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DATA\AutoCAD\Rozvadov\II_605 cyklo PDPS\_soupis prací KOMPLET\"/>
    </mc:Choice>
  </mc:AlternateContent>
  <xr:revisionPtr revIDLastSave="0" documentId="13_ncr:1_{75401690-ABDE-4AC0-ABC0-224FC0D4FFF1}" xr6:coauthVersionLast="47" xr6:coauthVersionMax="47" xr10:uidLastSave="{00000000-0000-0000-0000-000000000000}"/>
  <bookViews>
    <workbookView xWindow="-120" yWindow="-120" windowWidth="29040" windowHeight="15990" xr2:uid="{00000000-000D-0000-FFFF-FFFF00000000}"/>
  </bookViews>
  <sheets>
    <sheet name="REKAPITULACE" sheetId="10" r:id="rId1"/>
    <sheet name="Rekapitulace stavby" sheetId="1" r:id="rId2"/>
    <sheet name="SO 000 - Vedlejší a ostat..." sheetId="2" r:id="rId3"/>
    <sheet name="SO 001 - Vedlejší a ostat..." sheetId="3" r:id="rId4"/>
    <sheet name="SO 101 - Silnice II-605 -..." sheetId="4" r:id="rId5"/>
    <sheet name="SO 134 - Společná stezka ..." sheetId="5" r:id="rId6"/>
    <sheet name="SO 180 - Dopravně inženýr..." sheetId="6" r:id="rId7"/>
    <sheet name="SO 302 - Dešťová kanalizace" sheetId="7" r:id="rId8"/>
    <sheet name="SO 401 - Veřejné osvětlení" sheetId="8" r:id="rId9"/>
    <sheet name="Pokyny pro vyplnění" sheetId="9" r:id="rId10"/>
  </sheets>
  <definedNames>
    <definedName name="_xlnm._FilterDatabase" localSheetId="2" hidden="1">'SO 000 - Vedlejší a ostat...'!$C$83:$K$117</definedName>
    <definedName name="_xlnm._FilterDatabase" localSheetId="3" hidden="1">'SO 001 - Vedlejší a ostat...'!$C$83:$K$117</definedName>
    <definedName name="_xlnm._FilterDatabase" localSheetId="4" hidden="1">'SO 101 - Silnice II-605 -...'!$C$88:$K$647</definedName>
    <definedName name="_xlnm._FilterDatabase" localSheetId="5" hidden="1">'SO 134 - Společná stezka ...'!$C$89:$K$492</definedName>
    <definedName name="_xlnm._FilterDatabase" localSheetId="6" hidden="1">'SO 180 - Dopravně inženýr...'!$C$80:$K$268</definedName>
    <definedName name="_xlnm._FilterDatabase" localSheetId="7" hidden="1">'SO 302 - Dešťová kanalizace'!$C$85:$K$253</definedName>
    <definedName name="_xlnm._FilterDatabase" localSheetId="8" hidden="1">'SO 401 - Veřejné osvětlení'!$C$82:$K$285</definedName>
    <definedName name="_xlnm.Print_Titles" localSheetId="1">'Rekapitulace stavby'!$52:$52</definedName>
    <definedName name="_xlnm.Print_Titles" localSheetId="2">'SO 000 - Vedlejší a ostat...'!$83:$83</definedName>
    <definedName name="_xlnm.Print_Titles" localSheetId="3">'SO 001 - Vedlejší a ostat...'!$83:$83</definedName>
    <definedName name="_xlnm.Print_Titles" localSheetId="4">'SO 101 - Silnice II-605 -...'!$88:$88</definedName>
    <definedName name="_xlnm.Print_Titles" localSheetId="5">'SO 134 - Společná stezka ...'!$89:$89</definedName>
    <definedName name="_xlnm.Print_Titles" localSheetId="6">'SO 180 - Dopravně inženýr...'!$80:$80</definedName>
    <definedName name="_xlnm.Print_Titles" localSheetId="7">'SO 302 - Dešťová kanalizace'!$85:$85</definedName>
    <definedName name="_xlnm.Print_Titles" localSheetId="8">'SO 401 - Veřejné osvětlení'!$82:$82</definedName>
    <definedName name="_xlnm.Print_Area" localSheetId="9">'Pokyny pro vyplnění'!$B$2:$K$71,'Pokyny pro vyplnění'!$B$74:$K$118,'Pokyny pro vyplnění'!$B$121:$K$161,'Pokyny pro vyplnění'!$B$164:$K$219</definedName>
    <definedName name="_xlnm.Print_Area" localSheetId="0">REKAPITULACE!$A$1:$F$43</definedName>
    <definedName name="_xlnm.Print_Area" localSheetId="1">'Rekapitulace stavby'!$D$4:$AO$36,'Rekapitulace stavby'!$C$42:$AQ$62</definedName>
    <definedName name="_xlnm.Print_Area" localSheetId="2">'SO 000 - Vedlejší a ostat...'!$C$4:$J$39,'SO 000 - Vedlejší a ostat...'!$C$45:$J$65,'SO 000 - Vedlejší a ostat...'!$C$71:$K$117</definedName>
    <definedName name="_xlnm.Print_Area" localSheetId="3">'SO 001 - Vedlejší a ostat...'!$C$4:$J$39,'SO 001 - Vedlejší a ostat...'!$C$45:$J$65,'SO 001 - Vedlejší a ostat...'!$C$71:$K$117</definedName>
    <definedName name="_xlnm.Print_Area" localSheetId="4">'SO 101 - Silnice II-605 -...'!$C$4:$J$39,'SO 101 - Silnice II-605 -...'!$C$45:$J$70,'SO 101 - Silnice II-605 -...'!$C$76:$K$647</definedName>
    <definedName name="_xlnm.Print_Area" localSheetId="5">'SO 134 - Společná stezka ...'!$C$4:$J$39,'SO 134 - Společná stezka ...'!$C$45:$J$71,'SO 134 - Společná stezka ...'!$C$77:$K$492</definedName>
    <definedName name="_xlnm.Print_Area" localSheetId="6">'SO 180 - Dopravně inženýr...'!$C$4:$J$39,'SO 180 - Dopravně inženýr...'!$C$45:$J$62,'SO 180 - Dopravně inženýr...'!$C$68:$K$268</definedName>
    <definedName name="_xlnm.Print_Area" localSheetId="7">'SO 302 - Dešťová kanalizace'!$C$4:$J$39,'SO 302 - Dešťová kanalizace'!$C$45:$J$67,'SO 302 - Dešťová kanalizace'!$C$73:$K$253</definedName>
    <definedName name="_xlnm.Print_Area" localSheetId="8">'SO 401 - Veřejné osvětlení'!$C$4:$J$39,'SO 401 - Veřejné osvětlení'!$C$45:$J$64,'SO 401 - Veřejné osvětlení'!$C$70:$K$285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0" l="1"/>
  <c r="D21" i="10"/>
  <c r="D20" i="10"/>
  <c r="D19" i="10"/>
  <c r="D14" i="10"/>
  <c r="D13" i="10"/>
  <c r="D12" i="10"/>
  <c r="E12" i="10" s="1"/>
  <c r="C26" i="10"/>
  <c r="C25" i="10"/>
  <c r="E21" i="10"/>
  <c r="D23" i="10"/>
  <c r="D26" i="10" s="1"/>
  <c r="E14" i="10"/>
  <c r="F14" i="10"/>
  <c r="C10" i="10"/>
  <c r="J37" i="8"/>
  <c r="J36" i="8"/>
  <c r="AY61" i="1"/>
  <c r="J35" i="8"/>
  <c r="AX61" i="1"/>
  <c r="BI282" i="8"/>
  <c r="BH282" i="8"/>
  <c r="BG282" i="8"/>
  <c r="BF282" i="8"/>
  <c r="T282" i="8"/>
  <c r="R282" i="8"/>
  <c r="P282" i="8"/>
  <c r="BI278" i="8"/>
  <c r="BH278" i="8"/>
  <c r="BG278" i="8"/>
  <c r="BF278" i="8"/>
  <c r="T278" i="8"/>
  <c r="R278" i="8"/>
  <c r="P278" i="8"/>
  <c r="BI275" i="8"/>
  <c r="BH275" i="8"/>
  <c r="BG275" i="8"/>
  <c r="BF275" i="8"/>
  <c r="T275" i="8"/>
  <c r="R275" i="8"/>
  <c r="P275" i="8"/>
  <c r="BI271" i="8"/>
  <c r="BH271" i="8"/>
  <c r="BG271" i="8"/>
  <c r="BF271" i="8"/>
  <c r="T271" i="8"/>
  <c r="R271" i="8"/>
  <c r="P271" i="8"/>
  <c r="BI268" i="8"/>
  <c r="BH268" i="8"/>
  <c r="BG268" i="8"/>
  <c r="BF268" i="8"/>
  <c r="T268" i="8"/>
  <c r="R268" i="8"/>
  <c r="P268" i="8"/>
  <c r="BI265" i="8"/>
  <c r="BH265" i="8"/>
  <c r="BG265" i="8"/>
  <c r="BF265" i="8"/>
  <c r="T265" i="8"/>
  <c r="R265" i="8"/>
  <c r="P265" i="8"/>
  <c r="BI262" i="8"/>
  <c r="BH262" i="8"/>
  <c r="BG262" i="8"/>
  <c r="BF262" i="8"/>
  <c r="T262" i="8"/>
  <c r="R262" i="8"/>
  <c r="P262" i="8"/>
  <c r="BI259" i="8"/>
  <c r="BH259" i="8"/>
  <c r="BG259" i="8"/>
  <c r="BF259" i="8"/>
  <c r="T259" i="8"/>
  <c r="R259" i="8"/>
  <c r="P259" i="8"/>
  <c r="BI254" i="8"/>
  <c r="BH254" i="8"/>
  <c r="BG254" i="8"/>
  <c r="BF254" i="8"/>
  <c r="T254" i="8"/>
  <c r="R254" i="8"/>
  <c r="P254" i="8"/>
  <c r="BI249" i="8"/>
  <c r="BH249" i="8"/>
  <c r="BG249" i="8"/>
  <c r="BF249" i="8"/>
  <c r="T249" i="8"/>
  <c r="R249" i="8"/>
  <c r="P249" i="8"/>
  <c r="BI246" i="8"/>
  <c r="BH246" i="8"/>
  <c r="BG246" i="8"/>
  <c r="BF246" i="8"/>
  <c r="T246" i="8"/>
  <c r="R246" i="8"/>
  <c r="P246" i="8"/>
  <c r="BI243" i="8"/>
  <c r="BH243" i="8"/>
  <c r="BG243" i="8"/>
  <c r="BF243" i="8"/>
  <c r="T243" i="8"/>
  <c r="R243" i="8"/>
  <c r="P243" i="8"/>
  <c r="BI240" i="8"/>
  <c r="BH240" i="8"/>
  <c r="BG240" i="8"/>
  <c r="BF240" i="8"/>
  <c r="T240" i="8"/>
  <c r="R240" i="8"/>
  <c r="P240" i="8"/>
  <c r="BI237" i="8"/>
  <c r="BH237" i="8"/>
  <c r="BG237" i="8"/>
  <c r="BF237" i="8"/>
  <c r="T237" i="8"/>
  <c r="R237" i="8"/>
  <c r="P237" i="8"/>
  <c r="BI234" i="8"/>
  <c r="BH234" i="8"/>
  <c r="BG234" i="8"/>
  <c r="BF234" i="8"/>
  <c r="T234" i="8"/>
  <c r="R234" i="8"/>
  <c r="P234" i="8"/>
  <c r="BI231" i="8"/>
  <c r="BH231" i="8"/>
  <c r="BG231" i="8"/>
  <c r="BF231" i="8"/>
  <c r="T231" i="8"/>
  <c r="R231" i="8"/>
  <c r="P231" i="8"/>
  <c r="BI227" i="8"/>
  <c r="BH227" i="8"/>
  <c r="BG227" i="8"/>
  <c r="BF227" i="8"/>
  <c r="T227" i="8"/>
  <c r="R227" i="8"/>
  <c r="P227" i="8"/>
  <c r="BI223" i="8"/>
  <c r="BH223" i="8"/>
  <c r="BG223" i="8"/>
  <c r="BF223" i="8"/>
  <c r="T223" i="8"/>
  <c r="R223" i="8"/>
  <c r="P223" i="8"/>
  <c r="BI219" i="8"/>
  <c r="BH219" i="8"/>
  <c r="BG219" i="8"/>
  <c r="BF219" i="8"/>
  <c r="T219" i="8"/>
  <c r="R219" i="8"/>
  <c r="P219" i="8"/>
  <c r="BI216" i="8"/>
  <c r="BH216" i="8"/>
  <c r="BG216" i="8"/>
  <c r="BF216" i="8"/>
  <c r="T216" i="8"/>
  <c r="R216" i="8"/>
  <c r="P216" i="8"/>
  <c r="BI213" i="8"/>
  <c r="BH213" i="8"/>
  <c r="BG213" i="8"/>
  <c r="BF213" i="8"/>
  <c r="T213" i="8"/>
  <c r="R213" i="8"/>
  <c r="P213" i="8"/>
  <c r="BI208" i="8"/>
  <c r="BH208" i="8"/>
  <c r="BG208" i="8"/>
  <c r="BF208" i="8"/>
  <c r="T208" i="8"/>
  <c r="R208" i="8"/>
  <c r="P208" i="8"/>
  <c r="BI203" i="8"/>
  <c r="BH203" i="8"/>
  <c r="BG203" i="8"/>
  <c r="BF203" i="8"/>
  <c r="T203" i="8"/>
  <c r="R203" i="8"/>
  <c r="P203" i="8"/>
  <c r="BI200" i="8"/>
  <c r="BH200" i="8"/>
  <c r="BG200" i="8"/>
  <c r="BF200" i="8"/>
  <c r="T200" i="8"/>
  <c r="R200" i="8"/>
  <c r="P200" i="8"/>
  <c r="BI196" i="8"/>
  <c r="BH196" i="8"/>
  <c r="BG196" i="8"/>
  <c r="BF196" i="8"/>
  <c r="T196" i="8"/>
  <c r="R196" i="8"/>
  <c r="P196" i="8"/>
  <c r="BI193" i="8"/>
  <c r="BH193" i="8"/>
  <c r="BG193" i="8"/>
  <c r="BF193" i="8"/>
  <c r="T193" i="8"/>
  <c r="R193" i="8"/>
  <c r="P193" i="8"/>
  <c r="BI190" i="8"/>
  <c r="BH190" i="8"/>
  <c r="BG190" i="8"/>
  <c r="BF190" i="8"/>
  <c r="T190" i="8"/>
  <c r="R190" i="8"/>
  <c r="P190" i="8"/>
  <c r="BI187" i="8"/>
  <c r="BH187" i="8"/>
  <c r="BG187" i="8"/>
  <c r="BF187" i="8"/>
  <c r="T187" i="8"/>
  <c r="R187" i="8"/>
  <c r="P187" i="8"/>
  <c r="BI184" i="8"/>
  <c r="BH184" i="8"/>
  <c r="BG184" i="8"/>
  <c r="BF184" i="8"/>
  <c r="T184" i="8"/>
  <c r="R184" i="8"/>
  <c r="P184" i="8"/>
  <c r="BI181" i="8"/>
  <c r="BH181" i="8"/>
  <c r="BG181" i="8"/>
  <c r="BF181" i="8"/>
  <c r="T181" i="8"/>
  <c r="R181" i="8"/>
  <c r="P181" i="8"/>
  <c r="BI178" i="8"/>
  <c r="BH178" i="8"/>
  <c r="BG178" i="8"/>
  <c r="BF178" i="8"/>
  <c r="T178" i="8"/>
  <c r="R178" i="8"/>
  <c r="P178" i="8"/>
  <c r="BI175" i="8"/>
  <c r="BH175" i="8"/>
  <c r="BG175" i="8"/>
  <c r="BF175" i="8"/>
  <c r="T175" i="8"/>
  <c r="R175" i="8"/>
  <c r="P175" i="8"/>
  <c r="BI172" i="8"/>
  <c r="BH172" i="8"/>
  <c r="BG172" i="8"/>
  <c r="BF172" i="8"/>
  <c r="T172" i="8"/>
  <c r="R172" i="8"/>
  <c r="P172" i="8"/>
  <c r="BI169" i="8"/>
  <c r="BH169" i="8"/>
  <c r="BG169" i="8"/>
  <c r="BF169" i="8"/>
  <c r="T169" i="8"/>
  <c r="R169" i="8"/>
  <c r="P169"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4" i="8"/>
  <c r="BH154" i="8"/>
  <c r="BG154" i="8"/>
  <c r="BF154" i="8"/>
  <c r="T154" i="8"/>
  <c r="R154" i="8"/>
  <c r="P154" i="8"/>
  <c r="BI151" i="8"/>
  <c r="BH151" i="8"/>
  <c r="BG151" i="8"/>
  <c r="BF151" i="8"/>
  <c r="T151" i="8"/>
  <c r="R151" i="8"/>
  <c r="P151" i="8"/>
  <c r="BI149" i="8"/>
  <c r="BH149" i="8"/>
  <c r="BG149" i="8"/>
  <c r="BF149" i="8"/>
  <c r="T149" i="8"/>
  <c r="R149" i="8"/>
  <c r="P149" i="8"/>
  <c r="BI146" i="8"/>
  <c r="BH146" i="8"/>
  <c r="BG146" i="8"/>
  <c r="BF146" i="8"/>
  <c r="T146" i="8"/>
  <c r="R146" i="8"/>
  <c r="P146" i="8"/>
  <c r="BI144" i="8"/>
  <c r="BH144" i="8"/>
  <c r="BG144" i="8"/>
  <c r="BF144" i="8"/>
  <c r="T144" i="8"/>
  <c r="R144" i="8"/>
  <c r="P144" i="8"/>
  <c r="BI141" i="8"/>
  <c r="BH141" i="8"/>
  <c r="BG141" i="8"/>
  <c r="BF141" i="8"/>
  <c r="T141" i="8"/>
  <c r="R141" i="8"/>
  <c r="P141" i="8"/>
  <c r="BI138" i="8"/>
  <c r="BH138" i="8"/>
  <c r="BG138" i="8"/>
  <c r="BF138" i="8"/>
  <c r="T138" i="8"/>
  <c r="R138" i="8"/>
  <c r="P138" i="8"/>
  <c r="BI135" i="8"/>
  <c r="BH135" i="8"/>
  <c r="BG135" i="8"/>
  <c r="BF135" i="8"/>
  <c r="T135" i="8"/>
  <c r="R135" i="8"/>
  <c r="P135" i="8"/>
  <c r="BI132" i="8"/>
  <c r="BH132" i="8"/>
  <c r="BG132" i="8"/>
  <c r="BF132" i="8"/>
  <c r="T132" i="8"/>
  <c r="R132" i="8"/>
  <c r="P132" i="8"/>
  <c r="BI129" i="8"/>
  <c r="BH129" i="8"/>
  <c r="BG129" i="8"/>
  <c r="BF129" i="8"/>
  <c r="T129" i="8"/>
  <c r="R129" i="8"/>
  <c r="P129" i="8"/>
  <c r="BI126" i="8"/>
  <c r="BH126" i="8"/>
  <c r="BG126" i="8"/>
  <c r="BF126" i="8"/>
  <c r="T126" i="8"/>
  <c r="R126" i="8"/>
  <c r="P126" i="8"/>
  <c r="BI123" i="8"/>
  <c r="BH123" i="8"/>
  <c r="BG123" i="8"/>
  <c r="BF123" i="8"/>
  <c r="T123" i="8"/>
  <c r="R123" i="8"/>
  <c r="P123" i="8"/>
  <c r="BI120" i="8"/>
  <c r="BH120" i="8"/>
  <c r="BG120" i="8"/>
  <c r="BF120" i="8"/>
  <c r="T120" i="8"/>
  <c r="R120" i="8"/>
  <c r="P120" i="8"/>
  <c r="BI117" i="8"/>
  <c r="BH117" i="8"/>
  <c r="BG117" i="8"/>
  <c r="BF117" i="8"/>
  <c r="T117" i="8"/>
  <c r="R117" i="8"/>
  <c r="P117" i="8"/>
  <c r="BI114" i="8"/>
  <c r="BH114" i="8"/>
  <c r="BG114" i="8"/>
  <c r="BF114" i="8"/>
  <c r="T114" i="8"/>
  <c r="R114" i="8"/>
  <c r="P114" i="8"/>
  <c r="BI111" i="8"/>
  <c r="BH111" i="8"/>
  <c r="BG111" i="8"/>
  <c r="BF111" i="8"/>
  <c r="T111" i="8"/>
  <c r="R111" i="8"/>
  <c r="P111" i="8"/>
  <c r="BI108" i="8"/>
  <c r="BH108" i="8"/>
  <c r="BG108" i="8"/>
  <c r="BF108" i="8"/>
  <c r="T108" i="8"/>
  <c r="R108" i="8"/>
  <c r="P108" i="8"/>
  <c r="BI105" i="8"/>
  <c r="BH105" i="8"/>
  <c r="BG105" i="8"/>
  <c r="BF105" i="8"/>
  <c r="T105" i="8"/>
  <c r="R105" i="8"/>
  <c r="P105" i="8"/>
  <c r="BI102" i="8"/>
  <c r="BH102" i="8"/>
  <c r="BG102" i="8"/>
  <c r="BF102" i="8"/>
  <c r="T102" i="8"/>
  <c r="R102" i="8"/>
  <c r="P102" i="8"/>
  <c r="BI99" i="8"/>
  <c r="BH99" i="8"/>
  <c r="BG99" i="8"/>
  <c r="BF99" i="8"/>
  <c r="T99" i="8"/>
  <c r="R99" i="8"/>
  <c r="P99" i="8"/>
  <c r="BI96" i="8"/>
  <c r="BH96" i="8"/>
  <c r="BG96" i="8"/>
  <c r="BF96" i="8"/>
  <c r="T96" i="8"/>
  <c r="R96" i="8"/>
  <c r="P96" i="8"/>
  <c r="BI93" i="8"/>
  <c r="BH93" i="8"/>
  <c r="BG93" i="8"/>
  <c r="BF93" i="8"/>
  <c r="T93" i="8"/>
  <c r="R93" i="8"/>
  <c r="P93" i="8"/>
  <c r="BI91" i="8"/>
  <c r="BH91" i="8"/>
  <c r="BG91" i="8"/>
  <c r="BF91" i="8"/>
  <c r="T91" i="8"/>
  <c r="R91" i="8"/>
  <c r="P91" i="8"/>
  <c r="BI89" i="8"/>
  <c r="BH89" i="8"/>
  <c r="BG89" i="8"/>
  <c r="BF89" i="8"/>
  <c r="T89" i="8"/>
  <c r="R89" i="8"/>
  <c r="P89" i="8"/>
  <c r="BI86" i="8"/>
  <c r="BH86" i="8"/>
  <c r="BG86" i="8"/>
  <c r="BF86" i="8"/>
  <c r="T86" i="8"/>
  <c r="R86" i="8"/>
  <c r="P86" i="8"/>
  <c r="F77" i="8"/>
  <c r="E75" i="8"/>
  <c r="F52" i="8"/>
  <c r="E50" i="8"/>
  <c r="J24" i="8"/>
  <c r="E24" i="8"/>
  <c r="J55" i="8" s="1"/>
  <c r="J23" i="8"/>
  <c r="J21" i="8"/>
  <c r="E21" i="8"/>
  <c r="J79" i="8" s="1"/>
  <c r="J20" i="8"/>
  <c r="J18" i="8"/>
  <c r="E18" i="8"/>
  <c r="F55" i="8" s="1"/>
  <c r="J17" i="8"/>
  <c r="J15" i="8"/>
  <c r="E15" i="8"/>
  <c r="F54" i="8" s="1"/>
  <c r="J14" i="8"/>
  <c r="J12" i="8"/>
  <c r="J52" i="8" s="1"/>
  <c r="E7" i="8"/>
  <c r="E48" i="8" s="1"/>
  <c r="J37" i="7"/>
  <c r="J36" i="7"/>
  <c r="AY60" i="1" s="1"/>
  <c r="J35" i="7"/>
  <c r="AX60" i="1" s="1"/>
  <c r="BI251" i="7"/>
  <c r="BH251" i="7"/>
  <c r="BG251" i="7"/>
  <c r="BF251" i="7"/>
  <c r="T251" i="7"/>
  <c r="T250" i="7" s="1"/>
  <c r="R251" i="7"/>
  <c r="R250" i="7"/>
  <c r="P251" i="7"/>
  <c r="P250" i="7" s="1"/>
  <c r="BI246" i="7"/>
  <c r="BH246" i="7"/>
  <c r="BG246" i="7"/>
  <c r="BF246" i="7"/>
  <c r="T246" i="7"/>
  <c r="R246" i="7"/>
  <c r="P246" i="7"/>
  <c r="BI241" i="7"/>
  <c r="BH241" i="7"/>
  <c r="BG241" i="7"/>
  <c r="BF241" i="7"/>
  <c r="T241" i="7"/>
  <c r="R241" i="7"/>
  <c r="P241" i="7"/>
  <c r="BI237" i="7"/>
  <c r="BH237" i="7"/>
  <c r="BG237" i="7"/>
  <c r="BF237" i="7"/>
  <c r="T237" i="7"/>
  <c r="R237" i="7"/>
  <c r="P237" i="7"/>
  <c r="BI233" i="7"/>
  <c r="BH233" i="7"/>
  <c r="BG233" i="7"/>
  <c r="BF233" i="7"/>
  <c r="T233" i="7"/>
  <c r="R233" i="7"/>
  <c r="P233" i="7"/>
  <c r="BI229" i="7"/>
  <c r="BH229" i="7"/>
  <c r="BG229" i="7"/>
  <c r="BF229" i="7"/>
  <c r="T229" i="7"/>
  <c r="R229" i="7"/>
  <c r="P229" i="7"/>
  <c r="BI225" i="7"/>
  <c r="BH225" i="7"/>
  <c r="BG225" i="7"/>
  <c r="BF225" i="7"/>
  <c r="T225" i="7"/>
  <c r="R225" i="7"/>
  <c r="P225" i="7"/>
  <c r="BI221" i="7"/>
  <c r="BH221" i="7"/>
  <c r="BG221" i="7"/>
  <c r="BF221" i="7"/>
  <c r="T221" i="7"/>
  <c r="R221" i="7"/>
  <c r="P221" i="7"/>
  <c r="BI218" i="7"/>
  <c r="BH218" i="7"/>
  <c r="BG218" i="7"/>
  <c r="BF218" i="7"/>
  <c r="T218" i="7"/>
  <c r="R218" i="7"/>
  <c r="P218" i="7"/>
  <c r="BI215" i="7"/>
  <c r="BH215" i="7"/>
  <c r="BG215" i="7"/>
  <c r="BF215" i="7"/>
  <c r="T215" i="7"/>
  <c r="R215" i="7"/>
  <c r="P215" i="7"/>
  <c r="BI212" i="7"/>
  <c r="BH212" i="7"/>
  <c r="BG212" i="7"/>
  <c r="BF212" i="7"/>
  <c r="T212" i="7"/>
  <c r="R212" i="7"/>
  <c r="P212" i="7"/>
  <c r="BI209" i="7"/>
  <c r="BH209" i="7"/>
  <c r="BG209" i="7"/>
  <c r="BF209" i="7"/>
  <c r="T209" i="7"/>
  <c r="R209" i="7"/>
  <c r="P209" i="7"/>
  <c r="BI206" i="7"/>
  <c r="BH206" i="7"/>
  <c r="BG206" i="7"/>
  <c r="BF206" i="7"/>
  <c r="T206" i="7"/>
  <c r="R206" i="7"/>
  <c r="P206" i="7"/>
  <c r="BI203" i="7"/>
  <c r="BH203" i="7"/>
  <c r="BG203" i="7"/>
  <c r="BF203" i="7"/>
  <c r="T203" i="7"/>
  <c r="R203" i="7"/>
  <c r="P203" i="7"/>
  <c r="BI198" i="7"/>
  <c r="BH198" i="7"/>
  <c r="BG198" i="7"/>
  <c r="BF198" i="7"/>
  <c r="T198" i="7"/>
  <c r="R198" i="7"/>
  <c r="P198" i="7"/>
  <c r="BI193" i="7"/>
  <c r="BH193" i="7"/>
  <c r="BG193" i="7"/>
  <c r="BF193" i="7"/>
  <c r="T193" i="7"/>
  <c r="R193" i="7"/>
  <c r="P193" i="7"/>
  <c r="BI190" i="7"/>
  <c r="BH190" i="7"/>
  <c r="BG190" i="7"/>
  <c r="BF190" i="7"/>
  <c r="T190" i="7"/>
  <c r="R190" i="7"/>
  <c r="P190" i="7"/>
  <c r="BI185" i="7"/>
  <c r="BH185" i="7"/>
  <c r="BG185" i="7"/>
  <c r="BF185" i="7"/>
  <c r="T185" i="7"/>
  <c r="R185" i="7"/>
  <c r="P185" i="7"/>
  <c r="BI182" i="7"/>
  <c r="BH182" i="7"/>
  <c r="BG182" i="7"/>
  <c r="BF182" i="7"/>
  <c r="T182" i="7"/>
  <c r="R182" i="7"/>
  <c r="P182" i="7"/>
  <c r="BI179" i="7"/>
  <c r="BH179" i="7"/>
  <c r="BG179" i="7"/>
  <c r="BF179" i="7"/>
  <c r="T179" i="7"/>
  <c r="R179" i="7"/>
  <c r="P179" i="7"/>
  <c r="BI175" i="7"/>
  <c r="BH175" i="7"/>
  <c r="BG175" i="7"/>
  <c r="BF175" i="7"/>
  <c r="T175" i="7"/>
  <c r="R175" i="7"/>
  <c r="P175" i="7"/>
  <c r="BI172" i="7"/>
  <c r="BH172" i="7"/>
  <c r="BG172" i="7"/>
  <c r="BF172" i="7"/>
  <c r="T172" i="7"/>
  <c r="R172" i="7"/>
  <c r="P172" i="7"/>
  <c r="BI167" i="7"/>
  <c r="BH167" i="7"/>
  <c r="BG167" i="7"/>
  <c r="BF167" i="7"/>
  <c r="T167" i="7"/>
  <c r="R167" i="7"/>
  <c r="P167" i="7"/>
  <c r="BI164" i="7"/>
  <c r="BH164" i="7"/>
  <c r="BG164" i="7"/>
  <c r="BF164" i="7"/>
  <c r="T164" i="7"/>
  <c r="R164" i="7"/>
  <c r="P164" i="7"/>
  <c r="BI160" i="7"/>
  <c r="BH160" i="7"/>
  <c r="BG160" i="7"/>
  <c r="BF160" i="7"/>
  <c r="T160" i="7"/>
  <c r="R160" i="7"/>
  <c r="P160" i="7"/>
  <c r="BI152" i="7"/>
  <c r="BH152" i="7"/>
  <c r="BG152" i="7"/>
  <c r="BF152" i="7"/>
  <c r="T152" i="7"/>
  <c r="T151" i="7"/>
  <c r="R152" i="7"/>
  <c r="R151" i="7" s="1"/>
  <c r="P152" i="7"/>
  <c r="P151" i="7"/>
  <c r="BI148" i="7"/>
  <c r="BH148" i="7"/>
  <c r="BG148" i="7"/>
  <c r="BF148" i="7"/>
  <c r="T148" i="7"/>
  <c r="R148" i="7"/>
  <c r="P148" i="7"/>
  <c r="BI142" i="7"/>
  <c r="BH142" i="7"/>
  <c r="BG142" i="7"/>
  <c r="BF142" i="7"/>
  <c r="T142" i="7"/>
  <c r="R142" i="7"/>
  <c r="P142" i="7"/>
  <c r="BI132" i="7"/>
  <c r="BH132" i="7"/>
  <c r="BG132" i="7"/>
  <c r="BF132" i="7"/>
  <c r="T132" i="7"/>
  <c r="R132" i="7"/>
  <c r="P132" i="7"/>
  <c r="BI128" i="7"/>
  <c r="BH128" i="7"/>
  <c r="BG128" i="7"/>
  <c r="BF128" i="7"/>
  <c r="T128" i="7"/>
  <c r="R128" i="7"/>
  <c r="P128" i="7"/>
  <c r="BI125" i="7"/>
  <c r="BH125" i="7"/>
  <c r="BG125" i="7"/>
  <c r="BF125" i="7"/>
  <c r="T125" i="7"/>
  <c r="R125" i="7"/>
  <c r="P125" i="7"/>
  <c r="BI121" i="7"/>
  <c r="BH121" i="7"/>
  <c r="BG121" i="7"/>
  <c r="BF121" i="7"/>
  <c r="T121" i="7"/>
  <c r="R121" i="7"/>
  <c r="P121" i="7"/>
  <c r="BI117" i="7"/>
  <c r="BH117" i="7"/>
  <c r="BG117" i="7"/>
  <c r="BF117" i="7"/>
  <c r="T117" i="7"/>
  <c r="R117" i="7"/>
  <c r="P117" i="7"/>
  <c r="BI109" i="7"/>
  <c r="BH109" i="7"/>
  <c r="BG109" i="7"/>
  <c r="BF109" i="7"/>
  <c r="T109" i="7"/>
  <c r="R109" i="7"/>
  <c r="P109" i="7"/>
  <c r="BI104" i="7"/>
  <c r="BH104" i="7"/>
  <c r="BG104" i="7"/>
  <c r="BF104" i="7"/>
  <c r="T104" i="7"/>
  <c r="R104" i="7"/>
  <c r="P104" i="7"/>
  <c r="BI99" i="7"/>
  <c r="BH99" i="7"/>
  <c r="BG99" i="7"/>
  <c r="BF99" i="7"/>
  <c r="T99" i="7"/>
  <c r="R99" i="7"/>
  <c r="P99" i="7"/>
  <c r="BI94" i="7"/>
  <c r="BH94" i="7"/>
  <c r="BG94" i="7"/>
  <c r="BF94" i="7"/>
  <c r="T94" i="7"/>
  <c r="R94" i="7"/>
  <c r="P94" i="7"/>
  <c r="BI89" i="7"/>
  <c r="BH89" i="7"/>
  <c r="BG89" i="7"/>
  <c r="BF89" i="7"/>
  <c r="T89" i="7"/>
  <c r="R89" i="7"/>
  <c r="P89" i="7"/>
  <c r="F80" i="7"/>
  <c r="E78" i="7"/>
  <c r="F52" i="7"/>
  <c r="E50" i="7"/>
  <c r="J24" i="7"/>
  <c r="E24" i="7"/>
  <c r="J83" i="7"/>
  <c r="J23" i="7"/>
  <c r="J21" i="7"/>
  <c r="E21" i="7"/>
  <c r="J54" i="7"/>
  <c r="J20" i="7"/>
  <c r="J18" i="7"/>
  <c r="E18" i="7"/>
  <c r="F55" i="7"/>
  <c r="J17" i="7"/>
  <c r="J15" i="7"/>
  <c r="E15" i="7"/>
  <c r="F54" i="7"/>
  <c r="J14" i="7"/>
  <c r="J12" i="7"/>
  <c r="J80" i="7"/>
  <c r="E7" i="7"/>
  <c r="E76" i="7" s="1"/>
  <c r="J37" i="6"/>
  <c r="J36" i="6"/>
  <c r="AY59" i="1"/>
  <c r="J35" i="6"/>
  <c r="AX59" i="1" s="1"/>
  <c r="BI259" i="6"/>
  <c r="BH259" i="6"/>
  <c r="BG259" i="6"/>
  <c r="BF259" i="6"/>
  <c r="T259" i="6"/>
  <c r="R259" i="6"/>
  <c r="P259" i="6"/>
  <c r="BI256" i="6"/>
  <c r="BH256" i="6"/>
  <c r="BG256" i="6"/>
  <c r="BF256" i="6"/>
  <c r="T256" i="6"/>
  <c r="R256" i="6"/>
  <c r="P256" i="6"/>
  <c r="BI246" i="6"/>
  <c r="BH246" i="6"/>
  <c r="BG246" i="6"/>
  <c r="BF246" i="6"/>
  <c r="T246" i="6"/>
  <c r="R246" i="6"/>
  <c r="P246" i="6"/>
  <c r="BI238" i="6"/>
  <c r="BH238" i="6"/>
  <c r="BG238" i="6"/>
  <c r="BF238" i="6"/>
  <c r="T238" i="6"/>
  <c r="R238" i="6"/>
  <c r="P238" i="6"/>
  <c r="BI230" i="6"/>
  <c r="BH230" i="6"/>
  <c r="BG230" i="6"/>
  <c r="BF230" i="6"/>
  <c r="T230" i="6"/>
  <c r="R230" i="6"/>
  <c r="P230" i="6"/>
  <c r="BI220" i="6"/>
  <c r="BH220" i="6"/>
  <c r="BG220" i="6"/>
  <c r="BF220" i="6"/>
  <c r="T220" i="6"/>
  <c r="R220" i="6"/>
  <c r="P220" i="6"/>
  <c r="BI210" i="6"/>
  <c r="BH210" i="6"/>
  <c r="BG210" i="6"/>
  <c r="BF210" i="6"/>
  <c r="T210" i="6"/>
  <c r="R210" i="6"/>
  <c r="P210" i="6"/>
  <c r="BI204" i="6"/>
  <c r="BH204" i="6"/>
  <c r="BG204" i="6"/>
  <c r="BF204" i="6"/>
  <c r="T204" i="6"/>
  <c r="R204" i="6"/>
  <c r="P204" i="6"/>
  <c r="BI198" i="6"/>
  <c r="BH198" i="6"/>
  <c r="BG198" i="6"/>
  <c r="BF198" i="6"/>
  <c r="T198" i="6"/>
  <c r="R198" i="6"/>
  <c r="P198" i="6"/>
  <c r="BI192" i="6"/>
  <c r="BH192" i="6"/>
  <c r="BG192" i="6"/>
  <c r="BF192" i="6"/>
  <c r="T192" i="6"/>
  <c r="R192" i="6"/>
  <c r="P192" i="6"/>
  <c r="BI184" i="6"/>
  <c r="BH184" i="6"/>
  <c r="BG184" i="6"/>
  <c r="BF184" i="6"/>
  <c r="T184" i="6"/>
  <c r="R184" i="6"/>
  <c r="P184" i="6"/>
  <c r="BI174" i="6"/>
  <c r="BH174" i="6"/>
  <c r="BG174" i="6"/>
  <c r="BF174" i="6"/>
  <c r="T174" i="6"/>
  <c r="R174" i="6"/>
  <c r="P174" i="6"/>
  <c r="BI164" i="6"/>
  <c r="BH164" i="6"/>
  <c r="BG164" i="6"/>
  <c r="BF164" i="6"/>
  <c r="T164" i="6"/>
  <c r="R164" i="6"/>
  <c r="P164" i="6"/>
  <c r="BI154" i="6"/>
  <c r="BH154" i="6"/>
  <c r="BG154" i="6"/>
  <c r="BF154" i="6"/>
  <c r="T154" i="6"/>
  <c r="R154" i="6"/>
  <c r="P154" i="6"/>
  <c r="BI144" i="6"/>
  <c r="BH144" i="6"/>
  <c r="BG144" i="6"/>
  <c r="BF144" i="6"/>
  <c r="T144" i="6"/>
  <c r="R144" i="6"/>
  <c r="P144" i="6"/>
  <c r="BI134" i="6"/>
  <c r="BH134" i="6"/>
  <c r="BG134" i="6"/>
  <c r="BF134" i="6"/>
  <c r="T134" i="6"/>
  <c r="R134" i="6"/>
  <c r="P134" i="6"/>
  <c r="BI123" i="6"/>
  <c r="BH123" i="6"/>
  <c r="BG123" i="6"/>
  <c r="BF123" i="6"/>
  <c r="T123" i="6"/>
  <c r="R123" i="6"/>
  <c r="P123" i="6"/>
  <c r="BI115" i="6"/>
  <c r="BH115" i="6"/>
  <c r="BG115" i="6"/>
  <c r="BF115" i="6"/>
  <c r="T115" i="6"/>
  <c r="R115" i="6"/>
  <c r="P115" i="6"/>
  <c r="BI105" i="6"/>
  <c r="BH105" i="6"/>
  <c r="BG105" i="6"/>
  <c r="BF105" i="6"/>
  <c r="T105" i="6"/>
  <c r="R105" i="6"/>
  <c r="P105" i="6"/>
  <c r="BI94" i="6"/>
  <c r="BH94" i="6"/>
  <c r="BG94" i="6"/>
  <c r="BF94" i="6"/>
  <c r="T94" i="6"/>
  <c r="R94" i="6"/>
  <c r="P94" i="6"/>
  <c r="BI84" i="6"/>
  <c r="BH84" i="6"/>
  <c r="BG84" i="6"/>
  <c r="BF84" i="6"/>
  <c r="T84" i="6"/>
  <c r="R84" i="6"/>
  <c r="P84" i="6"/>
  <c r="J77" i="6"/>
  <c r="F77" i="6"/>
  <c r="F75" i="6"/>
  <c r="E73" i="6"/>
  <c r="J54" i="6"/>
  <c r="F54" i="6"/>
  <c r="F52" i="6"/>
  <c r="E50" i="6"/>
  <c r="J24" i="6"/>
  <c r="E24" i="6"/>
  <c r="J78" i="6"/>
  <c r="J23" i="6"/>
  <c r="J18" i="6"/>
  <c r="E18" i="6"/>
  <c r="F55" i="6"/>
  <c r="J17" i="6"/>
  <c r="J12" i="6"/>
  <c r="J52" i="6" s="1"/>
  <c r="E7" i="6"/>
  <c r="E71" i="6" s="1"/>
  <c r="J37" i="5"/>
  <c r="J36" i="5"/>
  <c r="AY58" i="1"/>
  <c r="J35" i="5"/>
  <c r="AX58" i="1"/>
  <c r="BI486" i="5"/>
  <c r="BH486" i="5"/>
  <c r="BG486" i="5"/>
  <c r="BF486" i="5"/>
  <c r="T486" i="5"/>
  <c r="R486" i="5"/>
  <c r="P486"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4" i="5"/>
  <c r="BH464" i="5"/>
  <c r="BG464" i="5"/>
  <c r="BF464" i="5"/>
  <c r="T464" i="5"/>
  <c r="R464" i="5"/>
  <c r="P464"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18" i="5"/>
  <c r="BH418" i="5"/>
  <c r="BG418" i="5"/>
  <c r="BF418" i="5"/>
  <c r="T418" i="5"/>
  <c r="R418" i="5"/>
  <c r="P418" i="5"/>
  <c r="BI413" i="5"/>
  <c r="BH413" i="5"/>
  <c r="BG413" i="5"/>
  <c r="BF413" i="5"/>
  <c r="T413" i="5"/>
  <c r="T412" i="5"/>
  <c r="R413" i="5"/>
  <c r="R412" i="5" s="1"/>
  <c r="P413" i="5"/>
  <c r="P412" i="5" s="1"/>
  <c r="BI409" i="5"/>
  <c r="BH409" i="5"/>
  <c r="BG409" i="5"/>
  <c r="BF409" i="5"/>
  <c r="T409" i="5"/>
  <c r="R409" i="5"/>
  <c r="P409" i="5"/>
  <c r="BI406" i="5"/>
  <c r="BH406" i="5"/>
  <c r="BG406" i="5"/>
  <c r="BF406" i="5"/>
  <c r="T406" i="5"/>
  <c r="R406" i="5"/>
  <c r="P406" i="5"/>
  <c r="BI402" i="5"/>
  <c r="BH402" i="5"/>
  <c r="BG402" i="5"/>
  <c r="BF402" i="5"/>
  <c r="T402" i="5"/>
  <c r="R402" i="5"/>
  <c r="P402" i="5"/>
  <c r="BI397" i="5"/>
  <c r="BH397" i="5"/>
  <c r="BG397" i="5"/>
  <c r="BF397" i="5"/>
  <c r="T397" i="5"/>
  <c r="R397" i="5"/>
  <c r="P397" i="5"/>
  <c r="BI388" i="5"/>
  <c r="BH388" i="5"/>
  <c r="BG388" i="5"/>
  <c r="BF388" i="5"/>
  <c r="T388" i="5"/>
  <c r="R388" i="5"/>
  <c r="P388" i="5"/>
  <c r="BI383" i="5"/>
  <c r="BH383" i="5"/>
  <c r="BG383" i="5"/>
  <c r="BF383" i="5"/>
  <c r="T383" i="5"/>
  <c r="R383" i="5"/>
  <c r="P383" i="5"/>
  <c r="BI377" i="5"/>
  <c r="BH377" i="5"/>
  <c r="BG377" i="5"/>
  <c r="BF377" i="5"/>
  <c r="T377" i="5"/>
  <c r="R377" i="5"/>
  <c r="P377" i="5"/>
  <c r="BI371" i="5"/>
  <c r="BH371" i="5"/>
  <c r="BG371" i="5"/>
  <c r="BF371" i="5"/>
  <c r="T371" i="5"/>
  <c r="R371" i="5"/>
  <c r="P371" i="5"/>
  <c r="BI366" i="5"/>
  <c r="BH366" i="5"/>
  <c r="BG366" i="5"/>
  <c r="BF366" i="5"/>
  <c r="T366" i="5"/>
  <c r="R366" i="5"/>
  <c r="P366" i="5"/>
  <c r="BI362" i="5"/>
  <c r="BH362" i="5"/>
  <c r="BG362" i="5"/>
  <c r="BF362" i="5"/>
  <c r="T362" i="5"/>
  <c r="R362" i="5"/>
  <c r="P362" i="5"/>
  <c r="BI358" i="5"/>
  <c r="BH358" i="5"/>
  <c r="BG358" i="5"/>
  <c r="BF358" i="5"/>
  <c r="T358" i="5"/>
  <c r="R358" i="5"/>
  <c r="P358" i="5"/>
  <c r="BI354" i="5"/>
  <c r="BH354" i="5"/>
  <c r="BG354" i="5"/>
  <c r="BF354" i="5"/>
  <c r="T354" i="5"/>
  <c r="R354" i="5"/>
  <c r="P354" i="5"/>
  <c r="BI349" i="5"/>
  <c r="BH349" i="5"/>
  <c r="BG349" i="5"/>
  <c r="BF349" i="5"/>
  <c r="T349" i="5"/>
  <c r="R349" i="5"/>
  <c r="P349" i="5"/>
  <c r="BI344" i="5"/>
  <c r="BH344" i="5"/>
  <c r="BG344" i="5"/>
  <c r="BF344" i="5"/>
  <c r="T344" i="5"/>
  <c r="R344" i="5"/>
  <c r="P344" i="5"/>
  <c r="BI339" i="5"/>
  <c r="BH339" i="5"/>
  <c r="BG339" i="5"/>
  <c r="BF339" i="5"/>
  <c r="T339" i="5"/>
  <c r="R339" i="5"/>
  <c r="P339" i="5"/>
  <c r="BI329" i="5"/>
  <c r="BH329" i="5"/>
  <c r="BG329" i="5"/>
  <c r="BF329" i="5"/>
  <c r="T329" i="5"/>
  <c r="R329" i="5"/>
  <c r="P329" i="5"/>
  <c r="BI326" i="5"/>
  <c r="BH326" i="5"/>
  <c r="BG326" i="5"/>
  <c r="BF326" i="5"/>
  <c r="T326" i="5"/>
  <c r="R326" i="5"/>
  <c r="P326" i="5"/>
  <c r="BI323" i="5"/>
  <c r="BH323" i="5"/>
  <c r="BG323" i="5"/>
  <c r="BF323" i="5"/>
  <c r="T323" i="5"/>
  <c r="R323" i="5"/>
  <c r="P323" i="5"/>
  <c r="BI315" i="5"/>
  <c r="BH315" i="5"/>
  <c r="BG315" i="5"/>
  <c r="BF315" i="5"/>
  <c r="T315" i="5"/>
  <c r="R315" i="5"/>
  <c r="P315" i="5"/>
  <c r="BI310" i="5"/>
  <c r="BH310" i="5"/>
  <c r="BG310" i="5"/>
  <c r="BF310" i="5"/>
  <c r="T310" i="5"/>
  <c r="R310" i="5"/>
  <c r="P310" i="5"/>
  <c r="BI302" i="5"/>
  <c r="BH302" i="5"/>
  <c r="BG302" i="5"/>
  <c r="BF302" i="5"/>
  <c r="T302" i="5"/>
  <c r="R302" i="5"/>
  <c r="P302" i="5"/>
  <c r="BI299" i="5"/>
  <c r="BH299" i="5"/>
  <c r="BG299" i="5"/>
  <c r="BF299" i="5"/>
  <c r="T299" i="5"/>
  <c r="R299" i="5"/>
  <c r="P299" i="5"/>
  <c r="BI293" i="5"/>
  <c r="BH293" i="5"/>
  <c r="BG293" i="5"/>
  <c r="BF293" i="5"/>
  <c r="T293" i="5"/>
  <c r="R293" i="5"/>
  <c r="P293" i="5"/>
  <c r="BI288" i="5"/>
  <c r="BH288" i="5"/>
  <c r="BG288" i="5"/>
  <c r="BF288" i="5"/>
  <c r="T288" i="5"/>
  <c r="R288" i="5"/>
  <c r="P288" i="5"/>
  <c r="BI284" i="5"/>
  <c r="BH284" i="5"/>
  <c r="BG284" i="5"/>
  <c r="BF284" i="5"/>
  <c r="T284" i="5"/>
  <c r="R284" i="5"/>
  <c r="P284" i="5"/>
  <c r="BI281" i="5"/>
  <c r="BH281" i="5"/>
  <c r="BG281" i="5"/>
  <c r="BF281" i="5"/>
  <c r="T281" i="5"/>
  <c r="R281" i="5"/>
  <c r="P281" i="5"/>
  <c r="BI278" i="5"/>
  <c r="BH278" i="5"/>
  <c r="BG278" i="5"/>
  <c r="BF278" i="5"/>
  <c r="T278" i="5"/>
  <c r="R278" i="5"/>
  <c r="P278" i="5"/>
  <c r="BI275" i="5"/>
  <c r="BH275" i="5"/>
  <c r="BG275" i="5"/>
  <c r="BF275" i="5"/>
  <c r="T275" i="5"/>
  <c r="R275" i="5"/>
  <c r="P275" i="5"/>
  <c r="BI272" i="5"/>
  <c r="BH272" i="5"/>
  <c r="BG272" i="5"/>
  <c r="BF272" i="5"/>
  <c r="T272" i="5"/>
  <c r="R272" i="5"/>
  <c r="P272" i="5"/>
  <c r="BI269" i="5"/>
  <c r="BH269" i="5"/>
  <c r="BG269" i="5"/>
  <c r="BF269" i="5"/>
  <c r="T269" i="5"/>
  <c r="R269" i="5"/>
  <c r="P269" i="5"/>
  <c r="BI266" i="5"/>
  <c r="BH266" i="5"/>
  <c r="BG266" i="5"/>
  <c r="BF266" i="5"/>
  <c r="T266" i="5"/>
  <c r="R266" i="5"/>
  <c r="P266" i="5"/>
  <c r="BI263" i="5"/>
  <c r="BH263" i="5"/>
  <c r="BG263" i="5"/>
  <c r="BF263" i="5"/>
  <c r="T263" i="5"/>
  <c r="R263" i="5"/>
  <c r="P263" i="5"/>
  <c r="BI260" i="5"/>
  <c r="BH260" i="5"/>
  <c r="BG260" i="5"/>
  <c r="BF260" i="5"/>
  <c r="T260" i="5"/>
  <c r="R260" i="5"/>
  <c r="P260" i="5"/>
  <c r="BI257" i="5"/>
  <c r="BH257" i="5"/>
  <c r="BG257" i="5"/>
  <c r="BF257" i="5"/>
  <c r="T257" i="5"/>
  <c r="R257" i="5"/>
  <c r="P257" i="5"/>
  <c r="BI248" i="5"/>
  <c r="BH248" i="5"/>
  <c r="BG248" i="5"/>
  <c r="BF248" i="5"/>
  <c r="T248" i="5"/>
  <c r="R248" i="5"/>
  <c r="P248" i="5"/>
  <c r="BI245" i="5"/>
  <c r="BH245" i="5"/>
  <c r="BG245" i="5"/>
  <c r="BF245" i="5"/>
  <c r="T245" i="5"/>
  <c r="R245" i="5"/>
  <c r="P245" i="5"/>
  <c r="BI242" i="5"/>
  <c r="BH242" i="5"/>
  <c r="BG242" i="5"/>
  <c r="BF242" i="5"/>
  <c r="T242" i="5"/>
  <c r="R242" i="5"/>
  <c r="P242" i="5"/>
  <c r="BI239" i="5"/>
  <c r="BH239" i="5"/>
  <c r="BG239" i="5"/>
  <c r="BF239" i="5"/>
  <c r="T239" i="5"/>
  <c r="R239" i="5"/>
  <c r="P239" i="5"/>
  <c r="BI235" i="5"/>
  <c r="BH235" i="5"/>
  <c r="BG235" i="5"/>
  <c r="BF235" i="5"/>
  <c r="T235" i="5"/>
  <c r="R235" i="5"/>
  <c r="P235" i="5"/>
  <c r="BI231" i="5"/>
  <c r="BH231" i="5"/>
  <c r="BG231" i="5"/>
  <c r="BF231" i="5"/>
  <c r="T231" i="5"/>
  <c r="R231" i="5"/>
  <c r="P231" i="5"/>
  <c r="BI226" i="5"/>
  <c r="BH226" i="5"/>
  <c r="BG226" i="5"/>
  <c r="BF226" i="5"/>
  <c r="T226" i="5"/>
  <c r="R226" i="5"/>
  <c r="P226" i="5"/>
  <c r="BI221" i="5"/>
  <c r="BH221" i="5"/>
  <c r="BG221" i="5"/>
  <c r="BF221" i="5"/>
  <c r="T221" i="5"/>
  <c r="R221" i="5"/>
  <c r="P221" i="5"/>
  <c r="BI217" i="5"/>
  <c r="BH217" i="5"/>
  <c r="BG217" i="5"/>
  <c r="BF217" i="5"/>
  <c r="T217" i="5"/>
  <c r="R217" i="5"/>
  <c r="P217" i="5"/>
  <c r="BI214" i="5"/>
  <c r="BH214" i="5"/>
  <c r="BG214" i="5"/>
  <c r="BF214" i="5"/>
  <c r="T214" i="5"/>
  <c r="R214" i="5"/>
  <c r="P214" i="5"/>
  <c r="BI210" i="5"/>
  <c r="BH210" i="5"/>
  <c r="BG210" i="5"/>
  <c r="BF210" i="5"/>
  <c r="T210" i="5"/>
  <c r="R210" i="5"/>
  <c r="P210" i="5"/>
  <c r="BI206" i="5"/>
  <c r="BH206" i="5"/>
  <c r="BG206" i="5"/>
  <c r="BF206" i="5"/>
  <c r="T206" i="5"/>
  <c r="R206" i="5"/>
  <c r="P206" i="5"/>
  <c r="BI203" i="5"/>
  <c r="BH203" i="5"/>
  <c r="BG203" i="5"/>
  <c r="BF203" i="5"/>
  <c r="T203" i="5"/>
  <c r="R203" i="5"/>
  <c r="P203" i="5"/>
  <c r="BI199" i="5"/>
  <c r="BH199" i="5"/>
  <c r="BG199" i="5"/>
  <c r="BF199" i="5"/>
  <c r="T199" i="5"/>
  <c r="R199" i="5"/>
  <c r="P199" i="5"/>
  <c r="BI195" i="5"/>
  <c r="BH195" i="5"/>
  <c r="BG195" i="5"/>
  <c r="BF195" i="5"/>
  <c r="T195" i="5"/>
  <c r="R195" i="5"/>
  <c r="P195" i="5"/>
  <c r="BI189" i="5"/>
  <c r="BH189" i="5"/>
  <c r="BG189" i="5"/>
  <c r="BF189" i="5"/>
  <c r="T189" i="5"/>
  <c r="R189" i="5"/>
  <c r="P189" i="5"/>
  <c r="BI185" i="5"/>
  <c r="BH185" i="5"/>
  <c r="BG185" i="5"/>
  <c r="BF185" i="5"/>
  <c r="T185" i="5"/>
  <c r="R185" i="5"/>
  <c r="P185" i="5"/>
  <c r="BI182" i="5"/>
  <c r="BH182" i="5"/>
  <c r="BG182" i="5"/>
  <c r="BF182" i="5"/>
  <c r="T182" i="5"/>
  <c r="R182" i="5"/>
  <c r="P182" i="5"/>
  <c r="BI179" i="5"/>
  <c r="BH179" i="5"/>
  <c r="BG179" i="5"/>
  <c r="BF179" i="5"/>
  <c r="T179" i="5"/>
  <c r="R179" i="5"/>
  <c r="P179" i="5"/>
  <c r="BI176" i="5"/>
  <c r="BH176" i="5"/>
  <c r="BG176" i="5"/>
  <c r="BF176" i="5"/>
  <c r="T176" i="5"/>
  <c r="R176" i="5"/>
  <c r="P176" i="5"/>
  <c r="BI168" i="5"/>
  <c r="BH168" i="5"/>
  <c r="BG168" i="5"/>
  <c r="BF168" i="5"/>
  <c r="T168" i="5"/>
  <c r="R168" i="5"/>
  <c r="P168" i="5"/>
  <c r="BI160" i="5"/>
  <c r="BH160" i="5"/>
  <c r="BG160" i="5"/>
  <c r="BF160" i="5"/>
  <c r="T160" i="5"/>
  <c r="R160" i="5"/>
  <c r="P160" i="5"/>
  <c r="BI156" i="5"/>
  <c r="BH156" i="5"/>
  <c r="BG156" i="5"/>
  <c r="BF156" i="5"/>
  <c r="T156" i="5"/>
  <c r="R156" i="5"/>
  <c r="P156" i="5"/>
  <c r="BI151" i="5"/>
  <c r="BH151" i="5"/>
  <c r="BG151" i="5"/>
  <c r="BF151" i="5"/>
  <c r="T151" i="5"/>
  <c r="R151" i="5"/>
  <c r="P151" i="5"/>
  <c r="BI143" i="5"/>
  <c r="BH143" i="5"/>
  <c r="BG143" i="5"/>
  <c r="BF143" i="5"/>
  <c r="T143" i="5"/>
  <c r="R143" i="5"/>
  <c r="P143" i="5"/>
  <c r="BI139" i="5"/>
  <c r="BH139" i="5"/>
  <c r="BG139" i="5"/>
  <c r="BF139" i="5"/>
  <c r="T139" i="5"/>
  <c r="R139" i="5"/>
  <c r="P139" i="5"/>
  <c r="BI135" i="5"/>
  <c r="BH135" i="5"/>
  <c r="BG135" i="5"/>
  <c r="BF135" i="5"/>
  <c r="T135" i="5"/>
  <c r="R135" i="5"/>
  <c r="P135" i="5"/>
  <c r="BI130" i="5"/>
  <c r="BH130" i="5"/>
  <c r="BG130" i="5"/>
  <c r="BF130" i="5"/>
  <c r="T130" i="5"/>
  <c r="R130" i="5"/>
  <c r="P130" i="5"/>
  <c r="BI125" i="5"/>
  <c r="BH125" i="5"/>
  <c r="BG125" i="5"/>
  <c r="BF125" i="5"/>
  <c r="T125" i="5"/>
  <c r="R125" i="5"/>
  <c r="P125" i="5"/>
  <c r="BI121" i="5"/>
  <c r="BH121" i="5"/>
  <c r="BG121" i="5"/>
  <c r="BF121" i="5"/>
  <c r="T121" i="5"/>
  <c r="R121" i="5"/>
  <c r="P121" i="5"/>
  <c r="BI116" i="5"/>
  <c r="BH116" i="5"/>
  <c r="BG116" i="5"/>
  <c r="BF116" i="5"/>
  <c r="T116" i="5"/>
  <c r="R116" i="5"/>
  <c r="P116" i="5"/>
  <c r="BI108" i="5"/>
  <c r="BH108" i="5"/>
  <c r="BG108" i="5"/>
  <c r="BF108" i="5"/>
  <c r="T108" i="5"/>
  <c r="R108" i="5"/>
  <c r="P108" i="5"/>
  <c r="BI100" i="5"/>
  <c r="BH100" i="5"/>
  <c r="BG100" i="5"/>
  <c r="BF100" i="5"/>
  <c r="T100" i="5"/>
  <c r="R100" i="5"/>
  <c r="P100" i="5"/>
  <c r="BI96" i="5"/>
  <c r="BH96" i="5"/>
  <c r="BG96" i="5"/>
  <c r="BF96" i="5"/>
  <c r="T96" i="5"/>
  <c r="R96" i="5"/>
  <c r="P96" i="5"/>
  <c r="BI93" i="5"/>
  <c r="BH93" i="5"/>
  <c r="BG93" i="5"/>
  <c r="BF93" i="5"/>
  <c r="T93" i="5"/>
  <c r="R93" i="5"/>
  <c r="P93" i="5"/>
  <c r="J86" i="5"/>
  <c r="F86" i="5"/>
  <c r="F84" i="5"/>
  <c r="E82" i="5"/>
  <c r="J54" i="5"/>
  <c r="F54" i="5"/>
  <c r="F52" i="5"/>
  <c r="E50" i="5"/>
  <c r="J24" i="5"/>
  <c r="E24" i="5"/>
  <c r="J87" i="5"/>
  <c r="J23" i="5"/>
  <c r="J18" i="5"/>
  <c r="E18" i="5"/>
  <c r="F87" i="5" s="1"/>
  <c r="J17" i="5"/>
  <c r="J12" i="5"/>
  <c r="J52" i="5" s="1"/>
  <c r="E7" i="5"/>
  <c r="E80" i="5" s="1"/>
  <c r="J37" i="4"/>
  <c r="J36" i="4"/>
  <c r="AY57" i="1"/>
  <c r="J35" i="4"/>
  <c r="AX57" i="1"/>
  <c r="BI640" i="4"/>
  <c r="BH640" i="4"/>
  <c r="BG640" i="4"/>
  <c r="BF640" i="4"/>
  <c r="T640" i="4"/>
  <c r="R640" i="4"/>
  <c r="P640" i="4"/>
  <c r="BI636" i="4"/>
  <c r="BH636" i="4"/>
  <c r="BG636" i="4"/>
  <c r="BF636" i="4"/>
  <c r="T636" i="4"/>
  <c r="R636" i="4"/>
  <c r="P636" i="4"/>
  <c r="BI632" i="4"/>
  <c r="BH632" i="4"/>
  <c r="BG632" i="4"/>
  <c r="BF632" i="4"/>
  <c r="T632" i="4"/>
  <c r="R632" i="4"/>
  <c r="P632" i="4"/>
  <c r="BI630" i="4"/>
  <c r="BH630" i="4"/>
  <c r="BG630" i="4"/>
  <c r="BF630" i="4"/>
  <c r="T630" i="4"/>
  <c r="R630" i="4"/>
  <c r="P630" i="4"/>
  <c r="BI626" i="4"/>
  <c r="BH626" i="4"/>
  <c r="BG626" i="4"/>
  <c r="BF626" i="4"/>
  <c r="T626" i="4"/>
  <c r="R626" i="4"/>
  <c r="P626" i="4"/>
  <c r="BI622" i="4"/>
  <c r="BH622" i="4"/>
  <c r="BG622" i="4"/>
  <c r="BF622" i="4"/>
  <c r="T622" i="4"/>
  <c r="R622" i="4"/>
  <c r="P622" i="4"/>
  <c r="BI619" i="4"/>
  <c r="BH619" i="4"/>
  <c r="BG619" i="4"/>
  <c r="BF619" i="4"/>
  <c r="T619" i="4"/>
  <c r="R619" i="4"/>
  <c r="P619" i="4"/>
  <c r="BI615" i="4"/>
  <c r="BH615" i="4"/>
  <c r="BG615" i="4"/>
  <c r="BF615" i="4"/>
  <c r="T615" i="4"/>
  <c r="R615" i="4"/>
  <c r="P615" i="4"/>
  <c r="BI611" i="4"/>
  <c r="BH611" i="4"/>
  <c r="BG611" i="4"/>
  <c r="BF611" i="4"/>
  <c r="T611" i="4"/>
  <c r="R611" i="4"/>
  <c r="P611" i="4"/>
  <c r="BI607" i="4"/>
  <c r="BH607" i="4"/>
  <c r="BG607" i="4"/>
  <c r="BF607" i="4"/>
  <c r="T607" i="4"/>
  <c r="R607" i="4"/>
  <c r="P607" i="4"/>
  <c r="BI603" i="4"/>
  <c r="BH603" i="4"/>
  <c r="BG603" i="4"/>
  <c r="BF603" i="4"/>
  <c r="T603" i="4"/>
  <c r="R603" i="4"/>
  <c r="P603" i="4"/>
  <c r="BI599" i="4"/>
  <c r="BH599" i="4"/>
  <c r="BG599" i="4"/>
  <c r="BF599" i="4"/>
  <c r="T599" i="4"/>
  <c r="R599" i="4"/>
  <c r="P599" i="4"/>
  <c r="BI595" i="4"/>
  <c r="BH595" i="4"/>
  <c r="BG595" i="4"/>
  <c r="BF595" i="4"/>
  <c r="T595" i="4"/>
  <c r="R595" i="4"/>
  <c r="P595" i="4"/>
  <c r="BI591" i="4"/>
  <c r="BH591" i="4"/>
  <c r="BG591" i="4"/>
  <c r="BF591" i="4"/>
  <c r="T591" i="4"/>
  <c r="R591" i="4"/>
  <c r="P591" i="4"/>
  <c r="BI587" i="4"/>
  <c r="BH587" i="4"/>
  <c r="BG587" i="4"/>
  <c r="BF587" i="4"/>
  <c r="T587" i="4"/>
  <c r="R587" i="4"/>
  <c r="P587" i="4"/>
  <c r="BI585" i="4"/>
  <c r="BH585" i="4"/>
  <c r="BG585" i="4"/>
  <c r="BF585" i="4"/>
  <c r="T585" i="4"/>
  <c r="R585" i="4"/>
  <c r="P585" i="4"/>
  <c r="BI583" i="4"/>
  <c r="BH583" i="4"/>
  <c r="BG583" i="4"/>
  <c r="BF583" i="4"/>
  <c r="T583" i="4"/>
  <c r="R583" i="4"/>
  <c r="P583" i="4"/>
  <c r="BI581" i="4"/>
  <c r="BH581" i="4"/>
  <c r="BG581" i="4"/>
  <c r="BF581" i="4"/>
  <c r="T581" i="4"/>
  <c r="R581" i="4"/>
  <c r="P581" i="4"/>
  <c r="BI579" i="4"/>
  <c r="BH579" i="4"/>
  <c r="BG579" i="4"/>
  <c r="BF579" i="4"/>
  <c r="T579" i="4"/>
  <c r="R579" i="4"/>
  <c r="P579" i="4"/>
  <c r="BI577" i="4"/>
  <c r="BH577" i="4"/>
  <c r="BG577" i="4"/>
  <c r="BF577" i="4"/>
  <c r="T577" i="4"/>
  <c r="R577" i="4"/>
  <c r="P577" i="4"/>
  <c r="BI575" i="4"/>
  <c r="BH575" i="4"/>
  <c r="BG575" i="4"/>
  <c r="BF575" i="4"/>
  <c r="T575" i="4"/>
  <c r="R575" i="4"/>
  <c r="P575" i="4"/>
  <c r="BI573" i="4"/>
  <c r="BH573" i="4"/>
  <c r="BG573" i="4"/>
  <c r="BF573" i="4"/>
  <c r="T573" i="4"/>
  <c r="R573" i="4"/>
  <c r="P573" i="4"/>
  <c r="BI571" i="4"/>
  <c r="BH571" i="4"/>
  <c r="BG571" i="4"/>
  <c r="BF571" i="4"/>
  <c r="T571" i="4"/>
  <c r="R571" i="4"/>
  <c r="P571" i="4"/>
  <c r="BI566" i="4"/>
  <c r="BH566" i="4"/>
  <c r="BG566" i="4"/>
  <c r="BF566" i="4"/>
  <c r="T566" i="4"/>
  <c r="T565" i="4"/>
  <c r="R566" i="4"/>
  <c r="R565" i="4"/>
  <c r="P566" i="4"/>
  <c r="P565" i="4"/>
  <c r="BI561" i="4"/>
  <c r="BH561" i="4"/>
  <c r="BG561" i="4"/>
  <c r="BF561" i="4"/>
  <c r="T561" i="4"/>
  <c r="R561" i="4"/>
  <c r="P561" i="4"/>
  <c r="BI551" i="4"/>
  <c r="BH551" i="4"/>
  <c r="BG551" i="4"/>
  <c r="BF551" i="4"/>
  <c r="T551" i="4"/>
  <c r="R551" i="4"/>
  <c r="P551" i="4"/>
  <c r="BI531" i="4"/>
  <c r="BH531" i="4"/>
  <c r="BG531" i="4"/>
  <c r="BF531" i="4"/>
  <c r="T531" i="4"/>
  <c r="R531" i="4"/>
  <c r="P531" i="4"/>
  <c r="BI524" i="4"/>
  <c r="BH524" i="4"/>
  <c r="BG524" i="4"/>
  <c r="BF524" i="4"/>
  <c r="T524" i="4"/>
  <c r="R524" i="4"/>
  <c r="P524" i="4"/>
  <c r="BI520" i="4"/>
  <c r="BH520" i="4"/>
  <c r="BG520" i="4"/>
  <c r="BF520" i="4"/>
  <c r="T520" i="4"/>
  <c r="R520" i="4"/>
  <c r="P520" i="4"/>
  <c r="BI516" i="4"/>
  <c r="BH516" i="4"/>
  <c r="BG516" i="4"/>
  <c r="BF516" i="4"/>
  <c r="T516" i="4"/>
  <c r="R516" i="4"/>
  <c r="P516" i="4"/>
  <c r="BI512" i="4"/>
  <c r="BH512" i="4"/>
  <c r="BG512" i="4"/>
  <c r="BF512" i="4"/>
  <c r="T512" i="4"/>
  <c r="R512" i="4"/>
  <c r="P512" i="4"/>
  <c r="BI509" i="4"/>
  <c r="BH509" i="4"/>
  <c r="BG509" i="4"/>
  <c r="BF509" i="4"/>
  <c r="T509" i="4"/>
  <c r="R509" i="4"/>
  <c r="P509" i="4"/>
  <c r="BI503" i="4"/>
  <c r="BH503" i="4"/>
  <c r="BG503" i="4"/>
  <c r="BF503" i="4"/>
  <c r="T503" i="4"/>
  <c r="R503" i="4"/>
  <c r="P503" i="4"/>
  <c r="BI494" i="4"/>
  <c r="BH494" i="4"/>
  <c r="BG494" i="4"/>
  <c r="BF494" i="4"/>
  <c r="T494" i="4"/>
  <c r="R494" i="4"/>
  <c r="P494" i="4"/>
  <c r="BI491" i="4"/>
  <c r="BH491" i="4"/>
  <c r="BG491" i="4"/>
  <c r="BF491" i="4"/>
  <c r="T491" i="4"/>
  <c r="R491" i="4"/>
  <c r="P491" i="4"/>
  <c r="BI483" i="4"/>
  <c r="BH483" i="4"/>
  <c r="BG483" i="4"/>
  <c r="BF483" i="4"/>
  <c r="T483" i="4"/>
  <c r="R483" i="4"/>
  <c r="P483" i="4"/>
  <c r="BI480" i="4"/>
  <c r="BH480" i="4"/>
  <c r="BG480" i="4"/>
  <c r="BF480" i="4"/>
  <c r="T480" i="4"/>
  <c r="R480" i="4"/>
  <c r="P480" i="4"/>
  <c r="BI472" i="4"/>
  <c r="BH472" i="4"/>
  <c r="BG472" i="4"/>
  <c r="BF472" i="4"/>
  <c r="T472" i="4"/>
  <c r="R472" i="4"/>
  <c r="P472" i="4"/>
  <c r="BI467" i="4"/>
  <c r="BH467" i="4"/>
  <c r="BG467" i="4"/>
  <c r="BF467" i="4"/>
  <c r="T467" i="4"/>
  <c r="R467" i="4"/>
  <c r="P467" i="4"/>
  <c r="BI463" i="4"/>
  <c r="BH463" i="4"/>
  <c r="BG463" i="4"/>
  <c r="BF463" i="4"/>
  <c r="T463" i="4"/>
  <c r="R463" i="4"/>
  <c r="P463" i="4"/>
  <c r="BI460" i="4"/>
  <c r="BH460" i="4"/>
  <c r="BG460" i="4"/>
  <c r="BF460" i="4"/>
  <c r="T460" i="4"/>
  <c r="R460" i="4"/>
  <c r="P460" i="4"/>
  <c r="BI455" i="4"/>
  <c r="BH455" i="4"/>
  <c r="BG455" i="4"/>
  <c r="BF455" i="4"/>
  <c r="T455" i="4"/>
  <c r="R455" i="4"/>
  <c r="P455" i="4"/>
  <c r="BI450" i="4"/>
  <c r="BH450" i="4"/>
  <c r="BG450" i="4"/>
  <c r="BF450" i="4"/>
  <c r="T450" i="4"/>
  <c r="R450" i="4"/>
  <c r="P450" i="4"/>
  <c r="BI445" i="4"/>
  <c r="BH445" i="4"/>
  <c r="BG445" i="4"/>
  <c r="BF445" i="4"/>
  <c r="T445" i="4"/>
  <c r="R445" i="4"/>
  <c r="P445" i="4"/>
  <c r="BI440" i="4"/>
  <c r="BH440" i="4"/>
  <c r="BG440" i="4"/>
  <c r="BF440" i="4"/>
  <c r="T440" i="4"/>
  <c r="R440" i="4"/>
  <c r="P440" i="4"/>
  <c r="BI435" i="4"/>
  <c r="BH435" i="4"/>
  <c r="BG435" i="4"/>
  <c r="BF435" i="4"/>
  <c r="T435" i="4"/>
  <c r="R435" i="4"/>
  <c r="P435" i="4"/>
  <c r="BI425" i="4"/>
  <c r="BH425" i="4"/>
  <c r="BG425" i="4"/>
  <c r="BF425" i="4"/>
  <c r="T425" i="4"/>
  <c r="R425" i="4"/>
  <c r="P425" i="4"/>
  <c r="BI409" i="4"/>
  <c r="BH409" i="4"/>
  <c r="BG409" i="4"/>
  <c r="BF409" i="4"/>
  <c r="T409" i="4"/>
  <c r="R409" i="4"/>
  <c r="P409" i="4"/>
  <c r="BI406" i="4"/>
  <c r="BH406" i="4"/>
  <c r="BG406" i="4"/>
  <c r="BF406" i="4"/>
  <c r="T406" i="4"/>
  <c r="R406" i="4"/>
  <c r="P406" i="4"/>
  <c r="BI401" i="4"/>
  <c r="BH401" i="4"/>
  <c r="BG401" i="4"/>
  <c r="BF401" i="4"/>
  <c r="T401" i="4"/>
  <c r="R401" i="4"/>
  <c r="P401" i="4"/>
  <c r="BI396" i="4"/>
  <c r="BH396" i="4"/>
  <c r="BG396" i="4"/>
  <c r="BF396" i="4"/>
  <c r="T396" i="4"/>
  <c r="R396" i="4"/>
  <c r="P396" i="4"/>
  <c r="BI388" i="4"/>
  <c r="BH388" i="4"/>
  <c r="BG388" i="4"/>
  <c r="BF388" i="4"/>
  <c r="T388" i="4"/>
  <c r="R388" i="4"/>
  <c r="P388" i="4"/>
  <c r="BI380" i="4"/>
  <c r="BH380" i="4"/>
  <c r="BG380" i="4"/>
  <c r="BF380" i="4"/>
  <c r="T380" i="4"/>
  <c r="R380" i="4"/>
  <c r="P380" i="4"/>
  <c r="BI377" i="4"/>
  <c r="BH377" i="4"/>
  <c r="BG377" i="4"/>
  <c r="BF377" i="4"/>
  <c r="T377" i="4"/>
  <c r="R377" i="4"/>
  <c r="P377" i="4"/>
  <c r="BI372" i="4"/>
  <c r="BH372" i="4"/>
  <c r="BG372" i="4"/>
  <c r="BF372" i="4"/>
  <c r="T372" i="4"/>
  <c r="R372" i="4"/>
  <c r="P372" i="4"/>
  <c r="BI367" i="4"/>
  <c r="BH367" i="4"/>
  <c r="BG367" i="4"/>
  <c r="BF367" i="4"/>
  <c r="T367" i="4"/>
  <c r="R367" i="4"/>
  <c r="P367" i="4"/>
  <c r="BI359" i="4"/>
  <c r="BH359" i="4"/>
  <c r="BG359" i="4"/>
  <c r="BF359" i="4"/>
  <c r="T359" i="4"/>
  <c r="R359" i="4"/>
  <c r="P359" i="4"/>
  <c r="BI351" i="4"/>
  <c r="BH351" i="4"/>
  <c r="BG351" i="4"/>
  <c r="BF351" i="4"/>
  <c r="T351" i="4"/>
  <c r="R351" i="4"/>
  <c r="P351" i="4"/>
  <c r="BI343" i="4"/>
  <c r="BH343" i="4"/>
  <c r="BG343" i="4"/>
  <c r="BF343" i="4"/>
  <c r="T343" i="4"/>
  <c r="R343" i="4"/>
  <c r="P343" i="4"/>
  <c r="BI335" i="4"/>
  <c r="BH335" i="4"/>
  <c r="BG335" i="4"/>
  <c r="BF335" i="4"/>
  <c r="T335" i="4"/>
  <c r="R335" i="4"/>
  <c r="P335" i="4"/>
  <c r="BI332" i="4"/>
  <c r="BH332" i="4"/>
  <c r="BG332" i="4"/>
  <c r="BF332" i="4"/>
  <c r="T332" i="4"/>
  <c r="R332" i="4"/>
  <c r="P332" i="4"/>
  <c r="BI327" i="4"/>
  <c r="BH327" i="4"/>
  <c r="BG327" i="4"/>
  <c r="BF327" i="4"/>
  <c r="T327" i="4"/>
  <c r="R327" i="4"/>
  <c r="P327" i="4"/>
  <c r="BI323" i="4"/>
  <c r="BH323" i="4"/>
  <c r="BG323" i="4"/>
  <c r="BF323" i="4"/>
  <c r="T323" i="4"/>
  <c r="R323" i="4"/>
  <c r="P323" i="4"/>
  <c r="BI319" i="4"/>
  <c r="BH319" i="4"/>
  <c r="BG319" i="4"/>
  <c r="BF319" i="4"/>
  <c r="T319" i="4"/>
  <c r="R319" i="4"/>
  <c r="P319" i="4"/>
  <c r="BI313" i="4"/>
  <c r="BH313" i="4"/>
  <c r="BG313" i="4"/>
  <c r="BF313" i="4"/>
  <c r="T313" i="4"/>
  <c r="R313" i="4"/>
  <c r="P313" i="4"/>
  <c r="BI308" i="4"/>
  <c r="BH308" i="4"/>
  <c r="BG308" i="4"/>
  <c r="BF308" i="4"/>
  <c r="T308" i="4"/>
  <c r="R308" i="4"/>
  <c r="P308" i="4"/>
  <c r="BI300" i="4"/>
  <c r="BH300" i="4"/>
  <c r="BG300" i="4"/>
  <c r="BF300" i="4"/>
  <c r="T300" i="4"/>
  <c r="R300" i="4"/>
  <c r="P300" i="4"/>
  <c r="BI297" i="4"/>
  <c r="BH297" i="4"/>
  <c r="BG297" i="4"/>
  <c r="BF297" i="4"/>
  <c r="T297" i="4"/>
  <c r="R297" i="4"/>
  <c r="P297" i="4"/>
  <c r="BI294" i="4"/>
  <c r="BH294" i="4"/>
  <c r="BG294" i="4"/>
  <c r="BF294" i="4"/>
  <c r="T294" i="4"/>
  <c r="R294" i="4"/>
  <c r="P294" i="4"/>
  <c r="BI291" i="4"/>
  <c r="BH291" i="4"/>
  <c r="BG291" i="4"/>
  <c r="BF291" i="4"/>
  <c r="T291" i="4"/>
  <c r="R291" i="4"/>
  <c r="P291" i="4"/>
  <c r="BI288" i="4"/>
  <c r="BH288" i="4"/>
  <c r="BG288" i="4"/>
  <c r="BF288" i="4"/>
  <c r="T288" i="4"/>
  <c r="R288" i="4"/>
  <c r="P288" i="4"/>
  <c r="BI284" i="4"/>
  <c r="BH284" i="4"/>
  <c r="BG284" i="4"/>
  <c r="BF284" i="4"/>
  <c r="T284" i="4"/>
  <c r="R284" i="4"/>
  <c r="P284" i="4"/>
  <c r="BI281" i="4"/>
  <c r="BH281" i="4"/>
  <c r="BG281" i="4"/>
  <c r="BF281" i="4"/>
  <c r="T281" i="4"/>
  <c r="R281" i="4"/>
  <c r="P281" i="4"/>
  <c r="BI278" i="4"/>
  <c r="BH278" i="4"/>
  <c r="BG278" i="4"/>
  <c r="BF278" i="4"/>
  <c r="T278" i="4"/>
  <c r="R278" i="4"/>
  <c r="P278" i="4"/>
  <c r="BI274" i="4"/>
  <c r="BH274" i="4"/>
  <c r="BG274" i="4"/>
  <c r="BF274" i="4"/>
  <c r="T274" i="4"/>
  <c r="R274" i="4"/>
  <c r="P274" i="4"/>
  <c r="BI269" i="4"/>
  <c r="BH269" i="4"/>
  <c r="BG269" i="4"/>
  <c r="BF269" i="4"/>
  <c r="T269" i="4"/>
  <c r="R269" i="4"/>
  <c r="P269" i="4"/>
  <c r="BI266" i="4"/>
  <c r="BH266" i="4"/>
  <c r="BG266" i="4"/>
  <c r="BF266" i="4"/>
  <c r="T266" i="4"/>
  <c r="R266" i="4"/>
  <c r="P266" i="4"/>
  <c r="BI263" i="4"/>
  <c r="BH263" i="4"/>
  <c r="BG263" i="4"/>
  <c r="BF263" i="4"/>
  <c r="T263" i="4"/>
  <c r="R263" i="4"/>
  <c r="P263" i="4"/>
  <c r="BI260" i="4"/>
  <c r="BH260" i="4"/>
  <c r="BG260" i="4"/>
  <c r="BF260" i="4"/>
  <c r="T260" i="4"/>
  <c r="R260" i="4"/>
  <c r="P260" i="4"/>
  <c r="BI257" i="4"/>
  <c r="BH257" i="4"/>
  <c r="BG257" i="4"/>
  <c r="BF257" i="4"/>
  <c r="T257" i="4"/>
  <c r="R257" i="4"/>
  <c r="P257" i="4"/>
  <c r="BI252" i="4"/>
  <c r="BH252" i="4"/>
  <c r="BG252" i="4"/>
  <c r="BF252" i="4"/>
  <c r="T252" i="4"/>
  <c r="R252" i="4"/>
  <c r="P252" i="4"/>
  <c r="BI248" i="4"/>
  <c r="BH248" i="4"/>
  <c r="BG248" i="4"/>
  <c r="BF248" i="4"/>
  <c r="T248" i="4"/>
  <c r="R248" i="4"/>
  <c r="P248" i="4"/>
  <c r="BI244" i="4"/>
  <c r="BH244" i="4"/>
  <c r="BG244" i="4"/>
  <c r="BF244" i="4"/>
  <c r="T244" i="4"/>
  <c r="R244" i="4"/>
  <c r="P244" i="4"/>
  <c r="BI240" i="4"/>
  <c r="BH240" i="4"/>
  <c r="BG240" i="4"/>
  <c r="BF240" i="4"/>
  <c r="T240" i="4"/>
  <c r="R240" i="4"/>
  <c r="P240" i="4"/>
  <c r="BI237" i="4"/>
  <c r="BH237" i="4"/>
  <c r="BG237" i="4"/>
  <c r="BF237" i="4"/>
  <c r="T237" i="4"/>
  <c r="R237" i="4"/>
  <c r="P237" i="4"/>
  <c r="BI232" i="4"/>
  <c r="BH232" i="4"/>
  <c r="BG232" i="4"/>
  <c r="BF232" i="4"/>
  <c r="T232" i="4"/>
  <c r="R232" i="4"/>
  <c r="P232" i="4"/>
  <c r="BI227" i="4"/>
  <c r="BH227" i="4"/>
  <c r="BG227" i="4"/>
  <c r="BF227" i="4"/>
  <c r="T227" i="4"/>
  <c r="R227" i="4"/>
  <c r="P227" i="4"/>
  <c r="BI224" i="4"/>
  <c r="BH224" i="4"/>
  <c r="BG224" i="4"/>
  <c r="BF224" i="4"/>
  <c r="T224" i="4"/>
  <c r="R224" i="4"/>
  <c r="P224" i="4"/>
  <c r="BI220" i="4"/>
  <c r="BH220" i="4"/>
  <c r="BG220" i="4"/>
  <c r="BF220" i="4"/>
  <c r="T220" i="4"/>
  <c r="R220" i="4"/>
  <c r="P220" i="4"/>
  <c r="BI216" i="4"/>
  <c r="BH216" i="4"/>
  <c r="BG216" i="4"/>
  <c r="BF216" i="4"/>
  <c r="T216" i="4"/>
  <c r="R216" i="4"/>
  <c r="P216" i="4"/>
  <c r="BI212" i="4"/>
  <c r="BH212" i="4"/>
  <c r="BG212" i="4"/>
  <c r="BF212" i="4"/>
  <c r="T212" i="4"/>
  <c r="R212" i="4"/>
  <c r="P212" i="4"/>
  <c r="BI209" i="4"/>
  <c r="BH209" i="4"/>
  <c r="BG209" i="4"/>
  <c r="BF209" i="4"/>
  <c r="T209" i="4"/>
  <c r="R209" i="4"/>
  <c r="P209" i="4"/>
  <c r="BI206" i="4"/>
  <c r="BH206" i="4"/>
  <c r="BG206" i="4"/>
  <c r="BF206" i="4"/>
  <c r="T206" i="4"/>
  <c r="R206" i="4"/>
  <c r="P206" i="4"/>
  <c r="BI202" i="4"/>
  <c r="BH202" i="4"/>
  <c r="BG202" i="4"/>
  <c r="BF202" i="4"/>
  <c r="T202" i="4"/>
  <c r="R202" i="4"/>
  <c r="P202" i="4"/>
  <c r="BI194" i="4"/>
  <c r="BH194" i="4"/>
  <c r="BG194" i="4"/>
  <c r="BF194" i="4"/>
  <c r="T194" i="4"/>
  <c r="R194" i="4"/>
  <c r="P194" i="4"/>
  <c r="BI190" i="4"/>
  <c r="BH190" i="4"/>
  <c r="BG190" i="4"/>
  <c r="BF190" i="4"/>
  <c r="T190" i="4"/>
  <c r="R190" i="4"/>
  <c r="P190" i="4"/>
  <c r="BI182" i="4"/>
  <c r="BH182" i="4"/>
  <c r="BG182" i="4"/>
  <c r="BF182" i="4"/>
  <c r="T182" i="4"/>
  <c r="R182" i="4"/>
  <c r="P182" i="4"/>
  <c r="BI178" i="4"/>
  <c r="BH178" i="4"/>
  <c r="BG178" i="4"/>
  <c r="BF178" i="4"/>
  <c r="T178" i="4"/>
  <c r="R178" i="4"/>
  <c r="P178" i="4"/>
  <c r="BI174" i="4"/>
  <c r="BH174" i="4"/>
  <c r="BG174" i="4"/>
  <c r="BF174" i="4"/>
  <c r="T174" i="4"/>
  <c r="R174" i="4"/>
  <c r="P174" i="4"/>
  <c r="BI169" i="4"/>
  <c r="BH169" i="4"/>
  <c r="BG169" i="4"/>
  <c r="BF169" i="4"/>
  <c r="T169" i="4"/>
  <c r="R169" i="4"/>
  <c r="P169" i="4"/>
  <c r="BI165" i="4"/>
  <c r="BH165" i="4"/>
  <c r="BG165" i="4"/>
  <c r="BF165" i="4"/>
  <c r="T165" i="4"/>
  <c r="R165" i="4"/>
  <c r="P165" i="4"/>
  <c r="BI156" i="4"/>
  <c r="BH156" i="4"/>
  <c r="BG156" i="4"/>
  <c r="BF156" i="4"/>
  <c r="T156" i="4"/>
  <c r="R156" i="4"/>
  <c r="P156" i="4"/>
  <c r="BI144" i="4"/>
  <c r="BH144" i="4"/>
  <c r="BG144" i="4"/>
  <c r="BF144" i="4"/>
  <c r="T144" i="4"/>
  <c r="R144" i="4"/>
  <c r="P144" i="4"/>
  <c r="BI139" i="4"/>
  <c r="BH139" i="4"/>
  <c r="BG139" i="4"/>
  <c r="BF139" i="4"/>
  <c r="T139" i="4"/>
  <c r="R139" i="4"/>
  <c r="P139" i="4"/>
  <c r="BI135" i="4"/>
  <c r="BH135" i="4"/>
  <c r="BG135" i="4"/>
  <c r="BF135" i="4"/>
  <c r="T135" i="4"/>
  <c r="R135" i="4"/>
  <c r="P135" i="4"/>
  <c r="BI120" i="4"/>
  <c r="BH120" i="4"/>
  <c r="BG120" i="4"/>
  <c r="BF120" i="4"/>
  <c r="T120" i="4"/>
  <c r="R120" i="4"/>
  <c r="P120" i="4"/>
  <c r="BI116" i="4"/>
  <c r="BH116" i="4"/>
  <c r="BG116" i="4"/>
  <c r="BF116" i="4"/>
  <c r="T116" i="4"/>
  <c r="R116" i="4"/>
  <c r="P116" i="4"/>
  <c r="BI110" i="4"/>
  <c r="BH110" i="4"/>
  <c r="BG110" i="4"/>
  <c r="BF110" i="4"/>
  <c r="T110" i="4"/>
  <c r="R110" i="4"/>
  <c r="P110" i="4"/>
  <c r="BI104" i="4"/>
  <c r="BH104" i="4"/>
  <c r="BG104" i="4"/>
  <c r="BF104" i="4"/>
  <c r="T104" i="4"/>
  <c r="R104" i="4"/>
  <c r="P104" i="4"/>
  <c r="BI96" i="4"/>
  <c r="BH96" i="4"/>
  <c r="BG96" i="4"/>
  <c r="BF96" i="4"/>
  <c r="T96" i="4"/>
  <c r="R96" i="4"/>
  <c r="P96" i="4"/>
  <c r="BI92" i="4"/>
  <c r="BH92" i="4"/>
  <c r="BG92" i="4"/>
  <c r="BF92" i="4"/>
  <c r="T92" i="4"/>
  <c r="R92" i="4"/>
  <c r="P92" i="4"/>
  <c r="J85" i="4"/>
  <c r="F85" i="4"/>
  <c r="F83" i="4"/>
  <c r="E81" i="4"/>
  <c r="J54" i="4"/>
  <c r="F54" i="4"/>
  <c r="F52" i="4"/>
  <c r="E50" i="4"/>
  <c r="J24" i="4"/>
  <c r="E24" i="4"/>
  <c r="J86" i="4" s="1"/>
  <c r="J23" i="4"/>
  <c r="J18" i="4"/>
  <c r="E18" i="4"/>
  <c r="F55" i="4" s="1"/>
  <c r="J17" i="4"/>
  <c r="J12" i="4"/>
  <c r="J83" i="4"/>
  <c r="E7" i="4"/>
  <c r="E79" i="4"/>
  <c r="J37" i="3"/>
  <c r="J36" i="3"/>
  <c r="AY56" i="1" s="1"/>
  <c r="J35" i="3"/>
  <c r="AX56" i="1"/>
  <c r="BI114" i="3"/>
  <c r="BH114" i="3"/>
  <c r="BG114" i="3"/>
  <c r="BF114" i="3"/>
  <c r="T114" i="3"/>
  <c r="T113" i="3" s="1"/>
  <c r="R114" i="3"/>
  <c r="R113" i="3" s="1"/>
  <c r="P114" i="3"/>
  <c r="P113" i="3" s="1"/>
  <c r="BI109" i="3"/>
  <c r="BH109" i="3"/>
  <c r="BG109" i="3"/>
  <c r="BF109" i="3"/>
  <c r="T109" i="3"/>
  <c r="T108" i="3" s="1"/>
  <c r="R109" i="3"/>
  <c r="R108" i="3" s="1"/>
  <c r="P109" i="3"/>
  <c r="P108" i="3"/>
  <c r="BI104" i="3"/>
  <c r="BH104" i="3"/>
  <c r="BG104" i="3"/>
  <c r="BF104" i="3"/>
  <c r="T104" i="3"/>
  <c r="R104" i="3"/>
  <c r="P104" i="3"/>
  <c r="BI100" i="3"/>
  <c r="BH100" i="3"/>
  <c r="BG100" i="3"/>
  <c r="BF100" i="3"/>
  <c r="T100" i="3"/>
  <c r="R100" i="3"/>
  <c r="P100" i="3"/>
  <c r="BI95" i="3"/>
  <c r="BH95" i="3"/>
  <c r="BG95" i="3"/>
  <c r="BF95" i="3"/>
  <c r="T95" i="3"/>
  <c r="R95" i="3"/>
  <c r="P95" i="3"/>
  <c r="BI91" i="3"/>
  <c r="BH91" i="3"/>
  <c r="BG91" i="3"/>
  <c r="BF91" i="3"/>
  <c r="T91" i="3"/>
  <c r="R91" i="3"/>
  <c r="P91" i="3"/>
  <c r="BI87" i="3"/>
  <c r="BH87" i="3"/>
  <c r="BG87" i="3"/>
  <c r="BF87" i="3"/>
  <c r="T87" i="3"/>
  <c r="R87" i="3"/>
  <c r="P87" i="3"/>
  <c r="J80" i="3"/>
  <c r="F80" i="3"/>
  <c r="F78" i="3"/>
  <c r="E76" i="3"/>
  <c r="J54" i="3"/>
  <c r="F54" i="3"/>
  <c r="F52" i="3"/>
  <c r="E50" i="3"/>
  <c r="J24" i="3"/>
  <c r="E24" i="3"/>
  <c r="J55" i="3" s="1"/>
  <c r="J23" i="3"/>
  <c r="J18" i="3"/>
  <c r="E18" i="3"/>
  <c r="F55" i="3" s="1"/>
  <c r="J17" i="3"/>
  <c r="J12" i="3"/>
  <c r="J52" i="3"/>
  <c r="E7" i="3"/>
  <c r="E74" i="3"/>
  <c r="J37" i="2"/>
  <c r="J36" i="2"/>
  <c r="AY55" i="1"/>
  <c r="J35" i="2"/>
  <c r="AX55" i="1"/>
  <c r="BI114" i="2"/>
  <c r="BH114" i="2"/>
  <c r="BG114" i="2"/>
  <c r="BF114" i="2"/>
  <c r="T114" i="2"/>
  <c r="T113" i="2"/>
  <c r="R114" i="2"/>
  <c r="R113" i="2" s="1"/>
  <c r="P114" i="2"/>
  <c r="P113" i="2" s="1"/>
  <c r="BI109" i="2"/>
  <c r="BH109" i="2"/>
  <c r="BG109" i="2"/>
  <c r="BF109" i="2"/>
  <c r="T109" i="2"/>
  <c r="T108" i="2" s="1"/>
  <c r="R109" i="2"/>
  <c r="R108" i="2"/>
  <c r="P109" i="2"/>
  <c r="P108" i="2"/>
  <c r="BI104" i="2"/>
  <c r="BH104" i="2"/>
  <c r="BG104" i="2"/>
  <c r="BF104" i="2"/>
  <c r="T104" i="2"/>
  <c r="R104" i="2"/>
  <c r="P104" i="2"/>
  <c r="BI100" i="2"/>
  <c r="BH100" i="2"/>
  <c r="BG100" i="2"/>
  <c r="BF100" i="2"/>
  <c r="T100" i="2"/>
  <c r="R100" i="2"/>
  <c r="P100" i="2"/>
  <c r="BI95" i="2"/>
  <c r="F37" i="2" s="1"/>
  <c r="BH95" i="2"/>
  <c r="BG95" i="2"/>
  <c r="BF95" i="2"/>
  <c r="T95" i="2"/>
  <c r="R95" i="2"/>
  <c r="P95" i="2"/>
  <c r="BI91" i="2"/>
  <c r="BH91" i="2"/>
  <c r="BG91" i="2"/>
  <c r="BF91" i="2"/>
  <c r="T91" i="2"/>
  <c r="R91" i="2"/>
  <c r="P91" i="2"/>
  <c r="BI87" i="2"/>
  <c r="BH87" i="2"/>
  <c r="BG87" i="2"/>
  <c r="BF87" i="2"/>
  <c r="T87" i="2"/>
  <c r="R87" i="2"/>
  <c r="P87" i="2"/>
  <c r="J80" i="2"/>
  <c r="F80" i="2"/>
  <c r="F78" i="2"/>
  <c r="E76" i="2"/>
  <c r="J54" i="2"/>
  <c r="F54" i="2"/>
  <c r="F52" i="2"/>
  <c r="E50" i="2"/>
  <c r="J24" i="2"/>
  <c r="E24" i="2"/>
  <c r="J81" i="2"/>
  <c r="J23" i="2"/>
  <c r="J18" i="2"/>
  <c r="E18" i="2"/>
  <c r="F81" i="2" s="1"/>
  <c r="J17" i="2"/>
  <c r="J12" i="2"/>
  <c r="J78" i="2"/>
  <c r="E7" i="2"/>
  <c r="E74" i="2"/>
  <c r="L50" i="1"/>
  <c r="AM50" i="1"/>
  <c r="AM49" i="1"/>
  <c r="L49" i="1"/>
  <c r="AM47" i="1"/>
  <c r="L47" i="1"/>
  <c r="L45" i="1"/>
  <c r="L44" i="1"/>
  <c r="BK626" i="4"/>
  <c r="BK203" i="8"/>
  <c r="J450" i="4"/>
  <c r="J204" i="6"/>
  <c r="BK603" i="4"/>
  <c r="J100" i="5"/>
  <c r="J100" i="3"/>
  <c r="BK209" i="7"/>
  <c r="J619" i="4"/>
  <c r="BK139" i="4"/>
  <c r="J195" i="5"/>
  <c r="J160" i="7"/>
  <c r="BK104" i="2"/>
  <c r="J110" i="4"/>
  <c r="BK432" i="5"/>
  <c r="J288" i="5"/>
  <c r="BK126" i="8"/>
  <c r="J640" i="4"/>
  <c r="J245" i="5"/>
  <c r="J237" i="7"/>
  <c r="BK583" i="4"/>
  <c r="BK167" i="7"/>
  <c r="J139" i="4"/>
  <c r="J460" i="5"/>
  <c r="J209" i="7"/>
  <c r="BK308" i="4"/>
  <c r="BK371" i="5"/>
  <c r="BK89" i="8"/>
  <c r="J169" i="4"/>
  <c r="BK434" i="5"/>
  <c r="J233" i="7"/>
  <c r="J202" i="4"/>
  <c r="J468" i="5"/>
  <c r="BK237" i="8"/>
  <c r="BK257" i="4"/>
  <c r="BK200" i="8"/>
  <c r="BK455" i="4"/>
  <c r="J129" i="8"/>
  <c r="BK406" i="5"/>
  <c r="BK148" i="7"/>
  <c r="BK202" i="4"/>
  <c r="J134" i="6"/>
  <c r="J294" i="4"/>
  <c r="BK120" i="8"/>
  <c r="BK319" i="4"/>
  <c r="J329" i="5"/>
  <c r="BK135" i="8"/>
  <c r="BK551" i="4"/>
  <c r="BK187" i="8"/>
  <c r="J240" i="4"/>
  <c r="BK203" i="5"/>
  <c r="J406" i="4"/>
  <c r="BK450" i="4"/>
  <c r="J141" i="8"/>
  <c r="BK367" i="4"/>
  <c r="BK121" i="7"/>
  <c r="J135" i="5"/>
  <c r="J265" i="8"/>
  <c r="BK221" i="5"/>
  <c r="J281" i="4"/>
  <c r="J464" i="5"/>
  <c r="BK259" i="8"/>
  <c r="J92" i="4"/>
  <c r="J413" i="5"/>
  <c r="BK198" i="7"/>
  <c r="BK240" i="8"/>
  <c r="J105" i="8"/>
  <c r="BK185" i="5"/>
  <c r="J362" i="5"/>
  <c r="BK275" i="8"/>
  <c r="BK401" i="4"/>
  <c r="BK182" i="5"/>
  <c r="BK579" i="4"/>
  <c r="BK248" i="5"/>
  <c r="BK91" i="2"/>
  <c r="BK456" i="5"/>
  <c r="J425" i="4"/>
  <c r="BK260" i="5"/>
  <c r="J190" i="7"/>
  <c r="J388" i="4"/>
  <c r="J185" i="5"/>
  <c r="J344" i="5"/>
  <c r="J456" i="5"/>
  <c r="BK91" i="3"/>
  <c r="BK238" i="6"/>
  <c r="J93" i="8"/>
  <c r="J366" i="5"/>
  <c r="BK524" i="4"/>
  <c r="J235" i="5"/>
  <c r="J566" i="4"/>
  <c r="J313" i="4"/>
  <c r="BK105" i="6"/>
  <c r="J383" i="5"/>
  <c r="BK622" i="4"/>
  <c r="J142" i="7"/>
  <c r="J603" i="4"/>
  <c r="BK284" i="4"/>
  <c r="BK226" i="5"/>
  <c r="BK440" i="5"/>
  <c r="J194" i="4"/>
  <c r="BK94" i="6"/>
  <c r="J252" i="4"/>
  <c r="BK227" i="8"/>
  <c r="BK611" i="4"/>
  <c r="BK185" i="7"/>
  <c r="J120" i="4"/>
  <c r="BK199" i="5"/>
  <c r="J216" i="8"/>
  <c r="BK472" i="4"/>
  <c r="J275" i="5"/>
  <c r="J430" i="5"/>
  <c r="J123" i="6"/>
  <c r="BK206" i="7"/>
  <c r="J494" i="4"/>
  <c r="J176" i="5"/>
  <c r="J349" i="5"/>
  <c r="J99" i="7"/>
  <c r="BK117" i="8"/>
  <c r="J524" i="4"/>
  <c r="BK300" i="4"/>
  <c r="J248" i="5"/>
  <c r="BK109" i="7"/>
  <c r="J151" i="8"/>
  <c r="J168" i="5"/>
  <c r="J121" i="7"/>
  <c r="J172" i="8"/>
  <c r="J225" i="7"/>
  <c r="J114" i="2"/>
  <c r="J206" i="4"/>
  <c r="J444" i="5"/>
  <c r="J185" i="7"/>
  <c r="BK193" i="8"/>
  <c r="J104" i="4"/>
  <c r="BK288" i="5"/>
  <c r="BK221" i="7"/>
  <c r="BK343" i="4"/>
  <c r="J591" i="4"/>
  <c r="J217" i="5"/>
  <c r="J117" i="7"/>
  <c r="BK162" i="8"/>
  <c r="J109" i="3"/>
  <c r="BK615" i="4"/>
  <c r="BK224" i="4"/>
  <c r="J402" i="5"/>
  <c r="J190" i="8"/>
  <c r="BK281" i="5"/>
  <c r="J192" i="6"/>
  <c r="J154" i="8"/>
  <c r="BK92" i="4"/>
  <c r="J272" i="5"/>
  <c r="J179" i="5"/>
  <c r="J172" i="7"/>
  <c r="J99" i="8"/>
  <c r="J491" i="4"/>
  <c r="BK422" i="5"/>
  <c r="J151" i="5"/>
  <c r="BK278" i="8"/>
  <c r="BK95" i="3"/>
  <c r="J426" i="5"/>
  <c r="J96" i="4"/>
  <c r="BK121" i="5"/>
  <c r="J181" i="8"/>
  <c r="J323" i="4"/>
  <c r="BK444" i="5"/>
  <c r="BK179" i="7"/>
  <c r="BK406" i="4"/>
  <c r="BK436" i="5"/>
  <c r="BK377" i="4"/>
  <c r="BK269" i="5"/>
  <c r="J230" i="6"/>
  <c r="J472" i="4"/>
  <c r="J436" i="5"/>
  <c r="BK246" i="7"/>
  <c r="BK509" i="4"/>
  <c r="J577" i="4"/>
  <c r="BK230" i="6"/>
  <c r="BK100" i="2"/>
  <c r="BK409" i="5"/>
  <c r="BK169" i="8"/>
  <c r="J607" i="4"/>
  <c r="J428" i="5"/>
  <c r="BK96" i="4"/>
  <c r="BK96" i="5"/>
  <c r="J152" i="7"/>
  <c r="J104" i="3"/>
  <c r="BK178" i="4"/>
  <c r="BK210" i="5"/>
  <c r="J246" i="8"/>
  <c r="BK129" i="8"/>
  <c r="J125" i="5"/>
  <c r="BK84" i="6"/>
  <c r="F35" i="2"/>
  <c r="J278" i="4"/>
  <c r="BK104" i="7"/>
  <c r="J91" i="3"/>
  <c r="BK445" i="4"/>
  <c r="J144" i="6"/>
  <c r="J221" i="7"/>
  <c r="BK435" i="4"/>
  <c r="J96" i="8"/>
  <c r="BK581" i="4"/>
  <c r="J239" i="5"/>
  <c r="BK104" i="4"/>
  <c r="BK117" i="7"/>
  <c r="J351" i="4"/>
  <c r="J371" i="5"/>
  <c r="BK132" i="7"/>
  <c r="BK460" i="4"/>
  <c r="BK196" i="8"/>
  <c r="J551" i="4"/>
  <c r="BK619" i="4"/>
  <c r="BK245" i="5"/>
  <c r="BK160" i="5"/>
  <c r="BK271" i="8"/>
  <c r="J626" i="4"/>
  <c r="J231" i="5"/>
  <c r="BK310" i="5"/>
  <c r="J315" i="5"/>
  <c r="J138" i="8"/>
  <c r="BK323" i="4"/>
  <c r="BK227" i="4"/>
  <c r="J484" i="5"/>
  <c r="J227" i="8"/>
  <c r="J388" i="5"/>
  <c r="J174" i="6"/>
  <c r="J266" i="4"/>
  <c r="BK209" i="4"/>
  <c r="BK294" i="4"/>
  <c r="BK138" i="8"/>
  <c r="J372" i="4"/>
  <c r="BK335" i="4"/>
  <c r="J156" i="5"/>
  <c r="BK160" i="7"/>
  <c r="J132" i="8"/>
  <c r="BK165" i="4"/>
  <c r="BK143" i="5"/>
  <c r="J123" i="8"/>
  <c r="BK108" i="8"/>
  <c r="BK114" i="3"/>
  <c r="BK135" i="4"/>
  <c r="J310" i="5"/>
  <c r="J278" i="8"/>
  <c r="BK169" i="4"/>
  <c r="BK212" i="4"/>
  <c r="J105" i="6"/>
  <c r="BK249" i="8"/>
  <c r="J271" i="8"/>
  <c r="J248" i="4"/>
  <c r="J164" i="7"/>
  <c r="BK164" i="8"/>
  <c r="BK607" i="4"/>
  <c r="BK366" i="5"/>
  <c r="BK164" i="6"/>
  <c r="J213" i="8"/>
  <c r="J401" i="4"/>
  <c r="J246" i="7"/>
  <c r="BK190" i="4"/>
  <c r="J281" i="5"/>
  <c r="J87" i="2"/>
  <c r="J184" i="6"/>
  <c r="J636" i="4"/>
  <c r="BK108" i="5"/>
  <c r="BK220" i="6"/>
  <c r="J262" i="8"/>
  <c r="BK269" i="4"/>
  <c r="BK483" i="4"/>
  <c r="BK262" i="8"/>
  <c r="J516" i="4"/>
  <c r="J299" i="5"/>
  <c r="J215" i="7"/>
  <c r="BK175" i="8"/>
  <c r="BK636" i="4"/>
  <c r="J242" i="5"/>
  <c r="J120" i="8"/>
  <c r="J503" i="4"/>
  <c r="BK494" i="4"/>
  <c r="J486" i="5"/>
  <c r="J220" i="6"/>
  <c r="BK216" i="8"/>
  <c r="BK240" i="4"/>
  <c r="BK440" i="4"/>
  <c r="BK198" i="6"/>
  <c r="J89" i="8"/>
  <c r="J396" i="4"/>
  <c r="BK216" i="4"/>
  <c r="J579" i="4"/>
  <c r="BK114" i="8"/>
  <c r="BK329" i="5"/>
  <c r="J182" i="4"/>
  <c r="BK516" i="4"/>
  <c r="BK259" i="6"/>
  <c r="J135" i="8"/>
  <c r="J160" i="5"/>
  <c r="BK503" i="4"/>
  <c r="J269" i="5"/>
  <c r="BK573" i="4"/>
  <c r="BK123" i="6"/>
  <c r="J102" i="8"/>
  <c r="J130" i="5"/>
  <c r="J94" i="7"/>
  <c r="J561" i="4"/>
  <c r="J203" i="5"/>
  <c r="J94" i="6"/>
  <c r="BK467" i="4"/>
  <c r="BK448" i="5"/>
  <c r="BK151" i="8"/>
  <c r="J632" i="4"/>
  <c r="BK154" i="6"/>
  <c r="J144" i="8"/>
  <c r="BK194" i="4"/>
  <c r="BK156" i="5"/>
  <c r="J409" i="5"/>
  <c r="J354" i="5"/>
  <c r="J206" i="7"/>
  <c r="J87" i="3"/>
  <c r="J367" i="4"/>
  <c r="BK266" i="5"/>
  <c r="BK125" i="5"/>
  <c r="J198" i="7"/>
  <c r="J219" i="8"/>
  <c r="J208" i="8"/>
  <c r="BK575" i="4"/>
  <c r="J483" i="4"/>
  <c r="J339" i="5"/>
  <c r="BK212" i="7"/>
  <c r="J249" i="8"/>
  <c r="BK297" i="4"/>
  <c r="J254" i="8"/>
  <c r="BK359" i="4"/>
  <c r="BK587" i="4"/>
  <c r="BK231" i="5"/>
  <c r="J199" i="5"/>
  <c r="J109" i="2"/>
  <c r="BK595" i="4"/>
  <c r="J263" i="5"/>
  <c r="J214" i="5"/>
  <c r="J167" i="7"/>
  <c r="J212" i="7"/>
  <c r="BK181" i="8"/>
  <c r="J583" i="4"/>
  <c r="BK204" i="6"/>
  <c r="J162" i="8"/>
  <c r="BK231" i="8"/>
  <c r="J335" i="4"/>
  <c r="J326" i="5"/>
  <c r="J234" i="8"/>
  <c r="BK174" i="4"/>
  <c r="J575" i="4"/>
  <c r="BK278" i="5"/>
  <c r="BK142" i="7"/>
  <c r="BK105" i="8"/>
  <c r="J95" i="2"/>
  <c r="J520" i="4"/>
  <c r="BK139" i="5"/>
  <c r="J187" i="8"/>
  <c r="J445" i="4"/>
  <c r="BK409" i="4"/>
  <c r="BK235" i="5"/>
  <c r="J148" i="7"/>
  <c r="BK281" i="4"/>
  <c r="BK512" i="4"/>
  <c r="BK274" i="4"/>
  <c r="BK195" i="5"/>
  <c r="J229" i="7"/>
  <c r="J240" i="8"/>
  <c r="J291" i="4"/>
  <c r="J132" i="7"/>
  <c r="J300" i="4"/>
  <c r="J144" i="4"/>
  <c r="BK472" i="5"/>
  <c r="J91" i="2"/>
  <c r="J266" i="5"/>
  <c r="BK213" i="8"/>
  <c r="BK491" i="4"/>
  <c r="J209" i="4"/>
  <c r="J139" i="5"/>
  <c r="BK282" i="8"/>
  <c r="BK460" i="5"/>
  <c r="BK463" i="4"/>
  <c r="BK172" i="7"/>
  <c r="J377" i="4"/>
  <c r="BK425" i="4"/>
  <c r="BK125" i="7"/>
  <c r="BK89" i="7"/>
  <c r="BK632" i="4"/>
  <c r="BK418" i="5"/>
  <c r="F34" i="2"/>
  <c r="BK480" i="5"/>
  <c r="BK96" i="8"/>
  <c r="BK383" i="5"/>
  <c r="BK428" i="5"/>
  <c r="BK480" i="4"/>
  <c r="J406" i="5"/>
  <c r="J128" i="7"/>
  <c r="BK315" i="5"/>
  <c r="J343" i="4"/>
  <c r="J104" i="7"/>
  <c r="BK93" i="8"/>
  <c r="BK263" i="4"/>
  <c r="BK484" i="5"/>
  <c r="BK293" i="5"/>
  <c r="BK134" i="6"/>
  <c r="BK144" i="8"/>
  <c r="J571" i="4"/>
  <c r="J189" i="5"/>
  <c r="BK215" i="7"/>
  <c r="BK223" i="8"/>
  <c r="J156" i="4"/>
  <c r="J227" i="4"/>
  <c r="J109" i="7"/>
  <c r="BK154" i="8"/>
  <c r="J278" i="5"/>
  <c r="BK237" i="7"/>
  <c r="BK99" i="8"/>
  <c r="BK182" i="4"/>
  <c r="BK179" i="5"/>
  <c r="BK260" i="4"/>
  <c r="J440" i="5"/>
  <c r="J198" i="6"/>
  <c r="BK234" i="8"/>
  <c r="BK476" i="5"/>
  <c r="J108" i="8"/>
  <c r="BK520" i="4"/>
  <c r="J332" i="4"/>
  <c r="BK284" i="5"/>
  <c r="J275" i="8"/>
  <c r="J615" i="4"/>
  <c r="BK326" i="5"/>
  <c r="J259" i="6"/>
  <c r="BK182" i="7"/>
  <c r="BK123" i="8"/>
  <c r="J581" i="4"/>
  <c r="BK128" i="7"/>
  <c r="J116" i="4"/>
  <c r="J480" i="5"/>
  <c r="J243" i="8"/>
  <c r="J174" i="4"/>
  <c r="J116" i="5"/>
  <c r="J257" i="5"/>
  <c r="BK225" i="7"/>
  <c r="BK184" i="8"/>
  <c r="BK116" i="4"/>
  <c r="J434" i="5"/>
  <c r="J165" i="4"/>
  <c r="BK116" i="5"/>
  <c r="BK208" i="8"/>
  <c r="J480" i="4"/>
  <c r="J256" i="6"/>
  <c r="BK380" i="4"/>
  <c r="J143" i="5"/>
  <c r="J531" i="4"/>
  <c r="BK486" i="5"/>
  <c r="BK115" i="6"/>
  <c r="BK243" i="8"/>
  <c r="J509" i="4"/>
  <c r="BK237" i="4"/>
  <c r="BK413" i="5"/>
  <c r="BK362" i="5"/>
  <c r="BK229" i="7"/>
  <c r="J100" i="2"/>
  <c r="J467" i="4"/>
  <c r="J377" i="5"/>
  <c r="J210" i="5"/>
  <c r="BK388" i="5"/>
  <c r="J231" i="8"/>
  <c r="J117" i="8"/>
  <c r="J34" i="2"/>
  <c r="J259" i="8"/>
  <c r="J260" i="5"/>
  <c r="J358" i="5"/>
  <c r="BK146" i="8"/>
  <c r="BK206" i="4"/>
  <c r="J232" i="4"/>
  <c r="J302" i="5"/>
  <c r="BK241" i="7"/>
  <c r="BK109" i="3"/>
  <c r="J460" i="4"/>
  <c r="BK339" i="5"/>
  <c r="BK242" i="5"/>
  <c r="BK268" i="8"/>
  <c r="BK144" i="4"/>
  <c r="BK577" i="4"/>
  <c r="J154" i="6"/>
  <c r="J149" i="8"/>
  <c r="BK351" i="4"/>
  <c r="BK468" i="5"/>
  <c r="BK256" i="6"/>
  <c r="BK190" i="8"/>
  <c r="J190" i="4"/>
  <c r="J448" i="5"/>
  <c r="J175" i="7"/>
  <c r="J223" i="8"/>
  <c r="J164" i="8"/>
  <c r="J263" i="4"/>
  <c r="BK272" i="5"/>
  <c r="BK349" i="5"/>
  <c r="AS54" i="1"/>
  <c r="BK217" i="5"/>
  <c r="J251" i="7"/>
  <c r="J512" i="4"/>
  <c r="BK94" i="7"/>
  <c r="J93" i="5"/>
  <c r="BK132" i="8"/>
  <c r="J319" i="4"/>
  <c r="J293" i="5"/>
  <c r="J282" i="8"/>
  <c r="BK424" i="5"/>
  <c r="J114" i="8"/>
  <c r="J622" i="4"/>
  <c r="BK174" i="6"/>
  <c r="J212" i="4"/>
  <c r="BK210" i="6"/>
  <c r="BK102" i="8"/>
  <c r="BK156" i="4"/>
  <c r="J179" i="7"/>
  <c r="BK278" i="4"/>
  <c r="J297" i="4"/>
  <c r="J221" i="5"/>
  <c r="J182" i="7"/>
  <c r="J200" i="8"/>
  <c r="BK372" i="4"/>
  <c r="BK464" i="5"/>
  <c r="BK141" i="8"/>
  <c r="J96" i="5"/>
  <c r="BK99" i="7"/>
  <c r="J595" i="4"/>
  <c r="BK377" i="5"/>
  <c r="J159" i="8"/>
  <c r="BK206" i="5"/>
  <c r="BK91" i="8"/>
  <c r="BK640" i="4"/>
  <c r="BK239" i="5"/>
  <c r="BK111" i="8"/>
  <c r="BK95" i="2"/>
  <c r="BK151" i="5"/>
  <c r="J380" i="4"/>
  <c r="J452" i="5"/>
  <c r="J84" i="6"/>
  <c r="J184" i="8"/>
  <c r="J216" i="4"/>
  <c r="BK402" i="5"/>
  <c r="BK168" i="5"/>
  <c r="J125" i="7"/>
  <c r="J237" i="8"/>
  <c r="J104" i="2"/>
  <c r="BK252" i="4"/>
  <c r="J630" i="4"/>
  <c r="J169" i="8"/>
  <c r="BK87" i="3"/>
  <c r="J308" i="4"/>
  <c r="BK100" i="5"/>
  <c r="J178" i="8"/>
  <c r="J288" i="4"/>
  <c r="BK93" i="5"/>
  <c r="BK251" i="7"/>
  <c r="J146" i="8"/>
  <c r="J178" i="4"/>
  <c r="J432" i="5"/>
  <c r="J121" i="5"/>
  <c r="J238" i="6"/>
  <c r="J193" i="8"/>
  <c r="BK561" i="4"/>
  <c r="BK396" i="4"/>
  <c r="BK176" i="5"/>
  <c r="BK114" i="2"/>
  <c r="BK291" i="4"/>
  <c r="J585" i="4"/>
  <c r="BK130" i="5"/>
  <c r="BK265" i="8"/>
  <c r="J224" i="4"/>
  <c r="BK232" i="4"/>
  <c r="BK135" i="5"/>
  <c r="BK184" i="6"/>
  <c r="BK149" i="8"/>
  <c r="BK566" i="4"/>
  <c r="J257" i="4"/>
  <c r="BK257" i="5"/>
  <c r="J210" i="6"/>
  <c r="BK178" i="8"/>
  <c r="J244" i="4"/>
  <c r="J241" i="7"/>
  <c r="J167" i="8"/>
  <c r="BK388" i="4"/>
  <c r="BK152" i="7"/>
  <c r="BK248" i="4"/>
  <c r="BK299" i="5"/>
  <c r="J409" i="4"/>
  <c r="J463" i="4"/>
  <c r="BK254" i="8"/>
  <c r="J599" i="4"/>
  <c r="BK233" i="7"/>
  <c r="BK332" i="4"/>
  <c r="BK323" i="5"/>
  <c r="J175" i="8"/>
  <c r="J220" i="4"/>
  <c r="BK344" i="5"/>
  <c r="BK214" i="5"/>
  <c r="J86" i="8"/>
  <c r="J164" i="6"/>
  <c r="BK630" i="4"/>
  <c r="J108" i="5"/>
  <c r="J327" i="4"/>
  <c r="F36" i="2"/>
  <c r="J274" i="4"/>
  <c r="BK585" i="4"/>
  <c r="J89" i="7"/>
  <c r="BK327" i="4"/>
  <c r="BK192" i="6"/>
  <c r="BK219" i="8"/>
  <c r="J472" i="5"/>
  <c r="BK193" i="7"/>
  <c r="J114" i="3"/>
  <c r="BK263" i="5"/>
  <c r="BK190" i="7"/>
  <c r="BK120" i="4"/>
  <c r="J115" i="6"/>
  <c r="BK220" i="4"/>
  <c r="J218" i="7"/>
  <c r="J359" i="4"/>
  <c r="J455" i="4"/>
  <c r="J182" i="5"/>
  <c r="J196" i="8"/>
  <c r="J435" i="4"/>
  <c r="BK599" i="4"/>
  <c r="BK354" i="5"/>
  <c r="BK144" i="6"/>
  <c r="BK244" i="4"/>
  <c r="BK246" i="6"/>
  <c r="BK591" i="4"/>
  <c r="J424" i="5"/>
  <c r="J193" i="7"/>
  <c r="J91" i="8"/>
  <c r="J422" i="5"/>
  <c r="BK86" i="8"/>
  <c r="J440" i="4"/>
  <c r="J226" i="5"/>
  <c r="J203" i="7"/>
  <c r="J126" i="8"/>
  <c r="J611" i="4"/>
  <c r="J397" i="5"/>
  <c r="J260" i="4"/>
  <c r="J135" i="4"/>
  <c r="J268" i="8"/>
  <c r="BK531" i="4"/>
  <c r="BK159" i="8"/>
  <c r="BK288" i="4"/>
  <c r="J476" i="5"/>
  <c r="BK275" i="5"/>
  <c r="J284" i="4"/>
  <c r="BK397" i="5"/>
  <c r="BK100" i="3"/>
  <c r="BK426" i="5"/>
  <c r="J111" i="8"/>
  <c r="J237" i="4"/>
  <c r="J246" i="6"/>
  <c r="BK246" i="8"/>
  <c r="BK189" i="5"/>
  <c r="BK452" i="5"/>
  <c r="BK104" i="3"/>
  <c r="J323" i="5"/>
  <c r="J95" i="3"/>
  <c r="J284" i="5"/>
  <c r="BK164" i="7"/>
  <c r="J269" i="4"/>
  <c r="BK302" i="5"/>
  <c r="BK167" i="8"/>
  <c r="BK172" i="8"/>
  <c r="BK571" i="4"/>
  <c r="BK430" i="5"/>
  <c r="J203" i="8"/>
  <c r="BK266" i="4"/>
  <c r="BK218" i="7"/>
  <c r="J587" i="4"/>
  <c r="BK203" i="7"/>
  <c r="BK110" i="4"/>
  <c r="BK109" i="2"/>
  <c r="J573" i="4"/>
  <c r="J206" i="5"/>
  <c r="BK87" i="2"/>
  <c r="J418" i="5"/>
  <c r="BK313" i="4"/>
  <c r="BK358" i="5"/>
  <c r="BK175" i="7"/>
  <c r="D15" i="10" l="1"/>
  <c r="D25" i="10" s="1"/>
  <c r="D27" i="10" s="1"/>
  <c r="F21" i="10"/>
  <c r="E22" i="10"/>
  <c r="F22" i="10" s="1"/>
  <c r="F12" i="10"/>
  <c r="E13" i="10"/>
  <c r="E15" i="10" s="1"/>
  <c r="E25" i="10" s="1"/>
  <c r="E19" i="10"/>
  <c r="E20" i="10"/>
  <c r="F20" i="10" s="1"/>
  <c r="BK91" i="4"/>
  <c r="J91" i="4" s="1"/>
  <c r="J61" i="4" s="1"/>
  <c r="P236" i="4"/>
  <c r="P570" i="4"/>
  <c r="P569" i="4" s="1"/>
  <c r="P194" i="5"/>
  <c r="BK298" i="5"/>
  <c r="J298" i="5" s="1"/>
  <c r="J66" i="5" s="1"/>
  <c r="R83" i="6"/>
  <c r="R82" i="6" s="1"/>
  <c r="R81" i="6" s="1"/>
  <c r="P88" i="7"/>
  <c r="P236" i="7"/>
  <c r="R215" i="4"/>
  <c r="T273" i="4"/>
  <c r="P523" i="4"/>
  <c r="BK194" i="5"/>
  <c r="J194" i="5" s="1"/>
  <c r="J62" i="5" s="1"/>
  <c r="T205" i="5"/>
  <c r="T417" i="5"/>
  <c r="T416" i="5"/>
  <c r="R88" i="7"/>
  <c r="P228" i="7"/>
  <c r="T99" i="2"/>
  <c r="R205" i="5"/>
  <c r="P417" i="5"/>
  <c r="P416" i="5"/>
  <c r="BK83" i="6"/>
  <c r="J83" i="6" s="1"/>
  <c r="J61" i="6" s="1"/>
  <c r="R86" i="2"/>
  <c r="T86" i="3"/>
  <c r="BK88" i="7"/>
  <c r="J88" i="7"/>
  <c r="J61" i="7" s="1"/>
  <c r="BK236" i="7"/>
  <c r="J236" i="7" s="1"/>
  <c r="J65" i="7" s="1"/>
  <c r="R99" i="2"/>
  <c r="R86" i="3"/>
  <c r="T86" i="2"/>
  <c r="T85" i="2"/>
  <c r="T84" i="2" s="1"/>
  <c r="T236" i="4"/>
  <c r="BK523" i="4"/>
  <c r="J523" i="4" s="1"/>
  <c r="J66" i="4" s="1"/>
  <c r="P298" i="5"/>
  <c r="P159" i="7"/>
  <c r="R91" i="4"/>
  <c r="BK236" i="4"/>
  <c r="BK90" i="4" s="1"/>
  <c r="J90" i="4" s="1"/>
  <c r="J60" i="4" s="1"/>
  <c r="J236" i="4"/>
  <c r="J63" i="4" s="1"/>
  <c r="BK570" i="4"/>
  <c r="J570" i="4"/>
  <c r="J69" i="4"/>
  <c r="BK92" i="5"/>
  <c r="BK256" i="5"/>
  <c r="J256" i="5" s="1"/>
  <c r="J65" i="5" s="1"/>
  <c r="P376" i="5"/>
  <c r="R99" i="3"/>
  <c r="T215" i="4"/>
  <c r="T570" i="4"/>
  <c r="T569" i="4"/>
  <c r="P205" i="5"/>
  <c r="R417" i="5"/>
  <c r="R416" i="5" s="1"/>
  <c r="P83" i="6"/>
  <c r="P82" i="6"/>
  <c r="P81" i="6"/>
  <c r="AU59" i="1"/>
  <c r="BK99" i="3"/>
  <c r="J99" i="3" s="1"/>
  <c r="J62" i="3" s="1"/>
  <c r="BK215" i="4"/>
  <c r="J215" i="4"/>
  <c r="J62" i="4"/>
  <c r="P273" i="4"/>
  <c r="R298" i="5"/>
  <c r="R159" i="7"/>
  <c r="P91" i="4"/>
  <c r="R236" i="4"/>
  <c r="R570" i="4"/>
  <c r="R569" i="4"/>
  <c r="T298" i="5"/>
  <c r="T228" i="7"/>
  <c r="P86" i="2"/>
  <c r="T88" i="7"/>
  <c r="T236" i="7"/>
  <c r="BK86" i="2"/>
  <c r="P215" i="4"/>
  <c r="R273" i="4"/>
  <c r="T523" i="4"/>
  <c r="T92" i="5"/>
  <c r="BK225" i="5"/>
  <c r="J225" i="5" s="1"/>
  <c r="J64" i="5" s="1"/>
  <c r="BK417" i="5"/>
  <c r="BK416" i="5" s="1"/>
  <c r="J416" i="5" s="1"/>
  <c r="J69" i="5" s="1"/>
  <c r="T83" i="6"/>
  <c r="T82" i="6" s="1"/>
  <c r="T81" i="6" s="1"/>
  <c r="R228" i="7"/>
  <c r="BK85" i="8"/>
  <c r="J85" i="8"/>
  <c r="J61" i="8" s="1"/>
  <c r="P99" i="2"/>
  <c r="P86" i="3"/>
  <c r="BK318" i="4"/>
  <c r="J318" i="4" s="1"/>
  <c r="J65" i="4" s="1"/>
  <c r="P92" i="5"/>
  <c r="R225" i="5"/>
  <c r="R376" i="5"/>
  <c r="BK228" i="7"/>
  <c r="J228" i="7" s="1"/>
  <c r="J64" i="7" s="1"/>
  <c r="P85" i="8"/>
  <c r="BK99" i="2"/>
  <c r="J99" i="2" s="1"/>
  <c r="J62" i="2" s="1"/>
  <c r="BK86" i="3"/>
  <c r="J86" i="3" s="1"/>
  <c r="J61" i="3" s="1"/>
  <c r="P318" i="4"/>
  <c r="BK205" i="5"/>
  <c r="J205" i="5"/>
  <c r="J63" i="5" s="1"/>
  <c r="R256" i="5"/>
  <c r="R236" i="7"/>
  <c r="R85" i="8"/>
  <c r="P99" i="3"/>
  <c r="T318" i="4"/>
  <c r="R194" i="5"/>
  <c r="P256" i="5"/>
  <c r="BK199" i="8"/>
  <c r="J199" i="8"/>
  <c r="J62" i="8" s="1"/>
  <c r="T225" i="5"/>
  <c r="T376" i="5"/>
  <c r="BK159" i="7"/>
  <c r="J159" i="7" s="1"/>
  <c r="J63" i="7" s="1"/>
  <c r="T85" i="8"/>
  <c r="T199" i="8"/>
  <c r="R318" i="4"/>
  <c r="R92" i="5"/>
  <c r="R91" i="5" s="1"/>
  <c r="R90" i="5" s="1"/>
  <c r="T194" i="5"/>
  <c r="T256" i="5"/>
  <c r="T159" i="7"/>
  <c r="P199" i="8"/>
  <c r="R274" i="8"/>
  <c r="T99" i="3"/>
  <c r="T91" i="4"/>
  <c r="BK273" i="4"/>
  <c r="J273" i="4" s="1"/>
  <c r="J64" i="4" s="1"/>
  <c r="R523" i="4"/>
  <c r="P225" i="5"/>
  <c r="BK376" i="5"/>
  <c r="J376" i="5"/>
  <c r="J67" i="5"/>
  <c r="R199" i="8"/>
  <c r="BK274" i="8"/>
  <c r="J274" i="8"/>
  <c r="J63" i="8" s="1"/>
  <c r="P274" i="8"/>
  <c r="T274" i="8"/>
  <c r="BK412" i="5"/>
  <c r="J412" i="5" s="1"/>
  <c r="J68" i="5" s="1"/>
  <c r="BK113" i="3"/>
  <c r="J113" i="3"/>
  <c r="J64" i="3"/>
  <c r="BK113" i="2"/>
  <c r="J113" i="2" s="1"/>
  <c r="J64" i="2" s="1"/>
  <c r="BK565" i="4"/>
  <c r="J565" i="4" s="1"/>
  <c r="J67" i="4" s="1"/>
  <c r="BK250" i="7"/>
  <c r="J250" i="7"/>
  <c r="J66" i="7" s="1"/>
  <c r="BK151" i="7"/>
  <c r="BK87" i="7" s="1"/>
  <c r="J87" i="7" s="1"/>
  <c r="J60" i="7" s="1"/>
  <c r="J151" i="7"/>
  <c r="J62" i="7" s="1"/>
  <c r="BK108" i="2"/>
  <c r="J108" i="2"/>
  <c r="J63" i="2"/>
  <c r="BK108" i="3"/>
  <c r="J108" i="3" s="1"/>
  <c r="J63" i="3" s="1"/>
  <c r="BE223" i="8"/>
  <c r="E73" i="8"/>
  <c r="BE184" i="8"/>
  <c r="BE240" i="8"/>
  <c r="J54" i="8"/>
  <c r="J80" i="8"/>
  <c r="BE178" i="8"/>
  <c r="BE216" i="8"/>
  <c r="J77" i="8"/>
  <c r="BE102" i="8"/>
  <c r="BE120" i="8"/>
  <c r="BE154" i="8"/>
  <c r="BE169" i="8"/>
  <c r="BE91" i="8"/>
  <c r="BE135" i="8"/>
  <c r="BE227" i="8"/>
  <c r="BE159" i="8"/>
  <c r="BE167" i="8"/>
  <c r="BE246" i="8"/>
  <c r="BE234" i="8"/>
  <c r="BE265" i="8"/>
  <c r="BE268" i="8"/>
  <c r="BE99" i="8"/>
  <c r="BE117" i="8"/>
  <c r="BE126" i="8"/>
  <c r="BE172" i="8"/>
  <c r="BE111" i="8"/>
  <c r="BE144" i="8"/>
  <c r="BE146" i="8"/>
  <c r="BE151" i="8"/>
  <c r="BE187" i="8"/>
  <c r="BE271" i="8"/>
  <c r="BE254" i="8"/>
  <c r="BE282" i="8"/>
  <c r="BE96" i="8"/>
  <c r="BE105" i="8"/>
  <c r="BE123" i="8"/>
  <c r="BE162" i="8"/>
  <c r="BE275" i="8"/>
  <c r="BE243" i="8"/>
  <c r="BE278" i="8"/>
  <c r="BE141" i="8"/>
  <c r="BE219" i="8"/>
  <c r="BE231" i="8"/>
  <c r="BE249" i="8"/>
  <c r="BE132" i="8"/>
  <c r="BE138" i="8"/>
  <c r="BE164" i="8"/>
  <c r="BE196" i="8"/>
  <c r="BE208" i="8"/>
  <c r="BE86" i="8"/>
  <c r="BE89" i="8"/>
  <c r="BE93" i="8"/>
  <c r="BE213" i="8"/>
  <c r="F79" i="8"/>
  <c r="BE114" i="8"/>
  <c r="BE149" i="8"/>
  <c r="BE203" i="8"/>
  <c r="BE262" i="8"/>
  <c r="BE237" i="8"/>
  <c r="BE259" i="8"/>
  <c r="F80" i="8"/>
  <c r="BE108" i="8"/>
  <c r="BE129" i="8"/>
  <c r="BE175" i="8"/>
  <c r="BE193" i="8"/>
  <c r="BE181" i="8"/>
  <c r="BE190" i="8"/>
  <c r="BE200" i="8"/>
  <c r="F82" i="7"/>
  <c r="BE198" i="7"/>
  <c r="E48" i="7"/>
  <c r="BE212" i="7"/>
  <c r="BE99" i="7"/>
  <c r="BE148" i="7"/>
  <c r="BE172" i="7"/>
  <c r="BE203" i="7"/>
  <c r="BK82" i="6"/>
  <c r="J82" i="6"/>
  <c r="J60" i="6"/>
  <c r="J55" i="7"/>
  <c r="BE142" i="7"/>
  <c r="BE167" i="7"/>
  <c r="BE225" i="7"/>
  <c r="BE104" i="7"/>
  <c r="BE132" i="7"/>
  <c r="BE193" i="7"/>
  <c r="BE246" i="7"/>
  <c r="BE251" i="7"/>
  <c r="J82" i="7"/>
  <c r="BE175" i="7"/>
  <c r="BE185" i="7"/>
  <c r="BE190" i="7"/>
  <c r="BE221" i="7"/>
  <c r="BE229" i="7"/>
  <c r="BE182" i="7"/>
  <c r="BE209" i="7"/>
  <c r="BE117" i="7"/>
  <c r="BE125" i="7"/>
  <c r="BE215" i="7"/>
  <c r="BE233" i="7"/>
  <c r="BE237" i="7"/>
  <c r="BE241" i="7"/>
  <c r="BE206" i="7"/>
  <c r="BE218" i="7"/>
  <c r="J52" i="7"/>
  <c r="F83" i="7"/>
  <c r="BE94" i="7"/>
  <c r="BE109" i="7"/>
  <c r="BE160" i="7"/>
  <c r="BE179" i="7"/>
  <c r="BE128" i="7"/>
  <c r="BE89" i="7"/>
  <c r="BE164" i="7"/>
  <c r="BE121" i="7"/>
  <c r="BE152" i="7"/>
  <c r="J92" i="5"/>
  <c r="J61" i="5" s="1"/>
  <c r="E48" i="6"/>
  <c r="J75" i="6"/>
  <c r="BE174" i="6"/>
  <c r="BE123" i="6"/>
  <c r="BE94" i="6"/>
  <c r="BE144" i="6"/>
  <c r="BE198" i="6"/>
  <c r="BE238" i="6"/>
  <c r="F78" i="6"/>
  <c r="BE220" i="6"/>
  <c r="BE134" i="6"/>
  <c r="BE154" i="6"/>
  <c r="BE184" i="6"/>
  <c r="BE230" i="6"/>
  <c r="BE256" i="6"/>
  <c r="BE210" i="6"/>
  <c r="BE246" i="6"/>
  <c r="BE259" i="6"/>
  <c r="BE84" i="6"/>
  <c r="J55" i="6"/>
  <c r="BE204" i="6"/>
  <c r="BE105" i="6"/>
  <c r="BE115" i="6"/>
  <c r="BE164" i="6"/>
  <c r="BE192" i="6"/>
  <c r="BE139" i="5"/>
  <c r="BE263" i="5"/>
  <c r="BE315" i="5"/>
  <c r="BE326" i="5"/>
  <c r="BE344" i="5"/>
  <c r="BE96" i="5"/>
  <c r="BE100" i="5"/>
  <c r="BE108" i="5"/>
  <c r="BE121" i="5"/>
  <c r="BE182" i="5"/>
  <c r="BE266" i="5"/>
  <c r="J55" i="5"/>
  <c r="BE93" i="5"/>
  <c r="BE130" i="5"/>
  <c r="BE226" i="5"/>
  <c r="BE272" i="5"/>
  <c r="BE432" i="5"/>
  <c r="BE430" i="5"/>
  <c r="BE440" i="5"/>
  <c r="J84" i="5"/>
  <c r="BE185" i="5"/>
  <c r="BE199" i="5"/>
  <c r="BE206" i="5"/>
  <c r="BE116" i="5"/>
  <c r="BE231" i="5"/>
  <c r="BE242" i="5"/>
  <c r="BE288" i="5"/>
  <c r="BE354" i="5"/>
  <c r="BE366" i="5"/>
  <c r="BE428" i="5"/>
  <c r="BE444" i="5"/>
  <c r="BE189" i="5"/>
  <c r="BE217" i="5"/>
  <c r="BE406" i="5"/>
  <c r="BE456" i="5"/>
  <c r="BE260" i="5"/>
  <c r="BE329" i="5"/>
  <c r="BE424" i="5"/>
  <c r="BE293" i="5"/>
  <c r="BE362" i="5"/>
  <c r="BE460" i="5"/>
  <c r="BE484" i="5"/>
  <c r="BK569" i="4"/>
  <c r="J569" i="4" s="1"/>
  <c r="J68" i="4" s="1"/>
  <c r="BE151" i="5"/>
  <c r="BE179" i="5"/>
  <c r="BE239" i="5"/>
  <c r="BE245" i="5"/>
  <c r="BE257" i="5"/>
  <c r="BE383" i="5"/>
  <c r="BE480" i="5"/>
  <c r="F55" i="5"/>
  <c r="BE125" i="5"/>
  <c r="BE176" i="5"/>
  <c r="BE195" i="5"/>
  <c r="BE214" i="5"/>
  <c r="BE422" i="5"/>
  <c r="BE448" i="5"/>
  <c r="BE452" i="5"/>
  <c r="BE464" i="5"/>
  <c r="BE135" i="5"/>
  <c r="BE160" i="5"/>
  <c r="BE168" i="5"/>
  <c r="BE210" i="5"/>
  <c r="BE221" i="5"/>
  <c r="BE388" i="5"/>
  <c r="BE426" i="5"/>
  <c r="BE143" i="5"/>
  <c r="BE235" i="5"/>
  <c r="BE248" i="5"/>
  <c r="BE284" i="5"/>
  <c r="BE409" i="5"/>
  <c r="BE434" i="5"/>
  <c r="BE436" i="5"/>
  <c r="BE472" i="5"/>
  <c r="BE302" i="5"/>
  <c r="BE310" i="5"/>
  <c r="BE371" i="5"/>
  <c r="BE377" i="5"/>
  <c r="BE418" i="5"/>
  <c r="BE468" i="5"/>
  <c r="BE476" i="5"/>
  <c r="BE486" i="5"/>
  <c r="BE275" i="5"/>
  <c r="BE281" i="5"/>
  <c r="BE299" i="5"/>
  <c r="BE323" i="5"/>
  <c r="BE156" i="5"/>
  <c r="BE203" i="5"/>
  <c r="BE358" i="5"/>
  <c r="BE397" i="5"/>
  <c r="BE278" i="5"/>
  <c r="BE339" i="5"/>
  <c r="BE402" i="5"/>
  <c r="BE413" i="5"/>
  <c r="E48" i="5"/>
  <c r="BE269" i="5"/>
  <c r="BE349" i="5"/>
  <c r="E48" i="4"/>
  <c r="BE194" i="4"/>
  <c r="BE284" i="4"/>
  <c r="BE323" i="4"/>
  <c r="BE335" i="4"/>
  <c r="BE380" i="4"/>
  <c r="BE491" i="4"/>
  <c r="F86" i="4"/>
  <c r="BE169" i="4"/>
  <c r="BE377" i="4"/>
  <c r="BE244" i="4"/>
  <c r="BE263" i="4"/>
  <c r="BE266" i="4"/>
  <c r="BE409" i="4"/>
  <c r="BE425" i="4"/>
  <c r="BE516" i="4"/>
  <c r="BE573" i="4"/>
  <c r="BE581" i="4"/>
  <c r="BE587" i="4"/>
  <c r="BE591" i="4"/>
  <c r="BE603" i="4"/>
  <c r="BE622" i="4"/>
  <c r="J55" i="4"/>
  <c r="BE182" i="4"/>
  <c r="BE257" i="4"/>
  <c r="BE396" i="4"/>
  <c r="BE472" i="4"/>
  <c r="BE483" i="4"/>
  <c r="BE561" i="4"/>
  <c r="BE619" i="4"/>
  <c r="J52" i="4"/>
  <c r="BE116" i="4"/>
  <c r="BE190" i="4"/>
  <c r="BE212" i="4"/>
  <c r="BE224" i="4"/>
  <c r="BE240" i="4"/>
  <c r="BE260" i="4"/>
  <c r="BE274" i="4"/>
  <c r="BE278" i="4"/>
  <c r="BE291" i="4"/>
  <c r="BE313" i="4"/>
  <c r="BE359" i="4"/>
  <c r="BE388" i="4"/>
  <c r="BE626" i="4"/>
  <c r="BE367" i="4"/>
  <c r="BE503" i="4"/>
  <c r="BE524" i="4"/>
  <c r="BE579" i="4"/>
  <c r="BE615" i="4"/>
  <c r="BE156" i="4"/>
  <c r="BE232" i="4"/>
  <c r="BE281" i="4"/>
  <c r="BE300" i="4"/>
  <c r="BE351" i="4"/>
  <c r="BE460" i="4"/>
  <c r="BE520" i="4"/>
  <c r="BE566" i="4"/>
  <c r="BE585" i="4"/>
  <c r="BE343" i="4"/>
  <c r="BE435" i="4"/>
  <c r="BE445" i="4"/>
  <c r="BE595" i="4"/>
  <c r="BE636" i="4"/>
  <c r="BE583" i="4"/>
  <c r="BE607" i="4"/>
  <c r="BE632" i="4"/>
  <c r="BE571" i="4"/>
  <c r="BE599" i="4"/>
  <c r="BE611" i="4"/>
  <c r="BE174" i="4"/>
  <c r="BE202" i="4"/>
  <c r="BE372" i="4"/>
  <c r="BE406" i="4"/>
  <c r="BE450" i="4"/>
  <c r="BE480" i="4"/>
  <c r="BE630" i="4"/>
  <c r="BE640" i="4"/>
  <c r="BE269" i="4"/>
  <c r="BE288" i="4"/>
  <c r="BE319" i="4"/>
  <c r="BE144" i="4"/>
  <c r="BE165" i="4"/>
  <c r="BE216" i="4"/>
  <c r="BE227" i="4"/>
  <c r="BE294" i="4"/>
  <c r="BE332" i="4"/>
  <c r="BE509" i="4"/>
  <c r="BE531" i="4"/>
  <c r="BE120" i="4"/>
  <c r="BE139" i="4"/>
  <c r="BE209" i="4"/>
  <c r="BE248" i="4"/>
  <c r="BE252" i="4"/>
  <c r="BE308" i="4"/>
  <c r="BE401" i="4"/>
  <c r="BE110" i="4"/>
  <c r="BE135" i="4"/>
  <c r="BE237" i="4"/>
  <c r="BE297" i="4"/>
  <c r="BE327" i="4"/>
  <c r="BE455" i="4"/>
  <c r="BE494" i="4"/>
  <c r="BE178" i="4"/>
  <c r="BE206" i="4"/>
  <c r="BE467" i="4"/>
  <c r="BE551" i="4"/>
  <c r="BE463" i="4"/>
  <c r="BE512" i="4"/>
  <c r="BE92" i="4"/>
  <c r="BE96" i="4"/>
  <c r="BE104" i="4"/>
  <c r="BE220" i="4"/>
  <c r="BE440" i="4"/>
  <c r="BE575" i="4"/>
  <c r="BE577" i="4"/>
  <c r="J86" i="2"/>
  <c r="J61" i="2" s="1"/>
  <c r="E48" i="3"/>
  <c r="F81" i="3"/>
  <c r="J78" i="3"/>
  <c r="BE114" i="3"/>
  <c r="BE109" i="3"/>
  <c r="BE91" i="3"/>
  <c r="J81" i="3"/>
  <c r="BE95" i="3"/>
  <c r="BE87" i="3"/>
  <c r="BE104" i="3"/>
  <c r="BE100" i="3"/>
  <c r="E48" i="2"/>
  <c r="J52" i="2"/>
  <c r="F55" i="2"/>
  <c r="J55" i="2"/>
  <c r="BE87" i="2"/>
  <c r="BE109" i="2"/>
  <c r="BB55" i="1"/>
  <c r="BE100" i="2"/>
  <c r="BA55" i="1"/>
  <c r="BE95" i="2"/>
  <c r="AW55" i="1"/>
  <c r="BC55" i="1"/>
  <c r="BE91" i="2"/>
  <c r="BE114" i="2"/>
  <c r="BE104" i="2"/>
  <c r="BD55" i="1"/>
  <c r="F36" i="5"/>
  <c r="BC58" i="1" s="1"/>
  <c r="F35" i="7"/>
  <c r="BB60" i="1" s="1"/>
  <c r="F36" i="8"/>
  <c r="BC61" i="1" s="1"/>
  <c r="F35" i="6"/>
  <c r="BB59" i="1"/>
  <c r="F37" i="4"/>
  <c r="BD57" i="1"/>
  <c r="F34" i="6"/>
  <c r="BA59" i="1"/>
  <c r="F36" i="4"/>
  <c r="BC57" i="1"/>
  <c r="J34" i="7"/>
  <c r="AW60" i="1"/>
  <c r="J34" i="4"/>
  <c r="AW57" i="1"/>
  <c r="F35" i="4"/>
  <c r="BB57" i="1" s="1"/>
  <c r="F34" i="4"/>
  <c r="BA57" i="1" s="1"/>
  <c r="F35" i="3"/>
  <c r="BB56" i="1" s="1"/>
  <c r="F35" i="5"/>
  <c r="BB58" i="1" s="1"/>
  <c r="F34" i="7"/>
  <c r="BA60" i="1"/>
  <c r="F37" i="6"/>
  <c r="BD59" i="1"/>
  <c r="F36" i="3"/>
  <c r="BC56" i="1"/>
  <c r="F37" i="3"/>
  <c r="BD56" i="1"/>
  <c r="J34" i="6"/>
  <c r="AW59" i="1"/>
  <c r="J34" i="8"/>
  <c r="AW61" i="1"/>
  <c r="F35" i="8"/>
  <c r="BB61" i="1" s="1"/>
  <c r="J34" i="5"/>
  <c r="AW58" i="1" s="1"/>
  <c r="F36" i="6"/>
  <c r="BC59" i="1" s="1"/>
  <c r="F34" i="5"/>
  <c r="BA58" i="1" s="1"/>
  <c r="F34" i="3"/>
  <c r="BA56" i="1"/>
  <c r="F36" i="7"/>
  <c r="BC60" i="1"/>
  <c r="F37" i="7"/>
  <c r="BD60" i="1"/>
  <c r="F34" i="8"/>
  <c r="BA61" i="1"/>
  <c r="J34" i="3"/>
  <c r="AW56" i="1" s="1"/>
  <c r="F37" i="5"/>
  <c r="BD58" i="1"/>
  <c r="F37" i="8"/>
  <c r="BD61" i="1" s="1"/>
  <c r="E23" i="10" l="1"/>
  <c r="E26" i="10" s="1"/>
  <c r="E27" i="10" s="1"/>
  <c r="F19" i="10"/>
  <c r="F23" i="10" s="1"/>
  <c r="F26" i="10" s="1"/>
  <c r="F13" i="10"/>
  <c r="F15" i="10" s="1"/>
  <c r="F25" i="10" s="1"/>
  <c r="J417" i="5"/>
  <c r="J70" i="5" s="1"/>
  <c r="R85" i="2"/>
  <c r="R84" i="2"/>
  <c r="T84" i="8"/>
  <c r="T83" i="8"/>
  <c r="P85" i="3"/>
  <c r="P84" i="3"/>
  <c r="AU56" i="1" s="1"/>
  <c r="BK91" i="5"/>
  <c r="BK90" i="5"/>
  <c r="J90" i="5"/>
  <c r="BK85" i="3"/>
  <c r="BK84" i="3"/>
  <c r="J84" i="3"/>
  <c r="J59" i="3"/>
  <c r="R85" i="3"/>
  <c r="R84" i="3"/>
  <c r="T90" i="4"/>
  <c r="T89" i="4"/>
  <c r="P91" i="5"/>
  <c r="P90" i="5" s="1"/>
  <c r="AU58" i="1" s="1"/>
  <c r="P84" i="8"/>
  <c r="P83" i="8" s="1"/>
  <c r="AU61" i="1" s="1"/>
  <c r="R87" i="7"/>
  <c r="R86" i="7"/>
  <c r="R84" i="8"/>
  <c r="R83" i="8" s="1"/>
  <c r="T87" i="7"/>
  <c r="T86" i="7"/>
  <c r="BK85" i="2"/>
  <c r="J85" i="2"/>
  <c r="J60" i="2"/>
  <c r="P90" i="4"/>
  <c r="P89" i="4"/>
  <c r="AU57" i="1" s="1"/>
  <c r="R90" i="4"/>
  <c r="R89" i="4"/>
  <c r="T85" i="3"/>
  <c r="T84" i="3" s="1"/>
  <c r="T91" i="5"/>
  <c r="T90" i="5"/>
  <c r="P87" i="7"/>
  <c r="P86" i="7"/>
  <c r="AU60" i="1" s="1"/>
  <c r="P85" i="2"/>
  <c r="P84" i="2" s="1"/>
  <c r="AU55" i="1" s="1"/>
  <c r="BK84" i="8"/>
  <c r="J84" i="8" s="1"/>
  <c r="J60" i="8" s="1"/>
  <c r="BK86" i="7"/>
  <c r="J86" i="7"/>
  <c r="J59" i="7" s="1"/>
  <c r="BK81" i="6"/>
  <c r="J81" i="6"/>
  <c r="J59" i="6"/>
  <c r="BK89" i="4"/>
  <c r="J89" i="4"/>
  <c r="J30" i="4" s="1"/>
  <c r="AG57" i="1" s="1"/>
  <c r="BD54" i="1"/>
  <c r="W33" i="1"/>
  <c r="F33" i="2"/>
  <c r="AZ55" i="1"/>
  <c r="F33" i="6"/>
  <c r="AZ59" i="1" s="1"/>
  <c r="BA54" i="1"/>
  <c r="AW54" i="1"/>
  <c r="AK30" i="1" s="1"/>
  <c r="J33" i="4"/>
  <c r="AV57" i="1" s="1"/>
  <c r="AT57" i="1" s="1"/>
  <c r="F33" i="4"/>
  <c r="AZ57" i="1"/>
  <c r="F33" i="3"/>
  <c r="AZ56" i="1"/>
  <c r="J33" i="8"/>
  <c r="AV61" i="1"/>
  <c r="AT61" i="1" s="1"/>
  <c r="F33" i="7"/>
  <c r="AZ60" i="1" s="1"/>
  <c r="J33" i="3"/>
  <c r="AV56" i="1"/>
  <c r="AT56" i="1"/>
  <c r="J33" i="5"/>
  <c r="AV58" i="1" s="1"/>
  <c r="AT58" i="1" s="1"/>
  <c r="BB54" i="1"/>
  <c r="AX54" i="1" s="1"/>
  <c r="J30" i="5"/>
  <c r="AG58" i="1" s="1"/>
  <c r="F33" i="5"/>
  <c r="AZ58" i="1" s="1"/>
  <c r="J33" i="7"/>
  <c r="AV60" i="1"/>
  <c r="AT60" i="1" s="1"/>
  <c r="J33" i="2"/>
  <c r="AV55" i="1" s="1"/>
  <c r="AT55" i="1" s="1"/>
  <c r="BC54" i="1"/>
  <c r="AY54" i="1" s="1"/>
  <c r="J33" i="6"/>
  <c r="AV59" i="1"/>
  <c r="AT59" i="1"/>
  <c r="F33" i="8"/>
  <c r="AZ61" i="1" s="1"/>
  <c r="F27" i="10" l="1"/>
  <c r="BK84" i="2"/>
  <c r="J84" i="2"/>
  <c r="J59" i="2"/>
  <c r="J91" i="5"/>
  <c r="J60" i="5"/>
  <c r="BK83" i="8"/>
  <c r="J83" i="8" s="1"/>
  <c r="J59" i="8" s="1"/>
  <c r="J59" i="5"/>
  <c r="J85" i="3"/>
  <c r="J60" i="3" s="1"/>
  <c r="AN57" i="1"/>
  <c r="J59" i="4"/>
  <c r="J39" i="5"/>
  <c r="J39" i="4"/>
  <c r="AN58" i="1"/>
  <c r="J30" i="7"/>
  <c r="AG60" i="1"/>
  <c r="AN60" i="1"/>
  <c r="W32" i="1"/>
  <c r="J30" i="3"/>
  <c r="AG56" i="1"/>
  <c r="AZ54" i="1"/>
  <c r="AV54" i="1" s="1"/>
  <c r="AK29" i="1" s="1"/>
  <c r="J30" i="6"/>
  <c r="AG59" i="1" s="1"/>
  <c r="W31" i="1"/>
  <c r="AU54" i="1"/>
  <c r="W30" i="1"/>
  <c r="J39" i="3" l="1"/>
  <c r="J39" i="7"/>
  <c r="J39" i="6"/>
  <c r="AN59" i="1"/>
  <c r="AN56" i="1"/>
  <c r="J30" i="2"/>
  <c r="AG55" i="1" s="1"/>
  <c r="AN55" i="1" s="1"/>
  <c r="J30" i="8"/>
  <c r="AG61" i="1" s="1"/>
  <c r="W29" i="1"/>
  <c r="AT54" i="1"/>
  <c r="J39" i="8" l="1"/>
  <c r="J39" i="2"/>
  <c r="AN61" i="1"/>
  <c r="AG54" i="1"/>
  <c r="AK26" i="1"/>
  <c r="AK35" i="1" s="1"/>
  <c r="AN54" i="1" l="1"/>
</calcChain>
</file>

<file path=xl/sharedStrings.xml><?xml version="1.0" encoding="utf-8"?>
<sst xmlns="http://schemas.openxmlformats.org/spreadsheetml/2006/main" count="14179" uniqueCount="2160">
  <si>
    <t>Export Komplet</t>
  </si>
  <si>
    <t>VZ</t>
  </si>
  <si>
    <t>2.0</t>
  </si>
  <si>
    <t>ZAMOK</t>
  </si>
  <si>
    <t>False</t>
  </si>
  <si>
    <t>{d21f2dbb-dfb8-4145-a2c6-1d8f744da475}</t>
  </si>
  <si>
    <t>0,01</t>
  </si>
  <si>
    <t>21</t>
  </si>
  <si>
    <t>12</t>
  </si>
  <si>
    <t>REKAPITULACE STAVBY</t>
  </si>
  <si>
    <t>v ---  níže se nacházejí doplnkové a pomocné údaje k sestavám  --- v</t>
  </si>
  <si>
    <t>Návod na vyplnění</t>
  </si>
  <si>
    <t>0,001</t>
  </si>
  <si>
    <t>Kód:</t>
  </si>
  <si>
    <t>2023-02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</si>
  <si>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</si>
  <si>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</si>
  <si>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SILNICE II/605 ROZVADOV – STARÁ CELNICE</t>
  </si>
  <si>
    <t>KSO:</t>
  </si>
  <si>
    <t/>
  </si>
  <si>
    <t>CC-CZ:</t>
  </si>
  <si>
    <t>Místo:</t>
  </si>
  <si>
    <t>Rozvadov</t>
  </si>
  <si>
    <t>Datum:</t>
  </si>
  <si>
    <t>15. 8. 2024</t>
  </si>
  <si>
    <t>Zadavatel:</t>
  </si>
  <si>
    <t>IČ:</t>
  </si>
  <si>
    <t>Správa a údržba silnic Plzeňského kraje, p.o.</t>
  </si>
  <si>
    <t>DIČ:</t>
  </si>
  <si>
    <t>Uchazeč:</t>
  </si>
  <si>
    <t>Vyplň údaj</t>
  </si>
  <si>
    <t>Projektant:</t>
  </si>
  <si>
    <t>D PROJEKT PLZEŇ Nedvěd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</si>
  <si>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</si>
  <si>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</si>
  <si>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</si>
  <si>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</si>
  <si>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</si>
  <si>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</si>
  <si>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</si>
  <si>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</si>
  <si>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</si>
  <si>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</si>
  <si>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</si>
  <si>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</si>
  <si>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</si>
  <si>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</si>
  <si>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</si>
  <si>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</si>
  <si>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</si>
  <si>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</si>
  <si>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</si>
  <si>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</si>
  <si>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</si>
  <si>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</si>
  <si>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</si>
  <si>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</si>
  <si>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</si>
  <si>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</si>
  <si>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</si>
  <si>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</si>
  <si>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</si>
  <si>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</si>
  <si>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</si>
  <si>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</si>
  <si>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</si>
  <si>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</si>
  <si>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</si>
  <si>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</si>
  <si>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</si>
  <si>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</si>
  <si>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</si>
  <si>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</si>
  <si>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</si>
  <si>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</si>
  <si>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</si>
  <si>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</si>
  <si>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</si>
  <si>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Vedlejší a ostatní náklady</t>
  </si>
  <si>
    <t>STA</t>
  </si>
  <si>
    <t>1</t>
  </si>
  <si>
    <t>{2afeed9d-eecb-414a-8f5e-0f726c1fa42d}</t>
  </si>
  <si>
    <t>2</t>
  </si>
  <si>
    <t>SO 001</t>
  </si>
  <si>
    <t>{b2685148-736b-4a73-a139-5ab432a60436}</t>
  </si>
  <si>
    <t>SO 101</t>
  </si>
  <si>
    <t>Silnice II/605 - úprava v km 133,100 - 134,300</t>
  </si>
  <si>
    <t>{751939fb-9201-42f7-bb0f-400168dd4566}</t>
  </si>
  <si>
    <t>SO 134</t>
  </si>
  <si>
    <t>Společná stezka pro pěší a cyklisty</t>
  </si>
  <si>
    <t>{b9036bc4-c3c8-49c1-b239-7c8f8a25ed53}</t>
  </si>
  <si>
    <t>SO 180</t>
  </si>
  <si>
    <t>Dopravně inženýrská opatření</t>
  </si>
  <si>
    <t>{f83a0702-6a8f-4311-9a5e-566ef7f3754e}</t>
  </si>
  <si>
    <t>SO 302</t>
  </si>
  <si>
    <t>Dešťová kanalizace</t>
  </si>
  <si>
    <t>ING</t>
  </si>
  <si>
    <t>{768868b3-5122-4ac9-a22e-e0a847931e1b}</t>
  </si>
  <si>
    <t>SO 401</t>
  </si>
  <si>
    <t>Veřejné osvětlení</t>
  </si>
  <si>
    <t>{70416304-f71b-4c65-998d-8e4dd9a8a477}</t>
  </si>
  <si>
    <t>KRYCÍ LIST SOUPISU PRACÍ</t>
  </si>
  <si>
    <t>Objekt:</t>
  </si>
  <si>
    <t>SO 000 - Vedlejší a ostatní náklady</t>
  </si>
  <si>
    <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</si>
  <si>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</si>
  <si>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</si>
  <si>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</si>
  <si>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</si>
  <si>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</si>
  <si>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</si>
  <si>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</si>
  <si>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</si>
  <si>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</si>
  <si>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</si>
  <si>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</si>
  <si>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</si>
  <si>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</si>
  <si>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</si>
  <si>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</si>
  <si>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</si>
  <si>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</si>
  <si>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</si>
  <si>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</si>
  <si>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</si>
  <si>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</si>
  <si>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</si>
  <si>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</si>
  <si>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</si>
  <si>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</si>
  <si>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</si>
  <si>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</si>
  <si>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</si>
  <si>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</si>
  <si>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</si>
  <si>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</si>
  <si>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KČ</t>
  </si>
  <si>
    <t>CS ÚRS 2023 02</t>
  </si>
  <si>
    <t>4</t>
  </si>
  <si>
    <t>1311426061</t>
  </si>
  <si>
    <t>PP</t>
  </si>
  <si>
    <t>Online PSC</t>
  </si>
  <si>
    <t>https://podminky.urs.cz/item/CS_URS_2023_02/012203000</t>
  </si>
  <si>
    <t>P</t>
  </si>
  <si>
    <t>Poznámka k položce:_x000D_
- VYTÝČENÍ INŽENÝRSKÝCH SÍTÍ NA STAVENIŠTI VČETNĚ OBNOVENÍ VYJÁDŘENÍ SPRÁVCŮ SÍTÍ PO DOBU VÝSTAVBY PRO VŠECHNY OBJEKTY STAVBY_x000D_
- GEODETICKÉ PRÁCE PO CELOU DOBU VÝSTAVBY PRO VŠECHNY OBJEKTY STAVBY</t>
  </si>
  <si>
    <t>012303000</t>
  </si>
  <si>
    <t>Geodetické práce po výstavbě</t>
  </si>
  <si>
    <t>455993848</t>
  </si>
  <si>
    <t>https://podminky.urs.cz/item/CS_URS_2023_02/012303000</t>
  </si>
  <si>
    <t>Poznámka k položce:_x000D_
V TIŠTĚNÉ I DIGITÁLNÍ PODOBĚ: _x000D_
- GEODETICKÉ ZAMĚŘENÍ SKUTEČNÉHO PROVEDENÍ STAVBY_x000D_
- PODKLADY PRO ZÁKRES DO DIGITÁLNÍ MAPY_x000D_
- OSTATNÍ INFORMACE VIZ POŽADAVKY V ZD</t>
  </si>
  <si>
    <t>3</t>
  </si>
  <si>
    <t>013254000</t>
  </si>
  <si>
    <t>Dokumentace skutečného provedení stavby</t>
  </si>
  <si>
    <t>681149541</t>
  </si>
  <si>
    <t>https://podminky.urs.cz/item/CS_URS_2023_02/013254000</t>
  </si>
  <si>
    <t>Poznámka k položce:_x000D_
PRO VŠECHNY OBJEKTY STAVBY (HSV,PSV,MONTÁŽE)_x000D_
- V POČTU A PROVEDENÍ  DLE ZADÁVACÍ DOKUMENTACE A vyhl. 499/2006 Sb. a odst.6 § 125 zákona č.183/2006 Sb (stavebního zákona) _x000D_
- VČETNĚ FOTODOKUMENTACE STAVBY</t>
  </si>
  <si>
    <t>VRN3</t>
  </si>
  <si>
    <t>Zařízení staveniště</t>
  </si>
  <si>
    <t>030001000</t>
  </si>
  <si>
    <t>-1814958969</t>
  </si>
  <si>
    <t>https://podminky.urs.cz/item/CS_URS_2023_02/030001000</t>
  </si>
  <si>
    <t>Poznámka k položce:_x000D_
Zajištění a provedení všech prací a dodávek nezbytných k provedení díla, tj. prací a dodávek které nejsou přímo určeny rozsahem stavby, avšak jejich provedení je pro zhotovení stavby nezbytné (např. VRN/NUS vč. zařízení staveniště a jeho likvidaci po stavbě, zajištění dočasných přípojek pro zařízení staveniště, aktualizace vyjádření a prověření existence stávajících podzemních i vzdušných vedení a zařízení, zajištění vytýčení všech podzemních sítí  a provedení opatření pro zajištění podzemních a nadzemních sítí a ochranu po dobu výstavby s protokolárním předání křížení se sítěmi, opatření pro zajištění bezpečnosti, ochrany zdraví a požární bezpečnosti.opatření vyplývající z plánu BOZP - veškeré náklady spojené s pořízením, dovozem, montáží, údržbou, demontáží a odvozem:  veškerých mobilních stavebních buněk ( kancelář, šatny, příruční sklad, umývárna ) a k tomu odpovídajících mobilních WC, včetně eventuálního dočasného zpevnění ploch např. pro skládkování a ochranu nezabudovaného nebo vytěženého materiálu, mobilního oplocení staveniště po dobu stavby ,  provizorního ohrazení výkopů, dočasného napojení na inženýrské sítě a ekologickou likvidaci odpadů. Ostatní ZS - viz.ZOV ( např.umístění bezpečnostních značek,tabulky se zákazem vstupu nepovolaným osobám na staveniště a pod.), rekultivaci plochy po odstranění zařízení staveniště v rozsahu dle ZOV -včetně nákladů na energie pro ZS</t>
  </si>
  <si>
    <t>034503000</t>
  </si>
  <si>
    <t>Informační tabule na staveništi</t>
  </si>
  <si>
    <t>1371840411</t>
  </si>
  <si>
    <t>https://podminky.urs.cz/item/CS_URS_2023_02/034503000</t>
  </si>
  <si>
    <t>Poznámka k položce:_x000D_
DLE GRAFICKÉHO NÁVRHU A POČTU UVEDENÉHO V ZD</t>
  </si>
  <si>
    <t>VRN4</t>
  </si>
  <si>
    <t>Inženýrská činnost</t>
  </si>
  <si>
    <t>6</t>
  </si>
  <si>
    <t>043002000</t>
  </si>
  <si>
    <t>Zkoušky a ostatní měření</t>
  </si>
  <si>
    <t>Kč</t>
  </si>
  <si>
    <t>1024</t>
  </si>
  <si>
    <t>-1215389799</t>
  </si>
  <si>
    <t>https://podminky.urs.cz/item/CS_URS_2023_02/043002000</t>
  </si>
  <si>
    <t>Poznámka k položce:_x000D_
Zkoušky požadované TDI nad rámec zadávací dokumentace</t>
  </si>
  <si>
    <t>VRN7</t>
  </si>
  <si>
    <t>Provozní vlivy</t>
  </si>
  <si>
    <t>7</t>
  </si>
  <si>
    <t>070001000</t>
  </si>
  <si>
    <t>1432805448</t>
  </si>
  <si>
    <t>https://podminky.urs.cz/item/CS_URS_2023_02/070001000</t>
  </si>
  <si>
    <t>Poznámka k položce:_x000D_
Projednání DIO a zajištění DIR</t>
  </si>
  <si>
    <t>SO 001 - Vedlejší a ostatní náklady</t>
  </si>
  <si>
    <t>Obec Rozvadov</t>
  </si>
  <si>
    <t>1368929186</t>
  </si>
  <si>
    <t>SO 101 - Silnice II/605 - úprava v km 133,100 - 134,300</t>
  </si>
  <si>
    <t>21111</t>
  </si>
  <si>
    <t>Správa a údržba silnic Plzeňského kraje p.o.</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</si>
  <si>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</si>
  <si>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</si>
  <si>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</si>
  <si>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</si>
  <si>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</si>
  <si>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</si>
  <si>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</si>
  <si>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</si>
  <si>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M - Práce a dodávky M</t>
  </si>
  <si>
    <t xml:space="preserve">    MAT - Materiál</t>
  </si>
  <si>
    <t>HSV</t>
  </si>
  <si>
    <t>Práce a dodávky HSV</t>
  </si>
  <si>
    <t>Zemní práce</t>
  </si>
  <si>
    <t>113107331</t>
  </si>
  <si>
    <t>Odstranění podkladu z betonu prostého tl přes 100 do 150 mm strojně pl do 50 m2</t>
  </si>
  <si>
    <t>m2</t>
  </si>
  <si>
    <t>-1984967087</t>
  </si>
  <si>
    <t>Odstranění podkladů nebo krytů strojně plochy jednotlivě do 50 m2 s přemístěním hmot na skládku na vzdálenost do 3 m nebo s naložením na dopravní prostředek z betonu prostého, o tl. vrstvy přes 100 do 150 mm</t>
  </si>
  <si>
    <t>https://podminky.urs.cz/item/CS_URS_2023_02/113107331</t>
  </si>
  <si>
    <t>Poznámka k položce:_x000D_
předpoklad tl. 15 cm</t>
  </si>
  <si>
    <t>113107343</t>
  </si>
  <si>
    <t>Odstranění podkladu živičného tl přes 100 do 150 mm strojně pl do 50 m2</t>
  </si>
  <si>
    <t>654238927</t>
  </si>
  <si>
    <t>Odstranění podkladů nebo krytů strojně plochy jednotlivě do 50 m2 s přemístěním hmot na skládku na vzdálenost do 3 m nebo s naložením na dopravní prostředek živičných, o tl. vrstvy přes 100 do 150 mm</t>
  </si>
  <si>
    <t>https://podminky.urs.cz/item/CS_URS_2023_02/113107343</t>
  </si>
  <si>
    <t>VV</t>
  </si>
  <si>
    <t>tl. 15 cm pro vpusti (G1 - G5)</t>
  </si>
  <si>
    <t>7,2</t>
  </si>
  <si>
    <t>tl. 15 cm pro drenáž (překop přes budoucí stezku)</t>
  </si>
  <si>
    <t>2,4+2,4+2,4+2,4+2,77</t>
  </si>
  <si>
    <t>Součet</t>
  </si>
  <si>
    <t>113107345</t>
  </si>
  <si>
    <t>Odstranění podkladu živičného tl přes 200 do 250 mm strojně pl do 50 m2</t>
  </si>
  <si>
    <t>-1024342297</t>
  </si>
  <si>
    <t>Odstranění podkladů nebo krytů strojně plochy jednotlivě do 50 m2 s přemístěním hmot na skládku na vzdálenost do 3 m nebo s naložením na dopravní prostředek živičných, o tl. vrstvy přes 200 do 250 mm</t>
  </si>
  <si>
    <t>https://podminky.urs.cz/item/CS_URS_2023_02/113107345</t>
  </si>
  <si>
    <t>tl. 23,5 cm pro drenáž (překop přes budoucí stezku)</t>
  </si>
  <si>
    <t>2,4+2,4</t>
  </si>
  <si>
    <t>113154236</t>
  </si>
  <si>
    <t>Frézování živičného krytu tl 300 mm pruh š přes 1 do 2 m pl přes 500 do 1000 m2 bez překážek v trase</t>
  </si>
  <si>
    <t>2125001256</t>
  </si>
  <si>
    <t>Frézování živičného podkladu nebo krytu s naložením na dopravní prostředek plochy přes 500 do 1 000 m2 bez překážek v trase pruhu šířky přes 1 m do 2 m, tloušťky vrstvy 300 mm</t>
  </si>
  <si>
    <t>https://podminky.urs.cz/item/CS_URS_2023_02/113154236</t>
  </si>
  <si>
    <t>Poznámka k položce:_x000D_
předpoklad tl. 0,235 m_x000D_
ODRÉZOVANÉ ASFALTOVÉ VRSTVY ODKOUPÍ ZHOTOVITEL</t>
  </si>
  <si>
    <t>ofrézování v místě postranního dělícího pásu - 2. vrstva - výpočet ze situace</t>
  </si>
  <si>
    <t>487,84+1357,65+92,76</t>
  </si>
  <si>
    <t>113154333</t>
  </si>
  <si>
    <t>Frézování živičného krytu tl 50 mm pruh š přes 1 do 2 m pl přes 1000 do 10000 m2 bez překážek v trase</t>
  </si>
  <si>
    <t>131656247</t>
  </si>
  <si>
    <t>Frézování živičného podkladu nebo krytu s naložením na dopravní prostředek plochy přes 1 000 do 10 000 m2 bez překážek v trase pruhu šířky přes 1 m do 2 m, tloušťky vrstvy 50 mm</t>
  </si>
  <si>
    <t>https://podminky.urs.cz/item/CS_URS_2023_02/113154333</t>
  </si>
  <si>
    <t>Poznámka k položce:_x000D_
tl. 5 cm v místě stezky pro pěší a cyklisty_x000D_
OFRÉZOVANÉ ASFALTOVÉ VRSTVY ODKOUPÍ ZHOTOVITEL_x000D_
odvoz na mezideponii pro zpětné použití do krajnic stezky pro pěší a cyklisty je součástí SO 134</t>
  </si>
  <si>
    <t>113154435</t>
  </si>
  <si>
    <t>Frézování živičného krytu tl 200 mm pruh š přes 1 do 2 m pl přes 10000 m2 bez překážek v trase</t>
  </si>
  <si>
    <t>488917435</t>
  </si>
  <si>
    <t>Frézování živičného podkladu nebo krytu s naložením na dopravní prostředek plochy přes 10 000 m2 bez překážek v trase pruhu šířky do 2 m, tloušťky vrstvy 200 mm</t>
  </si>
  <si>
    <t>https://podminky.urs.cz/item/CS_URS_2023_02/113154435</t>
  </si>
  <si>
    <t xml:space="preserve">Poznámka k položce:_x000D_
tl. 15 cm
_x000D_
OFRÉZOVANÉ ASFALTOVÉ VRSTVY ODKOUPÍ ZHOTOVITEL_x000D_
vyjma množství pro zpětné použití  do krajnic sinice II/605 (odvoz na mezideponii viz samostatná položka)_x000D_
</t>
  </si>
  <si>
    <t>povrchová oprava II/605 - úsek ZÚ - km 133,24 - výpočet C3D</t>
  </si>
  <si>
    <t>2561,63</t>
  </si>
  <si>
    <t>povrchová oprava II/605 - úsek km 133,24 - KÚ - výpočet C3D</t>
  </si>
  <si>
    <t>9681,30</t>
  </si>
  <si>
    <t>povrchová oprava II/605 - výpočet ze situace</t>
  </si>
  <si>
    <t>463,71</t>
  </si>
  <si>
    <t>ofrézování v místě postranního dělícího pásu - 1. vrstva - výpočet ze situace</t>
  </si>
  <si>
    <t>4026,08</t>
  </si>
  <si>
    <t>2142,15</t>
  </si>
  <si>
    <t>113202111</t>
  </si>
  <si>
    <t>Vytrhání obrub krajníků obrubníků stojatých</t>
  </si>
  <si>
    <t>m</t>
  </si>
  <si>
    <t>962770013</t>
  </si>
  <si>
    <t>Vytrhání obrub s vybouráním lože, s přemístěním hmot na skládku na vzdálenost do 3 m nebo s naložením na dopravní prostředek z krajníků nebo obrubníků stojatých</t>
  </si>
  <si>
    <t>https://podminky.urs.cz/item/CS_URS_2023_02/113202111</t>
  </si>
  <si>
    <t>11,39+8,42+3,83</t>
  </si>
  <si>
    <t>8</t>
  </si>
  <si>
    <t>113203111</t>
  </si>
  <si>
    <t>Vytrhání obrub z dlažebních kostek</t>
  </si>
  <si>
    <t>1146605455</t>
  </si>
  <si>
    <t>Vytrhání obrub s vybouráním lože, s přemístěním hmot na skládku na vzdálenost do 3 m nebo s naložením na dopravní prostředek z dlažebních kostek</t>
  </si>
  <si>
    <t>https://podminky.urs.cz/item/CS_URS_2023_02/113203111</t>
  </si>
  <si>
    <t>Poznámka k položce:_x000D_
betonová přídlažba</t>
  </si>
  <si>
    <t>3,83+8,42</t>
  </si>
  <si>
    <t>9</t>
  </si>
  <si>
    <t>122151101</t>
  </si>
  <si>
    <t>Odkopávky a prokopávky nezapažené v hornině třídy těžitelnosti I skupiny 1 a 2 objem do 20 m3 strojně</t>
  </si>
  <si>
    <t>m3</t>
  </si>
  <si>
    <t>-351812195</t>
  </si>
  <si>
    <t>Odkopávky a prokopávky nezapažené strojně v hornině třídy těžitelnosti I skupiny 1 a 2 do 20 m3</t>
  </si>
  <si>
    <t>https://podminky.urs.cz/item/CS_URS_2023_02/122151101</t>
  </si>
  <si>
    <t>pro rozšíření vozovky</t>
  </si>
  <si>
    <t>17,65*0,57+47,86*0,57</t>
  </si>
  <si>
    <t>pro krajnici</t>
  </si>
  <si>
    <t>(31,24+42,01)*0,1</t>
  </si>
  <si>
    <t>pro zadláždění</t>
  </si>
  <si>
    <t>4,96*0,4*1,2</t>
  </si>
  <si>
    <t>sanace</t>
  </si>
  <si>
    <t>0,5*86,24</t>
  </si>
  <si>
    <t>10</t>
  </si>
  <si>
    <t>131151100</t>
  </si>
  <si>
    <t>Hloubení jam nezapažených v hornině třídy těžitelnosti I skupiny 1 a 2 objem do 20 m3 strojně</t>
  </si>
  <si>
    <t>-1748625498</t>
  </si>
  <si>
    <t>Hloubení nezapažených jam a zářezů strojně s urovnáním dna do předepsaného profilu a spádu v hornině třídy těžitelnosti I skupiny 1 a 2 do 20 m3</t>
  </si>
  <si>
    <t>https://podminky.urs.cz/item/CS_URS_2023_02/131151100</t>
  </si>
  <si>
    <t>Poznámka k položce:_x000D_
Hloubení jámy pro odvodňovací vpusti</t>
  </si>
  <si>
    <t>vpusti G1, G2, G3, G4, G5</t>
  </si>
  <si>
    <t>(1,95-0,15-0,15)*1,2*1,2*5</t>
  </si>
  <si>
    <t>vpust G6</t>
  </si>
  <si>
    <t>(1,65-0,15-0,15)*1,2*1,2*1</t>
  </si>
  <si>
    <t>11</t>
  </si>
  <si>
    <t>132154201</t>
  </si>
  <si>
    <t>Hloubení zapažených rýh š do 2000 mm v hornině třídy těžitelnosti I skupiny 1 a 2 objem do 20 m3</t>
  </si>
  <si>
    <t>-232394115</t>
  </si>
  <si>
    <t>Hloubení zapažených rýh šířky přes 800 do 2 000 mm strojně s urovnáním dna do předepsaného profilu a spádu v hornině třídy těžitelnosti I skupiny 1 a 2 do 20 m3</t>
  </si>
  <si>
    <t>https://podminky.urs.cz/item/CS_URS_2023_02/132154201</t>
  </si>
  <si>
    <t>Poznámka k položce:_x000D_
Hloubení rýh pro přípojky vpustí</t>
  </si>
  <si>
    <t>162351104</t>
  </si>
  <si>
    <t>Vodorovné přemístění přes 500 do 1000 m výkopku/sypaniny z horniny třídy těžitelnosti I skupiny 1 až 3</t>
  </si>
  <si>
    <t>-1996075040</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</si>
  <si>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</si>
  <si>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https://podminky.urs.cz/item/CS_URS_2023_02/162351104</t>
  </si>
  <si>
    <t>Poznámka k položce:_x000D_
odvoz na a z mezideponii</t>
  </si>
  <si>
    <t>16,274*2</t>
  </si>
  <si>
    <t>13</t>
  </si>
  <si>
    <t>162759999.DP</t>
  </si>
  <si>
    <t>Vodorovné přemístění výkopku nebo sypaniny se složením z horniny třídy těžitelnosti I skupiny 1 až 3 na vzdálenost dle možností zhotovitele, včetně poplatku za uložení na skládce (kód odpadu 17 05 04)</t>
  </si>
  <si>
    <t>1153317764</t>
  </si>
  <si>
    <t>Poznámka k položce:_x000D_
odvoz na recyklační skládku</t>
  </si>
  <si>
    <t>47,047+13,824+22,70+43,12-16,274</t>
  </si>
  <si>
    <t>14</t>
  </si>
  <si>
    <t>167151111</t>
  </si>
  <si>
    <t>Nakládání výkopku z hornin třídy těžitelnosti I skupiny 1 až 3 přes 100 m3</t>
  </si>
  <si>
    <t>-1153027415</t>
  </si>
  <si>
    <t>Nakládání, skládání a překládání neulehlého výkopku nebo sypaniny strojně nakládání, množství přes 100 m3, z hornin třídy těžitelnosti I, skupiny 1 až 3</t>
  </si>
  <si>
    <t>https://podminky.urs.cz/item/CS_URS_2023_02/167151111</t>
  </si>
  <si>
    <t>Poznámka k položce:_x000D_
naložení zeminy na mezideponii pro zpětné úpravy</t>
  </si>
  <si>
    <t>15</t>
  </si>
  <si>
    <t>171151103</t>
  </si>
  <si>
    <t>Uložení sypaniny z hornin soudržných do násypů zhutněných strojně</t>
  </si>
  <si>
    <t>644530911</t>
  </si>
  <si>
    <t>Uložení sypanin do násypů strojně s rozprostřením sypaniny ve vrstvách a s hrubým urovnáním zhutněných z hornin soudržných jakékoliv třídy těžitelnosti</t>
  </si>
  <si>
    <t>https://podminky.urs.cz/item/CS_URS_2023_02/171151103</t>
  </si>
  <si>
    <t>dosyp vhodnou zeminou</t>
  </si>
  <si>
    <t>924,43*0,084</t>
  </si>
  <si>
    <t>dosyp zeminou</t>
  </si>
  <si>
    <t>73,31*(0,17+0,1)/5+32,06*0,16/2+9,75</t>
  </si>
  <si>
    <t>16</t>
  </si>
  <si>
    <t>174151101</t>
  </si>
  <si>
    <t>Zásyp jam, šachet rýh nebo kolem objektů sypaninou se zhutněním</t>
  </si>
  <si>
    <t>-952153599</t>
  </si>
  <si>
    <t>Zásyp sypaninou z jakékoliv horniny strojně s uložením výkopku ve vrstvách se zhutněním jam, šachet, rýh nebo kolem objektů v těchto vykopávkách</t>
  </si>
  <si>
    <t>https://podminky.urs.cz/item/CS_URS_2023_02/174151101</t>
  </si>
  <si>
    <t>Poznámka k položce:_x000D_
Zásyp jam po základech portálu a základech svodidla_x000D_
zemina z mezideponie</t>
  </si>
  <si>
    <t>17</t>
  </si>
  <si>
    <t>175151101</t>
  </si>
  <si>
    <t>Obsypání potrubí strojně sypaninou bez prohození, uloženou do 3 m</t>
  </si>
  <si>
    <t>-193619351</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</si>
  <si>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</si>
  <si>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https://podminky.urs.cz/item/CS_URS_2023_02/175151101</t>
  </si>
  <si>
    <t>pískový obsyp</t>
  </si>
  <si>
    <t>0,64*18,78</t>
  </si>
  <si>
    <t>hutněný zásyp ŠD 0-22 b</t>
  </si>
  <si>
    <t>1*1,2*18,78</t>
  </si>
  <si>
    <t>18</t>
  </si>
  <si>
    <t>181351003</t>
  </si>
  <si>
    <t>Rozprostření ornice tl vrstvy do 200 mm pl do 100 m2 v rovině nebo ve svahu do 1:5 strojně</t>
  </si>
  <si>
    <t>-2114994122</t>
  </si>
  <si>
    <t>Rozprostření a urovnání ornice v rovině nebo ve svahu sklonu do 1:5 strojně při souvislé ploše do 100 m2, tl. vrstvy do 200 mm</t>
  </si>
  <si>
    <t>https://podminky.urs.cz/item/CS_URS_2023_02/181351003</t>
  </si>
  <si>
    <t>Poznámka k položce:_x000D_
tl. 10 cm</t>
  </si>
  <si>
    <t>19</t>
  </si>
  <si>
    <t>181451131</t>
  </si>
  <si>
    <t>Založení parkového trávníku výsevem pl přes 1000 m2 v rovině a ve svahu do 1:5</t>
  </si>
  <si>
    <t>382683746</t>
  </si>
  <si>
    <t>Založení trávníku na půdě předem připravené plochy přes 1000 m2 výsevem včetně utažení parkového v rovině nebo na svahu do 1:5</t>
  </si>
  <si>
    <t>https://podminky.urs.cz/item/CS_URS_2023_02/181451131</t>
  </si>
  <si>
    <t>20</t>
  </si>
  <si>
    <t>181951111</t>
  </si>
  <si>
    <t>Úprava pláně v hornině třídy těžitelnosti I skupiny 1 až 3 bez zhutnění strojně</t>
  </si>
  <si>
    <t>-1100162108</t>
  </si>
  <si>
    <t>Úprava pláně vyrovnáním výškových rozdílů strojně v hornině třídy těžitelnosti I, skupiny 1 až 3 bez zhutnění</t>
  </si>
  <si>
    <t>https://podminky.urs.cz/item/CS_URS_2023_02/181951111</t>
  </si>
  <si>
    <t>181951112</t>
  </si>
  <si>
    <t>Úprava pláně v hornině třídy těžitelnosti I skupiny 1 až 3 se zhutněním strojně</t>
  </si>
  <si>
    <t>-2083891468</t>
  </si>
  <si>
    <t>Úprava pláně vyrovnáním výškových rozdílů strojně v hornině třídy těžitelnosti I, skupiny 1 až 3 se zhutněním</t>
  </si>
  <si>
    <t>https://podminky.urs.cz/item/CS_URS_2023_02/181951112</t>
  </si>
  <si>
    <t>Vodorovné konstrukce</t>
  </si>
  <si>
    <t>22</t>
  </si>
  <si>
    <t>451312111</t>
  </si>
  <si>
    <t>Podklad pod dlažbu z betonu prostého C 20/25 tl přes 100 do 150 mm</t>
  </si>
  <si>
    <t>-60535229</t>
  </si>
  <si>
    <t>Podklad pod dlažbu z betonu prostého bez zvýšených nároků na prostředí tř. C 20/25 tl. přes 100 do 150 mm</t>
  </si>
  <si>
    <t>https://podminky.urs.cz/item/CS_URS_2023_02/451312111</t>
  </si>
  <si>
    <t>Poznámka k položce:_x000D_
podklad pro zádlažbu lomovým kamenem, beton C 20/25-XF3</t>
  </si>
  <si>
    <t>23</t>
  </si>
  <si>
    <t>451573111</t>
  </si>
  <si>
    <t>Lože pod potrubí otevřený výkop ze štěrkopísku</t>
  </si>
  <si>
    <t>-1366357047</t>
  </si>
  <si>
    <t>Lože pod potrubí, stoky a drobné objekty v otevřeném výkopu z písku a štěrkopísku do 63 mm</t>
  </si>
  <si>
    <t>https://podminky.urs.cz/item/CS_URS_2023_02/451573111</t>
  </si>
  <si>
    <t>1,2*0,1*18,78</t>
  </si>
  <si>
    <t>24</t>
  </si>
  <si>
    <t>452112112</t>
  </si>
  <si>
    <t>Osazení betonových prstenců nebo rámů v do 100 mm pod poklopy a mříže</t>
  </si>
  <si>
    <t>kus</t>
  </si>
  <si>
    <t>1253633996</t>
  </si>
  <si>
    <t>Osazení betonových dílců prstenců nebo rámů pod poklopy a mříže, výšky do 100 mm</t>
  </si>
  <si>
    <t>https://podminky.urs.cz/item/CS_URS_2023_02/452112112</t>
  </si>
  <si>
    <t>25</t>
  </si>
  <si>
    <t>452311131</t>
  </si>
  <si>
    <t>Podkladní desky z betonu prostého bez zvýšených nároků na prostředí tř. C 12/15 otevřený výkop</t>
  </si>
  <si>
    <t>-1040446749</t>
  </si>
  <si>
    <t>Podkladní a zajišťovací konstrukce z betonu prostého v otevřeném výkopu bez zvýšených nároků na prostředí desky pod potrubí, stoky a drobné objekty z betonu tř. C 12/15</t>
  </si>
  <si>
    <t>https://podminky.urs.cz/item/CS_URS_2023_02/452311131</t>
  </si>
  <si>
    <t>pro uliční vpusti = délka * šířka * tloušťka * počet vpustí</t>
  </si>
  <si>
    <t>1,2*1,2*0,1*6</t>
  </si>
  <si>
    <t>26</t>
  </si>
  <si>
    <t>465513127</t>
  </si>
  <si>
    <t>Dlažba z lomového kamene na cementovou maltu s vyspárováním tl 200 mm</t>
  </si>
  <si>
    <t>763012495</t>
  </si>
  <si>
    <t>Dlažba z lomového kamene lomařsky upraveného na cementovou maltu, s vyspárováním cementovou maltou, tl. kamene 200 mm</t>
  </si>
  <si>
    <t>https://podminky.urs.cz/item/CS_URS_2023_02/465513127</t>
  </si>
  <si>
    <t>Poznámka k položce:_x000D_
tl. zádlažby 15 cm_x000D_
do betonového lože C 20/25-XF3</t>
  </si>
  <si>
    <t>Komunikace pozemní</t>
  </si>
  <si>
    <t>27</t>
  </si>
  <si>
    <t>564681110.DP</t>
  </si>
  <si>
    <t>Podklad z kameniva hrubého drceného vel. 0-125 mm tl 250 mm</t>
  </si>
  <si>
    <t>-524997138</t>
  </si>
  <si>
    <t>86,24*2</t>
  </si>
  <si>
    <t>28</t>
  </si>
  <si>
    <t>564831011</t>
  </si>
  <si>
    <t>Podklad ze štěrkodrtě ŠD plochy do 100 m2 tl 100 mm</t>
  </si>
  <si>
    <t>1845039894</t>
  </si>
  <si>
    <t>Podklad ze štěrkodrti ŠD s rozprostřením a zhutněním plochy jednotlivě do 100 m2, po zhutnění tl. 100 mm</t>
  </si>
  <si>
    <t>https://podminky.urs.cz/item/CS_URS_2023_02/564831011</t>
  </si>
  <si>
    <t>Poznámka k položce:_x000D_
podklad pro zádlažbu lomovým kamenem</t>
  </si>
  <si>
    <t>29</t>
  </si>
  <si>
    <t>564851011</t>
  </si>
  <si>
    <t>Podklad ze štěrkodrtě ŠD plochy do 100 m2 tl 150 mm</t>
  </si>
  <si>
    <t>907545947</t>
  </si>
  <si>
    <t>Podklad ze štěrkodrti ŠD s rozprostřením a zhutněním plochy jednotlivě do 100 m2, po zhutnění tl. 150 mm</t>
  </si>
  <si>
    <t>https://podminky.urs.cz/item/CS_URS_2023_02/564851011</t>
  </si>
  <si>
    <t>75,25+48,24</t>
  </si>
  <si>
    <t>30</t>
  </si>
  <si>
    <t>564861011</t>
  </si>
  <si>
    <t>Podklad ze štěrkodrtě ŠD plochy do 100 m2 tl 200 mm</t>
  </si>
  <si>
    <t>-1141122806</t>
  </si>
  <si>
    <t>Podklad ze štěrkodrti ŠD s rozprostřením a zhutněním plochy jednotlivě do 100 m2, po zhutnění tl. 200 mm</t>
  </si>
  <si>
    <t>https://podminky.urs.cz/item/CS_URS_2023_02/564861011</t>
  </si>
  <si>
    <t>62,9+23,34</t>
  </si>
  <si>
    <t>31</t>
  </si>
  <si>
    <t>565156111</t>
  </si>
  <si>
    <t>Asfaltový beton vrstva podkladní ACP 22 (obalované kamenivo OKH) tl 70 mm š do 3 m</t>
  </si>
  <si>
    <t>1293640047</t>
  </si>
  <si>
    <t>Asfaltový beton vrstva podkladní ACP 22 (obalované kamenivo hrubozrnné - OKH) s rozprostřením a zhutněním v pruhu šířky přes 1,5 do 3 m, po zhutnění tl. 70 mm</t>
  </si>
  <si>
    <t>https://podminky.urs.cz/item/CS_URS_2023_02/565156111</t>
  </si>
  <si>
    <t>Poznámka k položce:_x000D_
ACP 22+ (50/70)</t>
  </si>
  <si>
    <t>88,68+33,76</t>
  </si>
  <si>
    <t>32</t>
  </si>
  <si>
    <t>569931132</t>
  </si>
  <si>
    <t>Zpevnění krajnic asfaltovým recyklátem tl 100 mm</t>
  </si>
  <si>
    <t>403739541</t>
  </si>
  <si>
    <t>Zpevnění krajnic nebo komunikací pro pěší s rozprostřením a zhutněním, po zhutnění asfaltovým recyklátem tl. 100 mm</t>
  </si>
  <si>
    <t>https://podminky.urs.cz/item/CS_URS_2023_02/569931132</t>
  </si>
  <si>
    <t>33</t>
  </si>
  <si>
    <t>573211107</t>
  </si>
  <si>
    <t>Postřik živičný spojovací z asfaltu v množství 0,30 kg/m2</t>
  </si>
  <si>
    <t>1317379467</t>
  </si>
  <si>
    <t>Postřik spojovací PS bez posypu kamenivem z asfaltu silničního, v množství 0,30 kg/m2</t>
  </si>
  <si>
    <t>https://podminky.urs.cz/item/CS_URS_2023_02/573211107</t>
  </si>
  <si>
    <t>34</t>
  </si>
  <si>
    <t>573211108</t>
  </si>
  <si>
    <t>Postřik živičný spojovací z asfaltu v množství 0,40 kg/m2</t>
  </si>
  <si>
    <t>-274656768</t>
  </si>
  <si>
    <t>Postřik spojovací PS bez posypu kamenivem z asfaltu silničního, v množství 0,40 kg/m2</t>
  </si>
  <si>
    <t>https://podminky.urs.cz/item/CS_URS_2023_02/573211108</t>
  </si>
  <si>
    <t>35</t>
  </si>
  <si>
    <t>577135151.DP</t>
  </si>
  <si>
    <t>Asfaltový beton vrstva ložná s vysokým modulem tuhosti tl 100 mm</t>
  </si>
  <si>
    <t>-1492147395</t>
  </si>
  <si>
    <t>Poznámka k položce:_x000D_
VMT 22 (TSA 20/30)</t>
  </si>
  <si>
    <t>36</t>
  </si>
  <si>
    <t>577144141</t>
  </si>
  <si>
    <t>Asfaltový beton vrstva obrusná ACO 11 (ABS) tř. I tl 50 mm š přes 3 m z modifikovaného asfaltu</t>
  </si>
  <si>
    <t>-1883597053</t>
  </si>
  <si>
    <t>Asfaltový beton vrstva obrusná ACO 11 (ABS) s rozprostřením a se zhutněním z modifikovaného asfaltu v pruhu šířky přes 3 m, po zhutnění tl. 50 mm</t>
  </si>
  <si>
    <t>https://podminky.urs.cz/item/CS_URS_2023_02/577144141</t>
  </si>
  <si>
    <t>Poznámka k položce:_x000D_
ACO 11+ (PMB 45/80-65)</t>
  </si>
  <si>
    <t>Trubní vedení</t>
  </si>
  <si>
    <t>37</t>
  </si>
  <si>
    <t>871310320</t>
  </si>
  <si>
    <t>Montáž kanalizačního potrubí hladkého plnostěnného SN 12 z polypropylenu DN 150</t>
  </si>
  <si>
    <t>-1107176760</t>
  </si>
  <si>
    <t>Montáž kanalizačního potrubí z plastů z polypropylenu PP hladkého plnostěnného SN 12 DN 150</t>
  </si>
  <si>
    <t>https://podminky.urs.cz/item/CS_URS_2023_02/871310320</t>
  </si>
  <si>
    <t>3,8+2,82+2,38+2,38+3,36+4,04</t>
  </si>
  <si>
    <t>38</t>
  </si>
  <si>
    <t>877310310</t>
  </si>
  <si>
    <t>Montáž kolen na kanalizačním potrubí z PP nebo tvrdého PVC trub hladkých plnostěnných DN 150</t>
  </si>
  <si>
    <t>-139885492</t>
  </si>
  <si>
    <t>Montáž tvarovek na kanalizačním plastovém potrubí z polypropylenu PP nebo tvrdého PVC hladkého plnostěnného kolen, víček nebo hrdlových uzávěrů DN 150</t>
  </si>
  <si>
    <t>https://podminky.urs.cz/item/CS_URS_2023_02/877310310</t>
  </si>
  <si>
    <t>39</t>
  </si>
  <si>
    <t>895941302</t>
  </si>
  <si>
    <t>Osazení vpusti uliční DN 450 z betonových dílců dno s kalištěm</t>
  </si>
  <si>
    <t>330536535</t>
  </si>
  <si>
    <t>Osazení vpusti uliční z betonových dílců DN 450 dno s kalištěm</t>
  </si>
  <si>
    <t>https://podminky.urs.cz/item/CS_URS_2023_02/895941302</t>
  </si>
  <si>
    <t>40</t>
  </si>
  <si>
    <t>895941313</t>
  </si>
  <si>
    <t>Osazení vpusti uliční DN 450 z betonových dílců skruž horní 295 mm</t>
  </si>
  <si>
    <t>347805291</t>
  </si>
  <si>
    <t>Osazení vpusti uliční z betonových dílců DN 450 skruž horní 295 mm</t>
  </si>
  <si>
    <t>https://podminky.urs.cz/item/CS_URS_2023_02/895941313</t>
  </si>
  <si>
    <t xml:space="preserve">Poznámka k položce:_x000D_
horní skruž - kónus_x000D_
</t>
  </si>
  <si>
    <t>41</t>
  </si>
  <si>
    <t>895941322</t>
  </si>
  <si>
    <t>Osazení vpusti uliční DN 450 z betonových dílců skruž středová 295 mm</t>
  </si>
  <si>
    <t>91763210</t>
  </si>
  <si>
    <t>Osazení vpusti uliční z betonových dílců DN 450 skruž středová 295 mm</t>
  </si>
  <si>
    <t>https://podminky.urs.cz/item/CS_URS_2023_02/895941322</t>
  </si>
  <si>
    <t>42</t>
  </si>
  <si>
    <t>895941323</t>
  </si>
  <si>
    <t>Osazení vpusti uliční DN 450 z betonových dílců skruž středová 570 mm</t>
  </si>
  <si>
    <t>-70795800</t>
  </si>
  <si>
    <t>Osazení vpusti uliční z betonových dílců DN 450 skruž středová 570 mm</t>
  </si>
  <si>
    <t>https://podminky.urs.cz/item/CS_URS_2023_02/895941323</t>
  </si>
  <si>
    <t>43</t>
  </si>
  <si>
    <t>895941331</t>
  </si>
  <si>
    <t>Osazení vpusti uliční DN 450 z betonových dílců skruž průběžná s výtokem</t>
  </si>
  <si>
    <t>1951347675</t>
  </si>
  <si>
    <t>Osazení vpusti uliční z betonových dílců DN 450 skruž průběžná s výtokem</t>
  </si>
  <si>
    <t>https://podminky.urs.cz/item/CS_URS_2023_02/895941331</t>
  </si>
  <si>
    <t>44</t>
  </si>
  <si>
    <t>899204112</t>
  </si>
  <si>
    <t>Osazení mříží litinových včetně rámů a košů na bahno pro třídu zatížení D400, E600</t>
  </si>
  <si>
    <t>2125677818</t>
  </si>
  <si>
    <t>https://podminky.urs.cz/item/CS_URS_2023_02/899204112</t>
  </si>
  <si>
    <t>45</t>
  </si>
  <si>
    <t>899623131.DP</t>
  </si>
  <si>
    <t>Obetonování potrubí nebo zdiva stok betonem prostým tř. C 8/10 v otevřeném výkopu</t>
  </si>
  <si>
    <t>774462039</t>
  </si>
  <si>
    <t>Poznámka k položce:_x000D_
beton C 8/10-X0</t>
  </si>
  <si>
    <t>vpust G1-G5</t>
  </si>
  <si>
    <t>5*(1,5+1,2)/2*1,2</t>
  </si>
  <si>
    <t>1*(1,2+0,9)/2*1,2</t>
  </si>
  <si>
    <t>46</t>
  </si>
  <si>
    <t>899623141</t>
  </si>
  <si>
    <t>Obetonování potrubí nebo zdiva stok betonem prostým tř. C 12/15 v otevřeném výkopu</t>
  </si>
  <si>
    <t>468138107</t>
  </si>
  <si>
    <t>Obetonování potrubí nebo zdiva stok betonem prostým v otevřeném výkopu, betonem tř. C 12/15</t>
  </si>
  <si>
    <t>https://podminky.urs.cz/item/CS_URS_2023_02/899623141</t>
  </si>
  <si>
    <t>Poznámka k položce:_x000D_
beton C 12/15-X0</t>
  </si>
  <si>
    <t>6*(0,5*0,5*0,325)</t>
  </si>
  <si>
    <t>47</t>
  </si>
  <si>
    <t>899623151</t>
  </si>
  <si>
    <t>Obetonování potrubí nebo zdiva stok betonem prostým tř. C 16/20 v otevřeném výkopu</t>
  </si>
  <si>
    <t>-1855811221</t>
  </si>
  <si>
    <t>Obetonování potrubí nebo zdiva stok betonem prostým v otevřeném výkopu, betonem tř. C 16/20</t>
  </si>
  <si>
    <t>https://podminky.urs.cz/item/CS_URS_2023_02/899623151</t>
  </si>
  <si>
    <t>Poznámka k položce:_x000D_
beton C 16/20n-XF1</t>
  </si>
  <si>
    <t>6*(0,48*0,2)</t>
  </si>
  <si>
    <t>Ostatní konstrukce a práce, bourání</t>
  </si>
  <si>
    <t>48</t>
  </si>
  <si>
    <t>911381215</t>
  </si>
  <si>
    <t>Městská ochranná zábrana betonová průběžná délky 2 m výšky 0,5 m</t>
  </si>
  <si>
    <t>-2073297052</t>
  </si>
  <si>
    <t>Městská ochranná zábrana průběžná délky 2 m, výšky 0,5 m</t>
  </si>
  <si>
    <t>https://podminky.urs.cz/item/CS_URS_2023_02/911381215</t>
  </si>
  <si>
    <t>Poznámka k položce:_x000D_
CITY BLOC, přesun do nové polohy</t>
  </si>
  <si>
    <t>49</t>
  </si>
  <si>
    <t>911381222</t>
  </si>
  <si>
    <t>Městská ochranná zábrana betonová koncová délky 2 m výšky 0,5 m</t>
  </si>
  <si>
    <t>496507747</t>
  </si>
  <si>
    <t>Městská ochranná zábrana koncová délky 2 m, výšky 0,5 m</t>
  </si>
  <si>
    <t>https://podminky.urs.cz/item/CS_URS_2023_02/911381222</t>
  </si>
  <si>
    <t>50</t>
  </si>
  <si>
    <t>911381835</t>
  </si>
  <si>
    <t>Odstranění městské ochranné betonové zábrany délky 2 m výšky 0,5 m</t>
  </si>
  <si>
    <t>-420534224</t>
  </si>
  <si>
    <t>Odstranění městské ochranné zábrany s naložením na dopravní prostředek průběžné nebo koncové délky 2 m, výšky 0,5 m</t>
  </si>
  <si>
    <t>https://podminky.urs.cz/item/CS_URS_2023_02/911381835</t>
  </si>
  <si>
    <t>Poznámka k položce:_x000D_
CITY BLOC, přesun do nové polohy (38,0 m), odvoz na recyklační skládku (11,69 m) - předpoklad 25 km</t>
  </si>
  <si>
    <t>13,5+24,06+12,13</t>
  </si>
  <si>
    <t>51</t>
  </si>
  <si>
    <t>912211111</t>
  </si>
  <si>
    <t>Montáž směrového sloupku silničního plastového prosté uložení bez betonového základu</t>
  </si>
  <si>
    <t>1891042414</t>
  </si>
  <si>
    <t>Montáž směrového sloupku plastového s odrazkou prostým uložením bez betonového základu silničního</t>
  </si>
  <si>
    <t>https://podminky.urs.cz/item/CS_URS_2023_02/912211111</t>
  </si>
  <si>
    <t>52</t>
  </si>
  <si>
    <t>914111111</t>
  </si>
  <si>
    <t>Montáž svislé dopravní značky do velikosti 1 m2 objímkami na sloupek nebo konzolu</t>
  </si>
  <si>
    <t>221950978</t>
  </si>
  <si>
    <t>Montáž svislé dopravní značky základní velikosti do 1 m2 objímkami na sloupky nebo konzoly</t>
  </si>
  <si>
    <t>https://podminky.urs.cz/item/CS_URS_2023_02/914111111</t>
  </si>
  <si>
    <t>z mezideponie</t>
  </si>
  <si>
    <t>nové DZ B24b, IP 19</t>
  </si>
  <si>
    <t>53</t>
  </si>
  <si>
    <t>914511112</t>
  </si>
  <si>
    <t>Montáž sloupku dopravních značek délky do 3,5 m s betonovým základem a patkou D 60 mm</t>
  </si>
  <si>
    <t>1612246620</t>
  </si>
  <si>
    <t>Montáž sloupku dopravních značek délky do 3,5 m do hliníkové patky pro sloupek D 60 mm</t>
  </si>
  <si>
    <t>https://podminky.urs.cz/item/CS_URS_2023_02/914511112</t>
  </si>
  <si>
    <t>54</t>
  </si>
  <si>
    <t>915111111</t>
  </si>
  <si>
    <t>Vodorovné dopravní značení dělící čáry souvislé š 125 mm základní bílá barva</t>
  </si>
  <si>
    <t>1319403575</t>
  </si>
  <si>
    <t>Vodorovné dopravní značení stříkané barvou dělící čára šířky 125 mm souvislá bílá základní</t>
  </si>
  <si>
    <t>https://podminky.urs.cz/item/CS_URS_2023_02/915111111</t>
  </si>
  <si>
    <t>V1a - 0,125</t>
  </si>
  <si>
    <t>535,83</t>
  </si>
  <si>
    <t>V4 - 0,125</t>
  </si>
  <si>
    <t>2593,79</t>
  </si>
  <si>
    <t>55</t>
  </si>
  <si>
    <t>915111121</t>
  </si>
  <si>
    <t>Vodorovné dopravní značení dělící čáry přerušované š 125 mm základní bílá barva</t>
  </si>
  <si>
    <t>-505713039</t>
  </si>
  <si>
    <t>Vodorovné dopravní značení stříkané barvou dělící čára šířky 125 mm přerušovaná bílá základní</t>
  </si>
  <si>
    <t>https://podminky.urs.cz/item/CS_URS_2023_02/915111121</t>
  </si>
  <si>
    <t>V2a (3,0/6,0) - 0,125</t>
  </si>
  <si>
    <t>708,56</t>
  </si>
  <si>
    <t>V2b (3,0/1,5) - 0,125</t>
  </si>
  <si>
    <t>392,81</t>
  </si>
  <si>
    <t>56</t>
  </si>
  <si>
    <t>915121111</t>
  </si>
  <si>
    <t>Vodorovné dopravní značení vodící čáry souvislé š 250 mm základní bílá barva</t>
  </si>
  <si>
    <t>-518671759</t>
  </si>
  <si>
    <t>Vodorovné dopravní značení stříkané barvou vodící čára bílá šířky 250 mm souvislá základní</t>
  </si>
  <si>
    <t>https://podminky.urs.cz/item/CS_URS_2023_02/915121111</t>
  </si>
  <si>
    <t>V1a - 0,25</t>
  </si>
  <si>
    <t>18,6</t>
  </si>
  <si>
    <t>57</t>
  </si>
  <si>
    <t>915121121</t>
  </si>
  <si>
    <t>Vodorovné dopravní značení vodící čáry přerušované š 250 mm základní bílá barva</t>
  </si>
  <si>
    <t>-48982926</t>
  </si>
  <si>
    <t>Vodorovné dopravní značení stříkané barvou vodící čára bílá šířky 250 mm přerušovaná základní</t>
  </si>
  <si>
    <t>https://podminky.urs.cz/item/CS_URS_2023_02/915121121</t>
  </si>
  <si>
    <t>V2b (1,5/1,5) - 0,25</t>
  </si>
  <si>
    <t>163,77</t>
  </si>
  <si>
    <t>58</t>
  </si>
  <si>
    <t>915131111</t>
  </si>
  <si>
    <t>Vodorovné dopravní značení přechody pro chodce, šipky, symboly základní bílá barva</t>
  </si>
  <si>
    <t>-566878752</t>
  </si>
  <si>
    <t>Vodorovné dopravní značení stříkané barvou přechody pro chodce, šipky, symboly bílé základní</t>
  </si>
  <si>
    <t>https://podminky.urs.cz/item/CS_URS_2023_02/915131111</t>
  </si>
  <si>
    <t>59</t>
  </si>
  <si>
    <t>915211112</t>
  </si>
  <si>
    <t>Vodorovné dopravní značení dělící čáry souvislé š 125 mm retroreflexní bílý plast</t>
  </si>
  <si>
    <t>365365206</t>
  </si>
  <si>
    <t>Vodorovné dopravní značení stříkaným plastem dělící čára šířky 125 mm souvislá bílá retroreflexní</t>
  </si>
  <si>
    <t>https://podminky.urs.cz/item/CS_URS_2023_02/915211112</t>
  </si>
  <si>
    <t>60</t>
  </si>
  <si>
    <t>915211122</t>
  </si>
  <si>
    <t>Vodorovné dopravní značení dělící čáry přerušované š 125 mm retroreflexní bílý plast</t>
  </si>
  <si>
    <t>721594352</t>
  </si>
  <si>
    <t>Vodorovné dopravní značení stříkaným plastem dělící čára šířky 125 mm přerušovaná bílá retroreflexní</t>
  </si>
  <si>
    <t>https://podminky.urs.cz/item/CS_URS_2023_02/915211122</t>
  </si>
  <si>
    <t>61</t>
  </si>
  <si>
    <t>915221112</t>
  </si>
  <si>
    <t>Vodorovné dopravní značení vodící čáry souvislé š 250 mm retroreflexní bílý plast</t>
  </si>
  <si>
    <t>1731508059</t>
  </si>
  <si>
    <t>Vodorovné dopravní značení stříkaným plastem vodící čára bílá šířky 250 mm souvislá retroreflexní</t>
  </si>
  <si>
    <t>https://podminky.urs.cz/item/CS_URS_2023_02/915221112</t>
  </si>
  <si>
    <t>62</t>
  </si>
  <si>
    <t>915221122</t>
  </si>
  <si>
    <t>Vodorovné dopravní značení vodící čáry přerušované š 250 mm retroreflexní bílý plast</t>
  </si>
  <si>
    <t>-686507386</t>
  </si>
  <si>
    <t>Vodorovné dopravní značení stříkaným plastem vodící čára bílá šířky 250 mm přerušovaná retroreflexní</t>
  </si>
  <si>
    <t>https://podminky.urs.cz/item/CS_URS_2023_02/915221122</t>
  </si>
  <si>
    <t>63</t>
  </si>
  <si>
    <t>915231112</t>
  </si>
  <si>
    <t>Vodorovné dopravní značení přechody pro chodce, šipky, symboly retroreflexní bílý plast</t>
  </si>
  <si>
    <t>1367292676</t>
  </si>
  <si>
    <t>Vodorovné dopravní značení stříkaným plastem přechody pro chodce, šipky, symboly nápisy bílé retroreflexní</t>
  </si>
  <si>
    <t>https://podminky.urs.cz/item/CS_URS_2023_02/915231112</t>
  </si>
  <si>
    <t>64</t>
  </si>
  <si>
    <t>915611111</t>
  </si>
  <si>
    <t>Předznačení vodorovného liniového značení</t>
  </si>
  <si>
    <t>-587702892</t>
  </si>
  <si>
    <t>Předznačení pro vodorovné značení stříkané barvou nebo prováděné z nátěrových hmot liniové dělicí čáry, vodicí proužky</t>
  </si>
  <si>
    <t>https://podminky.urs.cz/item/CS_URS_2023_02/915611111</t>
  </si>
  <si>
    <t>145+97,31+87,74+48,5+44,62+47,32+43,28+22,06</t>
  </si>
  <si>
    <t>13,2+31,27+23,84+18,41+22,09+13,84+16,11+25,01</t>
  </si>
  <si>
    <t>59,67+14,78+100+102,31+45,85+46,22+23,98</t>
  </si>
  <si>
    <t>123+1192,34+100,59+15,23+90,11+1007,1+65,42</t>
  </si>
  <si>
    <t>65</t>
  </si>
  <si>
    <t>915621111</t>
  </si>
  <si>
    <t>Předznačení vodorovného plošného značení</t>
  </si>
  <si>
    <t>-491105796</t>
  </si>
  <si>
    <t>Předznačení pro vodorovné značení stříkané barvou nebo prováděné z nátěrových hmot plošné šipky, symboly, nápisy</t>
  </si>
  <si>
    <t>https://podminky.urs.cz/item/CS_URS_2023_02/915621111</t>
  </si>
  <si>
    <t>V5</t>
  </si>
  <si>
    <t>3,5*0,5+3,5*0,5</t>
  </si>
  <si>
    <t>V9a</t>
  </si>
  <si>
    <t>1,08*3+1,16*11</t>
  </si>
  <si>
    <t>V13a</t>
  </si>
  <si>
    <t>27,93+40,72+13,11</t>
  </si>
  <si>
    <t>66</t>
  </si>
  <si>
    <t>916131213</t>
  </si>
  <si>
    <t>Osazení silničního obrubníku betonového stojatého s boční opěrou do lože z betonu prostého</t>
  </si>
  <si>
    <t>-1208392986</t>
  </si>
  <si>
    <t>Osazení silničního obrubníku betonového se zřízením lože, s vyplněním a zatřením spár cementovou maltou stojatého s boční opěrou z betonu prostého, do lože z betonu prostého</t>
  </si>
  <si>
    <t>https://podminky.urs.cz/item/CS_URS_2023_02/916131213</t>
  </si>
  <si>
    <t>Poznámka k položce:_x000D_
lože z betonu C20/25n - XF3</t>
  </si>
  <si>
    <t>60,21+22,85</t>
  </si>
  <si>
    <t>67</t>
  </si>
  <si>
    <t>916132113</t>
  </si>
  <si>
    <t>Osazení obruby z betonové přídlažby s boční opěrou do lože z betonu prostého</t>
  </si>
  <si>
    <t>263901892</t>
  </si>
  <si>
    <t>Osazení silniční obruby z betonové přídlažby (krajníků) s ložem tl. přes 50 do 100 mm, s vyplněním a zatřením spár cementovou maltou šířky do 250 mm s boční opěrou z betonu prostého, do lože z betonu prostého</t>
  </si>
  <si>
    <t>https://podminky.urs.cz/item/CS_URS_2023_02/916132113</t>
  </si>
  <si>
    <t>83,06+352,45</t>
  </si>
  <si>
    <t>68</t>
  </si>
  <si>
    <t>916991121</t>
  </si>
  <si>
    <t>Lože pod obrubníky, krajníky nebo obruby z dlažebních kostek z betonu prostého</t>
  </si>
  <si>
    <t>-578226299</t>
  </si>
  <si>
    <t>Lože pod obrubníky, krajníky nebo obruby z dlažebních kostek z betonu prostého</t>
  </si>
  <si>
    <t>https://podminky.urs.cz/item/CS_URS_2023_02/916991121</t>
  </si>
  <si>
    <t>0,063*83,06+0,02*(435,51-83,06)</t>
  </si>
  <si>
    <t>69</t>
  </si>
  <si>
    <t>919122132</t>
  </si>
  <si>
    <t>Těsnění spár zálivkou za tepla pro komůrky š 20 mm hl 40 mm s těsnicím profilem</t>
  </si>
  <si>
    <t>1478466182</t>
  </si>
  <si>
    <t>Utěsnění dilatačních spár zálivkou za tepla v cementobetonovém nebo živičném krytu včetně adhezního nátěru s těsnicím profilem pod zálivkou, pro komůrky šířky 20 mm, hloubky 40 mm</t>
  </si>
  <si>
    <t>https://podminky.urs.cz/item/CS_URS_2023_02/919122132</t>
  </si>
  <si>
    <t>Poznámka k položce:_x000D_
předpoklad 5% z celkové délky</t>
  </si>
  <si>
    <t>1304,17*0,05</t>
  </si>
  <si>
    <t>70</t>
  </si>
  <si>
    <t>919721233</t>
  </si>
  <si>
    <t>Geomříž pro vyztužení asfaltového povrchu ze skelných vláken s geotextilií pevnost 70 kN/m</t>
  </si>
  <si>
    <t>-1164581876</t>
  </si>
  <si>
    <t>Geomříž pro vyztužení asfaltového povrchu ze skelných vláken s geotextilií, podélná pevnost v tahu 70 kN/m</t>
  </si>
  <si>
    <t>https://podminky.urs.cz/item/CS_URS_2023_02/919721233</t>
  </si>
  <si>
    <t>Poznámka k položce:_x000D_
pevnost v tahu 100 kN/m_x000D_
předpoklad 2% z celkové plochy</t>
  </si>
  <si>
    <t>11965,22*0,02</t>
  </si>
  <si>
    <t>71</t>
  </si>
  <si>
    <t>919726121</t>
  </si>
  <si>
    <t>Geotextilie pro ochranu, separaci a filtraci netkaná měrná hm do 200 g/m2</t>
  </si>
  <si>
    <t>1594688368</t>
  </si>
  <si>
    <t>Geotextilie netkaná pro ochranu, separaci nebo filtraci měrná hmotnost do 200 g/m2</t>
  </si>
  <si>
    <t>https://podminky.urs.cz/item/CS_URS_2023_02/919726121</t>
  </si>
  <si>
    <t>72</t>
  </si>
  <si>
    <t>919732211</t>
  </si>
  <si>
    <t>Styčná spára napojení nového živičného povrchu na stávající za tepla š 15 mm hl 25 mm s prořezáním</t>
  </si>
  <si>
    <t>-262569647</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</si>
  <si>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</si>
  <si>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</si>
  <si>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7,32+11,25+35,57+24,0+10,97+435,51+(0,5+0,3+0,3)*6+476,56+540,32</t>
  </si>
  <si>
    <t>73</t>
  </si>
  <si>
    <t>919735111</t>
  </si>
  <si>
    <t>Řezání stávajícího živičného krytu hl do 50 mm</t>
  </si>
  <si>
    <t>-517156792</t>
  </si>
  <si>
    <t>Řezání stávajícího živičného krytu nebo podkladu hloubky do 50 mm</t>
  </si>
  <si>
    <t>https://podminky.urs.cz/item/CS_URS_2023_02/919735111</t>
  </si>
  <si>
    <t>74</t>
  </si>
  <si>
    <t>919735114</t>
  </si>
  <si>
    <t>Řezání stávajícího živičného krytu hl přes 150 do 200 mm</t>
  </si>
  <si>
    <t>694131151</t>
  </si>
  <si>
    <t>Řezání stávajícího živičného krytu nebo podkladu hloubky přes 150 do 200 mm</t>
  </si>
  <si>
    <t>https://podminky.urs.cz/item/CS_URS_2023_02/919735114</t>
  </si>
  <si>
    <t>vpusti</t>
  </si>
  <si>
    <t>5*(1,2+1,2+1,2+1,2)</t>
  </si>
  <si>
    <t>drenáž</t>
  </si>
  <si>
    <t>(3+3)*6+(3,46+3,46)*1</t>
  </si>
  <si>
    <t>75</t>
  </si>
  <si>
    <t>938909311</t>
  </si>
  <si>
    <t>Čištění vozovek metením strojně podkladu nebo krytu betonového nebo živičného</t>
  </si>
  <si>
    <t>-1619113681</t>
  </si>
  <si>
    <t>Čištění vozovek metením bláta, prachu nebo hlinitého nánosu s odklizením na hromady na vzdálenost do 20 m nebo naložením na dopravní prostředek strojně povrchu podkladu nebo krytu betonového nebo živičného</t>
  </si>
  <si>
    <t>https://podminky.urs.cz/item/CS_URS_2023_02/938909311</t>
  </si>
  <si>
    <t>76</t>
  </si>
  <si>
    <t>961044111</t>
  </si>
  <si>
    <t>Bourání základů z betonu prostého</t>
  </si>
  <si>
    <t>-997162575</t>
  </si>
  <si>
    <t>Bourání základů z betonu prostého</t>
  </si>
  <si>
    <t>https://podminky.urs.cz/item/CS_URS_2023_02/961044111</t>
  </si>
  <si>
    <t>základ portálu</t>
  </si>
  <si>
    <t>4,7*0,8*1,5+2,8*0,8*1,5</t>
  </si>
  <si>
    <t>základy svodidla</t>
  </si>
  <si>
    <t>6*(0,5*0,5*0,5)</t>
  </si>
  <si>
    <t>77</t>
  </si>
  <si>
    <t>966005311</t>
  </si>
  <si>
    <t>Rozebrání a odstranění silničního svodidla s jednou pásnicí</t>
  </si>
  <si>
    <t>-1180219099</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</si>
  <si>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</si>
  <si>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https://podminky.urs.cz/item/CS_URS_2023_02/966005311</t>
  </si>
  <si>
    <t>78</t>
  </si>
  <si>
    <t>966006132</t>
  </si>
  <si>
    <t>Odstranění značek dopravních nebo orientačních se sloupky s betonovými patkami</t>
  </si>
  <si>
    <t>1989573666</t>
  </si>
  <si>
    <t>Odstranění dopravních nebo orientačních značek se sloupkem s uložením hmot na vzdálenost do 20 m nebo s naložením na dopravní prostředek, se zásypem jam a jeho zhutněním s betonovou patkou</t>
  </si>
  <si>
    <t>https://podminky.urs.cz/item/CS_URS_2023_02/966006132</t>
  </si>
  <si>
    <t>Poznámka k položce:_x000D_
Demontovaný kovový materiál, jenž je majetkem SÚS je zhotovitel povinen na základě rozhodnutí technického dozoru objednatele: 1) uskladnit v místě stavby a předat k odkoupení certifikované sběrně kovového odpadu nebo 2) převést a uložit k dalšímu využití do areálu SÚS_x000D_
_x000D_
IS9c, IP18a, IP18b - 2 sloupky</t>
  </si>
  <si>
    <t>na deponii stavebníka - IP18a, IP18b, IP19</t>
  </si>
  <si>
    <t>na mezideponii (nová poloha) - B2, B20a ""50"", B20a ""70"", B24a, P1, P4, IJ7, IZ4b, IS4b, IS9c, IS24b (2x)</t>
  </si>
  <si>
    <t>79</t>
  </si>
  <si>
    <t>966006211</t>
  </si>
  <si>
    <t>Odstranění svislých dopravních značek ze sloupů, sloupků nebo konzol</t>
  </si>
  <si>
    <t>965402640</t>
  </si>
  <si>
    <t>Odstranění (demontáž) svislých dopravních značek s odklizením materiálu na skládku na vzdálenost do 20 m nebo s naložením na dopravní prostředek ze sloupů, sloupků nebo konzol</t>
  </si>
  <si>
    <t>https://podminky.urs.cz/item/CS_URS_2023_02/966006211</t>
  </si>
  <si>
    <t>na mezideponii (nová poloha) - E2d, E7b</t>
  </si>
  <si>
    <t>80</t>
  </si>
  <si>
    <t>966006235.DP</t>
  </si>
  <si>
    <t>Odstranění stávajícího portálu včetně billboardů</t>
  </si>
  <si>
    <t>-252095978</t>
  </si>
  <si>
    <t xml:space="preserve">Poznámka k položce:_x000D_
Demontovaný kovový materiál, jenž je majetkem SÚS je zhotovitel povinen na základě rozhodnutí technického dozoru objednatele: uskladnit v místě stavby a předat k odkoupení certifikované sběrně kovového odpadu_x000D_
Billboardy a případné vybavení bude předáno vlastníkům_x000D_
</t>
  </si>
  <si>
    <t>81</t>
  </si>
  <si>
    <t>966006255</t>
  </si>
  <si>
    <t>Odstranění směrového sloupku uloženého do země</t>
  </si>
  <si>
    <t>-1740947898</t>
  </si>
  <si>
    <t>Odstranění směrových sloupků s odklizením materiálu na vzdálenost do 20 m nebo s naložením na dopravní prostředek uloženého do země plastového nebo kovového</t>
  </si>
  <si>
    <t>https://podminky.urs.cz/item/CS_URS_2023_02/966006255</t>
  </si>
  <si>
    <t>Poznámka k položce:_x000D_
Z 11c/d_x000D_
odvoz na místo určené stavebníkem - předpoklad 18 km</t>
  </si>
  <si>
    <t>82</t>
  </si>
  <si>
    <t>966006258</t>
  </si>
  <si>
    <t>Odstranění směrového sloupku přišroubovaného k betonovému podkladu (balisety)</t>
  </si>
  <si>
    <t>-2084510524</t>
  </si>
  <si>
    <t>Odstranění směrových sloupků s odklizením materiálu na vzdálenost do 20 m nebo s naložením na dopravní prostředek přišroubovaného k betonovému podkladu (balisety)</t>
  </si>
  <si>
    <t>https://podminky.urs.cz/item/CS_URS_2023_02/966006258</t>
  </si>
  <si>
    <t>Poznámka k položce:_x000D_
odvoz na místo určené stavebníkem - předpoklad 18 km</t>
  </si>
  <si>
    <t>83</t>
  </si>
  <si>
    <t>966008212</t>
  </si>
  <si>
    <t>Bourání odvodňovacího žlabu z betonových příkopových tvárnic š přes 500 do 800 mm</t>
  </si>
  <si>
    <t>1068770129</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</si>
  <si>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</si>
  <si>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https://podminky.urs.cz/item/CS_URS_2023_02/966008212</t>
  </si>
  <si>
    <t>997</t>
  </si>
  <si>
    <t>Přesun sutě</t>
  </si>
  <si>
    <t>84</t>
  </si>
  <si>
    <t>997221551</t>
  </si>
  <si>
    <t>Vodorovná doprava suti ze sypkých materiálů do 1 km</t>
  </si>
  <si>
    <t>t</t>
  </si>
  <si>
    <t>800133759</t>
  </si>
  <si>
    <t>Vodorovná doprava suti bez naložení, ale se složením a s hrubým urovnáním ze sypkých materiálů, na vzdálenost do 1 km</t>
  </si>
  <si>
    <t>https://podminky.urs.cz/item/CS_URS_2023_02/997221551</t>
  </si>
  <si>
    <t xml:space="preserve">Poznámka k položce:_x000D_
kubatury, přepočet m2 na t: plocha * hmotnost sutě
_x000D_
</t>
  </si>
  <si>
    <t>Odfrézovaný asfaltový beton pro zpětné použití - zpevnění krajnic - odvoz na mezideponii a dovoz z mezideponie - do 1 km</t>
  </si>
  <si>
    <t>(530,98*0,1*2,05)*2</t>
  </si>
  <si>
    <t>85</t>
  </si>
  <si>
    <t>997220098.DP</t>
  </si>
  <si>
    <t>Vodorovná doprava suti z kusových materiálů do vzdálenosti dle možností zhotovitele včetně poplatku za uložení na skládku</t>
  </si>
  <si>
    <t>1877206104</t>
  </si>
  <si>
    <t xml:space="preserve">Poznámka k položce:_x000D_
přepočet plocha (kus, délka) na t: plocha (kusy, délka) * hmotnost sutě
_x000D_
</t>
  </si>
  <si>
    <t>betonová přídlažba</t>
  </si>
  <si>
    <t>12,25*0,115</t>
  </si>
  <si>
    <t>betonová obruba</t>
  </si>
  <si>
    <t>23,64*0,205</t>
  </si>
  <si>
    <t>betonový žlab</t>
  </si>
  <si>
    <t>10,26*0,35</t>
  </si>
  <si>
    <t>železobetonové svodidlo</t>
  </si>
  <si>
    <t>(49,69-38,0)*0,263</t>
  </si>
  <si>
    <t>sloupek ocelového svodidla</t>
  </si>
  <si>
    <t>32,88*0,012</t>
  </si>
  <si>
    <t>ocelové svodidlo</t>
  </si>
  <si>
    <t>32,88*0,03</t>
  </si>
  <si>
    <t>směrové sloupky</t>
  </si>
  <si>
    <t>28*0,0021</t>
  </si>
  <si>
    <t>směrové sloupky (balisety)</t>
  </si>
  <si>
    <t>10*0,002</t>
  </si>
  <si>
    <t>86</t>
  </si>
  <si>
    <t>997220099.DP</t>
  </si>
  <si>
    <t>Vodorovná doprava vybouraných hmot bez naložení, ale se složením a s hrubým urovnáním do vzdálenosti dle možností zhotovitele včetně poplatku za uložení na skládku</t>
  </si>
  <si>
    <t>-68492447</t>
  </si>
  <si>
    <t>Poznámka k položce:_x000D_
přepočet m3 na t: objem * hmotnost sutě_x000D_
odvoz na recyklační skládku</t>
  </si>
  <si>
    <t>vybourané betonové základy</t>
  </si>
  <si>
    <t>9,75*2</t>
  </si>
  <si>
    <t>vybourané betonové plochy</t>
  </si>
  <si>
    <t>4,07*0,325</t>
  </si>
  <si>
    <t>vybourané asfaltové plochy</t>
  </si>
  <si>
    <t>19,57*0,316+4,80*0,547</t>
  </si>
  <si>
    <t>87</t>
  </si>
  <si>
    <t>997221611</t>
  </si>
  <si>
    <t>Nakládání suti na dopravní prostředky pro vodorovnou dopravu</t>
  </si>
  <si>
    <t>386793529</t>
  </si>
  <si>
    <t>Nakládání na dopravní prostředky pro vodorovnou dopravu suti</t>
  </si>
  <si>
    <t>https://podminky.urs.cz/item/CS_URS_2023_02/997221611</t>
  </si>
  <si>
    <t>Poznámka k položce:_x000D_
materiál zpevněných krajnic, naloženo na mezideponii</t>
  </si>
  <si>
    <t>998</t>
  </si>
  <si>
    <t>Přesun hmot</t>
  </si>
  <si>
    <t>88</t>
  </si>
  <si>
    <t>998225111</t>
  </si>
  <si>
    <t>Přesun hmot pro pozemní komunikace s krytem z kamene, monolitickým betonovým nebo živičným</t>
  </si>
  <si>
    <t>-1188251432</t>
  </si>
  <si>
    <t>Přesun hmot pro komunikace s krytem z kameniva, monolitickým betonovým nebo živičným dopravní vzdálenost do 200 m jakékoliv délky objektu</t>
  </si>
  <si>
    <t>https://podminky.urs.cz/item/CS_URS_2023_02/998225111</t>
  </si>
  <si>
    <t>M</t>
  </si>
  <si>
    <t>Práce a dodávky M</t>
  </si>
  <si>
    <t>MAT</t>
  </si>
  <si>
    <t>Materiál</t>
  </si>
  <si>
    <t>89</t>
  </si>
  <si>
    <t>59224495</t>
  </si>
  <si>
    <t>vpusť uliční DN 450 kaliště nízké 450/240x50mm</t>
  </si>
  <si>
    <t>256</t>
  </si>
  <si>
    <t>-318870510</t>
  </si>
  <si>
    <t>90</t>
  </si>
  <si>
    <t>59224490</t>
  </si>
  <si>
    <t>skruž betonová s odtokem 150mm PVC pro uliční vpusť 450x450x50mm</t>
  </si>
  <si>
    <t>1949695714</t>
  </si>
  <si>
    <t>91</t>
  </si>
  <si>
    <t>59223862</t>
  </si>
  <si>
    <t>skruž betonová středová pro uliční vpusť 450x295x50mm</t>
  </si>
  <si>
    <t>19329946</t>
  </si>
  <si>
    <t>92</t>
  </si>
  <si>
    <t>59224488</t>
  </si>
  <si>
    <t>skruž betonová středová pro uliční vpusť 450x570x50mm</t>
  </si>
  <si>
    <t>-1561345199</t>
  </si>
  <si>
    <t>93</t>
  </si>
  <si>
    <t>59224484</t>
  </si>
  <si>
    <t>vpusť uliční DN 450 konus 11x325</t>
  </si>
  <si>
    <t>211599380</t>
  </si>
  <si>
    <t>94</t>
  </si>
  <si>
    <t>59224483</t>
  </si>
  <si>
    <t>vpusť uliční DN 450 vyrovnávací prstenec pro rám 300x500mm</t>
  </si>
  <si>
    <t>-1715429219</t>
  </si>
  <si>
    <t>95</t>
  </si>
  <si>
    <t>59223870</t>
  </si>
  <si>
    <t>koš nízký pro uliční vpusti žárově Pz plech pro rám 500/300mm</t>
  </si>
  <si>
    <t>-1763621767</t>
  </si>
  <si>
    <t>96</t>
  </si>
  <si>
    <t>59224485.DP</t>
  </si>
  <si>
    <t>mříž vtoková s rámem pro uliční vpusť 500x300, zatížení 40 tun</t>
  </si>
  <si>
    <t>350906653</t>
  </si>
  <si>
    <t>97</t>
  </si>
  <si>
    <t>28617025</t>
  </si>
  <si>
    <t>trubka kanalizační PP plnostěnná třívrstvá DN 150x1000mm SN12</t>
  </si>
  <si>
    <t>-2044313759</t>
  </si>
  <si>
    <t>Poznámka k položce:_x000D_
2% ztratné</t>
  </si>
  <si>
    <t>18,780*1,02</t>
  </si>
  <si>
    <t>98</t>
  </si>
  <si>
    <t>28617162</t>
  </si>
  <si>
    <t>koleno kanalizační PP SN16 15° DN 150</t>
  </si>
  <si>
    <t>1383778302</t>
  </si>
  <si>
    <t>(4*2+1*1)*1,02</t>
  </si>
  <si>
    <t>99</t>
  </si>
  <si>
    <t>28617172</t>
  </si>
  <si>
    <t>koleno kanalizační PP SN16 30° DN 150</t>
  </si>
  <si>
    <t>-832750687</t>
  </si>
  <si>
    <t>(1*2)*1,02</t>
  </si>
  <si>
    <t>100</t>
  </si>
  <si>
    <t>28617182</t>
  </si>
  <si>
    <t>koleno kanalizační PP SN16 45° DN 150</t>
  </si>
  <si>
    <t>-1383117110</t>
  </si>
  <si>
    <t>4*1,02</t>
  </si>
  <si>
    <t>101</t>
  </si>
  <si>
    <t>58337331</t>
  </si>
  <si>
    <t>štěrkopísek frakce 0/22</t>
  </si>
  <si>
    <t>817032463</t>
  </si>
  <si>
    <t>Poznámka k položce:_x000D_
1,7 t/m3</t>
  </si>
  <si>
    <t>12,019*1,7</t>
  </si>
  <si>
    <t>102</t>
  </si>
  <si>
    <t>58344155</t>
  </si>
  <si>
    <t>štěrkodrť frakce 0/22</t>
  </si>
  <si>
    <t>-605230451</t>
  </si>
  <si>
    <t>Poznámka k položce:_x000D_
1,8 t/m3</t>
  </si>
  <si>
    <t>22,536*1,8</t>
  </si>
  <si>
    <t>103</t>
  </si>
  <si>
    <t>59217034</t>
  </si>
  <si>
    <t>obrubník betonový silniční 1000x150x300mm</t>
  </si>
  <si>
    <t>949996917</t>
  </si>
  <si>
    <t>83,06*1,02</t>
  </si>
  <si>
    <t>104</t>
  </si>
  <si>
    <t>59218003</t>
  </si>
  <si>
    <t>krajník betonový silniční 250x125x100mm</t>
  </si>
  <si>
    <t>368565341</t>
  </si>
  <si>
    <t>435,510*1,02</t>
  </si>
  <si>
    <t>105</t>
  </si>
  <si>
    <t>10363999.DP</t>
  </si>
  <si>
    <t>zemina vhodná pro dosypy</t>
  </si>
  <si>
    <t>-1586283425</t>
  </si>
  <si>
    <t>77,652*2</t>
  </si>
  <si>
    <t>106</t>
  </si>
  <si>
    <t>10364101</t>
  </si>
  <si>
    <t>zemina pro terénní úpravy - ornice</t>
  </si>
  <si>
    <t>1336528796</t>
  </si>
  <si>
    <t>Poznámka k položce:_x000D_
2 t/m3</t>
  </si>
  <si>
    <t>103,070*0,1*2</t>
  </si>
  <si>
    <t>107</t>
  </si>
  <si>
    <t>00572410</t>
  </si>
  <si>
    <t>osivo směs travní parková</t>
  </si>
  <si>
    <t>kg</t>
  </si>
  <si>
    <t>-917761066</t>
  </si>
  <si>
    <t>Poznámka k položce:_x000D_
0,03 kg/m2</t>
  </si>
  <si>
    <t>103,070*0,03</t>
  </si>
  <si>
    <t>108</t>
  </si>
  <si>
    <t>40445225</t>
  </si>
  <si>
    <t>sloupek pro dopravní značku Zn D 60mm v 3,5m</t>
  </si>
  <si>
    <t>2146204621</t>
  </si>
  <si>
    <t>109</t>
  </si>
  <si>
    <t>40445620</t>
  </si>
  <si>
    <t>zákazové, příkazové dopravní značky B1-B34, C1-15 700mm</t>
  </si>
  <si>
    <t>-42089231</t>
  </si>
  <si>
    <t>B24b</t>
  </si>
  <si>
    <t>110</t>
  </si>
  <si>
    <t>40445627</t>
  </si>
  <si>
    <t>informativní značky provozní IP14-IP29, IP31 1000x1500mm</t>
  </si>
  <si>
    <t>106453232</t>
  </si>
  <si>
    <t>IP 19</t>
  </si>
  <si>
    <t>111</t>
  </si>
  <si>
    <t>40445162</t>
  </si>
  <si>
    <t>sloupek směrový silniční plastový 1,0m</t>
  </si>
  <si>
    <t>-1378889058</t>
  </si>
  <si>
    <t>Poznámka k položce:_x000D_
Směrový sloupek ohebný, flexibilní, s trnem</t>
  </si>
  <si>
    <t>bílý sloupek</t>
  </si>
  <si>
    <t>červený sloupek</t>
  </si>
  <si>
    <t>SO 134 - Společná stezka pro pěší a cyklisty</t>
  </si>
  <si>
    <t>21121</t>
  </si>
  <si>
    <t xml:space="preserve">    2 - Zakládání</t>
  </si>
  <si>
    <t>-778597855</t>
  </si>
  <si>
    <t>-1008576700</t>
  </si>
  <si>
    <t>122151102</t>
  </si>
  <si>
    <t>Odkopávky a prokopávky nezapažené v hornině třídy těžitelnosti I skupiny 1 a 2 objem do 50 m3 strojně</t>
  </si>
  <si>
    <t>-1516539358</t>
  </si>
  <si>
    <t>Odkopávky a prokopávky nezapažené strojně v hornině třídy těžitelnosti I skupiny 1 a 2 přes 20 do 50 m3</t>
  </si>
  <si>
    <t>https://podminky.urs.cz/item/CS_URS_2023_02/122151102</t>
  </si>
  <si>
    <t>kubatury zemních prací</t>
  </si>
  <si>
    <t>44,7+4,7</t>
  </si>
  <si>
    <t>13,25*0,4*1,2</t>
  </si>
  <si>
    <t>-2101210311</t>
  </si>
  <si>
    <t>vpust</t>
  </si>
  <si>
    <t>(1,66-0,59)*1,2*1,2*1</t>
  </si>
  <si>
    <t>šachty drenáže</t>
  </si>
  <si>
    <t>(1*1*0,7)*13</t>
  </si>
  <si>
    <t>132154101</t>
  </si>
  <si>
    <t>Hloubení rýh zapažených š do 800 mm v hornině třídy těžitelnosti I skupiny 1 a 2 objem do 20 m3 strojně</t>
  </si>
  <si>
    <t>1850020124</t>
  </si>
  <si>
    <t>Hloubení zapažených rýh šířky do 800 mm strojně s urovnáním dna do předepsaného profilu a spádu v hornině třídy těžitelnosti I skupiny 1 a 2 do 20 m3</t>
  </si>
  <si>
    <t>https://podminky.urs.cz/item/CS_URS_2023_02/132154101</t>
  </si>
  <si>
    <t>Poznámka k položce:_x000D_
drenáž</t>
  </si>
  <si>
    <t>962,65*0,22</t>
  </si>
  <si>
    <t>-1036531538</t>
  </si>
  <si>
    <t>Poznámka k položce:_x000D_
přípojka vpustí</t>
  </si>
  <si>
    <t>642795824</t>
  </si>
  <si>
    <t xml:space="preserve">Poznámka k položce:_x000D_
odvoz na a z mezideponii_x000D_
</t>
  </si>
  <si>
    <t>145,8*2</t>
  </si>
  <si>
    <t>162751117</t>
  </si>
  <si>
    <t>Vodorovné přemístění přes 9 000 do 10000 m výkopku/sypaniny z horniny třídy těžitelnosti I skupiny 1 až 3</t>
  </si>
  <si>
    <t>1592593560</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</si>
  <si>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</si>
  <si>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</si>
  <si>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Poznámka k položce:_x000D_
odvoz na recyklační skládku - předpoklad 25 km</t>
  </si>
  <si>
    <t>55,76+10,641+3,66+211,783-145,8</t>
  </si>
  <si>
    <t>162751119</t>
  </si>
  <si>
    <t>Příplatek k vodorovnému přemístění výkopku/sypaniny z horniny třídy těžitelnosti I skupiny 1 až 3 ZKD 1000 m přes 10000 m</t>
  </si>
  <si>
    <t>-1460816187</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</si>
  <si>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</si>
  <si>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</si>
  <si>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136,044*15</t>
  </si>
  <si>
    <t>-1152395843</t>
  </si>
  <si>
    <t>Poznámka k položce:_x000D_
naložení na mezideponii zeminy pro zpětné úpravy</t>
  </si>
  <si>
    <t>171737066</t>
  </si>
  <si>
    <t>násyp vhodnou zeminou</t>
  </si>
  <si>
    <t>50,3+85,5+318,3+55,8</t>
  </si>
  <si>
    <t>dosyp zeminou, zemina z mezideponie</t>
  </si>
  <si>
    <t>66,2+79,6</t>
  </si>
  <si>
    <t>171201231</t>
  </si>
  <si>
    <t>Poplatek za uložení zeminy a kamení na recyklační skládce (skládkovné) kód odpadu 17 05 04</t>
  </si>
  <si>
    <t>-210011284</t>
  </si>
  <si>
    <t>Poplatek za uložení stavebního odpadu na recyklační skládce (skládkovné) zeminy a kamení zatříděného do Katalogu odpadů pod kódem 17 05 04</t>
  </si>
  <si>
    <t>https://podminky.urs.cz/item/CS_URS_2023_02/171201231</t>
  </si>
  <si>
    <t>136,044*2</t>
  </si>
  <si>
    <t>1412909352</t>
  </si>
  <si>
    <t>9,1-0,2*(7+6)</t>
  </si>
  <si>
    <t>902558816</t>
  </si>
  <si>
    <t>0,64*2,39</t>
  </si>
  <si>
    <t>2,39*1*1,2</t>
  </si>
  <si>
    <t>181351113</t>
  </si>
  <si>
    <t>Rozprostření ornice tl vrstvy do 200 mm pl přes 500 m2 v rovině nebo ve svahu do 1:5 strojně</t>
  </si>
  <si>
    <t>-565934907</t>
  </si>
  <si>
    <t>Rozprostření a urovnání ornice v rovině nebo ve svahu sklonu do 1:5 strojně při souvislé ploše přes 500 m2, tl. vrstvy do 200 mm</t>
  </si>
  <si>
    <t>https://podminky.urs.cz/item/CS_URS_2023_02/181351113</t>
  </si>
  <si>
    <t>tl. 10 cm</t>
  </si>
  <si>
    <t>557,56</t>
  </si>
  <si>
    <t>tl. 15 cm</t>
  </si>
  <si>
    <t>2781,61</t>
  </si>
  <si>
    <t>181411132</t>
  </si>
  <si>
    <t>Založení parkového trávníku výsevem pl do 1000 m2 ve svahu přes 1:5 do 1:2</t>
  </si>
  <si>
    <t>-1294976993</t>
  </si>
  <si>
    <t>Založení trávníku na půdě předem připravené plochy do 1000 m2 výsevem včetně utažení parkového na svahu přes 1:5 do 1:2</t>
  </si>
  <si>
    <t>https://podminky.urs.cz/item/CS_URS_2023_02/181411132</t>
  </si>
  <si>
    <t>-1934697018</t>
  </si>
  <si>
    <t>-919186858</t>
  </si>
  <si>
    <t>-260655666</t>
  </si>
  <si>
    <t>392,13+345,47+255,6</t>
  </si>
  <si>
    <t>182351023</t>
  </si>
  <si>
    <t>Rozprostření ornice pl do 100 m2 ve svahu přes 1:5 tl vrstvy do 200 mm strojně</t>
  </si>
  <si>
    <t>-1965753597</t>
  </si>
  <si>
    <t>Rozprostření a urovnání ornice ve svahu sklonu přes 1:5 strojně při souvislé ploše do 100 m2, tl. vrstvy do 200 mm</t>
  </si>
  <si>
    <t>https://podminky.urs.cz/item/CS_URS_2023_02/182351023</t>
  </si>
  <si>
    <t>260,66*1,12</t>
  </si>
  <si>
    <t>Zakládání</t>
  </si>
  <si>
    <t>211971121</t>
  </si>
  <si>
    <t>Zřízení opláštění žeber nebo trativodů geotextilií v rýze nebo zářezu sklonu přes 1:2 š do 2,5 m</t>
  </si>
  <si>
    <t>-1389712376</t>
  </si>
  <si>
    <t>Zřízení opláštění výplně z geotextilie odvodňovacích žeber nebo trativodů v rýze nebo zářezu se stěnami svislými nebo šikmými o sklonu přes 1:2 při rozvinuté šířce opláštění do 2,5 m</t>
  </si>
  <si>
    <t>https://podminky.urs.cz/item/CS_URS_2023_02/211971121</t>
  </si>
  <si>
    <t>962,640*2,25</t>
  </si>
  <si>
    <t>212752412</t>
  </si>
  <si>
    <t>Trativod z drenážních trubek korugovaných PE-HD SN 8 perforace 220° včetně lože otevřený výkop DN 150 pro liniové stavby</t>
  </si>
  <si>
    <t>-2003273710</t>
  </si>
  <si>
    <t>Trativody z drenážních trubek pro liniové stavby a komunikace se zřízením štěrkového lože pod trubky a s jejich obsypem v otevřeném výkopu trubka korugovaná sendvičová PE-HD SN 8 perforace 220° DN 150</t>
  </si>
  <si>
    <t>https://podminky.urs.cz/item/CS_URS_2023_02/212752412</t>
  </si>
  <si>
    <t>485,64+10,27+9,43+8,55+7,74+7,95+140,64+47,28+9,22+227,76+8,16</t>
  </si>
  <si>
    <t>220182020.DP</t>
  </si>
  <si>
    <t>n</t>
  </si>
  <si>
    <t>1397354363</t>
  </si>
  <si>
    <t>Zřízení ochranné chráníčky DN 110, včetně zemních prací lože a obetonování betonem C 12/15-X0</t>
  </si>
  <si>
    <t>-1015282939</t>
  </si>
  <si>
    <t>Poznámka k položce:_x000D_
zádlažba lomovým kamenem, beton C 20/25-XF3</t>
  </si>
  <si>
    <t>957870651</t>
  </si>
  <si>
    <t>1,2*0,1*2,39</t>
  </si>
  <si>
    <t>-1457330166</t>
  </si>
  <si>
    <t>644959077</t>
  </si>
  <si>
    <t>1,2*1,2*0,1*1</t>
  </si>
  <si>
    <t>-1233820319</t>
  </si>
  <si>
    <t>Poznámka k položce:_x000D_
do betonového lože C 20/25-XF3_x000D_
tl. zádlažby 15 cm</t>
  </si>
  <si>
    <t>1100442501</t>
  </si>
  <si>
    <t>Poznámka k položce:_x000D_
zádlažba lomovým kamenem</t>
  </si>
  <si>
    <t>13,25*1,12</t>
  </si>
  <si>
    <t>564861111</t>
  </si>
  <si>
    <t>Podklad ze štěrkodrtě ŠD plochy přes 100 m2 tl 200 mm</t>
  </si>
  <si>
    <t>-2057193948</t>
  </si>
  <si>
    <t>Podklad ze štěrkodrti ŠD s rozprostřením a zhutněním plochy přes 100 m2, po zhutnění tl. 200 mm</t>
  </si>
  <si>
    <t>https://podminky.urs.cz/item/CS_URS_2023_02/564861111</t>
  </si>
  <si>
    <t>993,2+6*(0,8*3)+1*(0,8*3,46)</t>
  </si>
  <si>
    <t>565165111</t>
  </si>
  <si>
    <t>Asfaltový beton vrstva podkladní ACP 16 (obalované kamenivo OKS) tl 80 mm š do 3 m</t>
  </si>
  <si>
    <t>-124801360</t>
  </si>
  <si>
    <t>Asfaltový beton vrstva podkladní ACP 16 (obalované kamenivo střednězrnné - OKS) s rozprostřením a zhutněním v pruhu šířky přes 1,5 do 3 m, po zhutnění tl. 80 mm</t>
  </si>
  <si>
    <t>https://podminky.urs.cz/item/CS_URS_2023_02/565165111</t>
  </si>
  <si>
    <t>983,48+6*(0,8*3)+1*(0,8*3,46)</t>
  </si>
  <si>
    <t>-2063484953</t>
  </si>
  <si>
    <t>2012943778</t>
  </si>
  <si>
    <t>577133111</t>
  </si>
  <si>
    <t>Asfaltový beton vrstva obrusná ACO 8 (ABJ) tl 40 mm š do 3 m z nemodifikovaného asfaltu</t>
  </si>
  <si>
    <t>894905129</t>
  </si>
  <si>
    <t>Asfaltový beton vrstva obrusná ACO 8 (ABJ) s rozprostřením a se zhutněním z nemodifikovaného asfaltu v pruhu šířky do 3 m, po zhutnění tl. 40 mm</t>
  </si>
  <si>
    <t>https://podminky.urs.cz/item/CS_URS_2023_02/577133111</t>
  </si>
  <si>
    <t>596211110</t>
  </si>
  <si>
    <t>Kladení zámkové dlažby komunikací pro pěší ručně tl 60 mm skupiny A pl do 50 m2</t>
  </si>
  <si>
    <t>-653593506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</si>
  <si>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</si>
  <si>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</si>
  <si>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dlažba "íčko"</t>
  </si>
  <si>
    <t>9,72</t>
  </si>
  <si>
    <t>dlažba pro varovné a signální pásy</t>
  </si>
  <si>
    <t>18,52</t>
  </si>
  <si>
    <t>334336</t>
  </si>
  <si>
    <t>-165236615</t>
  </si>
  <si>
    <t>894812111</t>
  </si>
  <si>
    <t>Revizní a čistící šachta z PP šachtové dno DN 315/150 přímý tok</t>
  </si>
  <si>
    <t>270089091</t>
  </si>
  <si>
    <t>Revizní a čistící šachta z polypropylenu PP pro hladké trouby DN 315 šachtové dno (DN šachty / DN trubního vedení) DN 315/150 přímý tok</t>
  </si>
  <si>
    <t>https://podminky.urs.cz/item/CS_URS_2023_02/894812111</t>
  </si>
  <si>
    <t>894812112</t>
  </si>
  <si>
    <t>Revizní a čistící šachta z PP šachtové dno DN 315/150 pravý nebo levý přítok</t>
  </si>
  <si>
    <t>-1625013491</t>
  </si>
  <si>
    <t>Revizní a čistící šachta z polypropylenu PP pro hladké trouby DN 315 šachtové dno (DN šachty / DN trubního vedení) DN 315/150 pravý nebo levý přítok</t>
  </si>
  <si>
    <t>https://podminky.urs.cz/item/CS_URS_2023_02/894812112</t>
  </si>
  <si>
    <t>-260254079</t>
  </si>
  <si>
    <t>-1920740699</t>
  </si>
  <si>
    <t>1606159193</t>
  </si>
  <si>
    <t>1869405020</t>
  </si>
  <si>
    <t>-976244832</t>
  </si>
  <si>
    <t>-1975745272</t>
  </si>
  <si>
    <t>1*((1,2+1,4)/2*1,2)</t>
  </si>
  <si>
    <t>-1086203351</t>
  </si>
  <si>
    <t>1*(0,5*0,5*0,325)</t>
  </si>
  <si>
    <t>-346811734</t>
  </si>
  <si>
    <t>1*(0,48*0,2)</t>
  </si>
  <si>
    <t>507781763</t>
  </si>
  <si>
    <t>1999171648</t>
  </si>
  <si>
    <t>nové DZ - C9a (3x), C9b (3x)</t>
  </si>
  <si>
    <t>914111112</t>
  </si>
  <si>
    <t>Montáž svislé dopravní značky do velikosti 1 m2 páskováním na sloup</t>
  </si>
  <si>
    <t>-2068810007</t>
  </si>
  <si>
    <t>Montáž svislé dopravní značky základní velikosti do 1 m2 páskováním na sloupy</t>
  </si>
  <si>
    <t>https://podminky.urs.cz/item/CS_URS_2023_02/914111112</t>
  </si>
  <si>
    <t>1453056245</t>
  </si>
  <si>
    <t xml:space="preserve"> z mezideponie</t>
  </si>
  <si>
    <t>nový sloupek</t>
  </si>
  <si>
    <t>1282820267</t>
  </si>
  <si>
    <t>-981532308</t>
  </si>
  <si>
    <t>1625482293</t>
  </si>
  <si>
    <t>V15, V14, šipky</t>
  </si>
  <si>
    <t>(0,46+0,14+0,14+0,26)*10</t>
  </si>
  <si>
    <t>V15 (P4)</t>
  </si>
  <si>
    <t>0,29*1</t>
  </si>
  <si>
    <t>V7b</t>
  </si>
  <si>
    <t>((10,49+17,27+8+11,51)/2)*0,5</t>
  </si>
  <si>
    <t>1736754285</t>
  </si>
  <si>
    <t>Poznámka k položce:_x000D_
lože z betonu C16/20n-XF1</t>
  </si>
  <si>
    <t>133,55+117,34+18,98+82,58</t>
  </si>
  <si>
    <t>916231213</t>
  </si>
  <si>
    <t>Osazení chodníkového obrubníku betonového stojatého s boční opěrou do lože z betonu prostého</t>
  </si>
  <si>
    <t>1844939755</t>
  </si>
  <si>
    <t>Osazení chodníkového obrubníku betonového se zřízením lože, s vyplněním a zatřením spár cementovou maltou stojatého s boční opěrou z betonu prostého, do lože z betonu prostého</t>
  </si>
  <si>
    <t>https://podminky.urs.cz/item/CS_URS_2023_02/916231213</t>
  </si>
  <si>
    <t>84,11+80,53+3,56+131,99+70,09</t>
  </si>
  <si>
    <t>1827797656</t>
  </si>
  <si>
    <t>0,03*352,45</t>
  </si>
  <si>
    <t>919735113</t>
  </si>
  <si>
    <t>Řezání stávajícího živičného krytu hl přes 100 do 150 mm</t>
  </si>
  <si>
    <t>2117938799</t>
  </si>
  <si>
    <t>Řezání stávajícího živičného krytu nebo podkladu hloubky přes 100 do 150 mm</t>
  </si>
  <si>
    <t>https://podminky.urs.cz/item/CS_URS_2023_02/919735113</t>
  </si>
  <si>
    <t>4,85+7,66+4,49+8,22+7,15+3,4+3,95+7,59+3,2</t>
  </si>
  <si>
    <t>935112211</t>
  </si>
  <si>
    <t>Osazení příkopového žlabu do betonu tl 100 mm z betonových tvárnic š 800 mm</t>
  </si>
  <si>
    <t>-1022701431</t>
  </si>
  <si>
    <t>Osazení betonového příkopového žlabu s vyplněním a zatřením spár cementovou maltou s ložem tl. 100 mm z betonu prostého z betonových příkopových tvárnic šířky přes 500 do 800 mm</t>
  </si>
  <si>
    <t>https://podminky.urs.cz/item/CS_URS_2023_02/935112211</t>
  </si>
  <si>
    <t>799048391</t>
  </si>
  <si>
    <t>3862,88-1000,648</t>
  </si>
  <si>
    <t>-1200929876</t>
  </si>
  <si>
    <t>na mezideponii (nová poloha) - IS21a</t>
  </si>
  <si>
    <t>-1619821303</t>
  </si>
  <si>
    <t>na mezideponii (nová poloha) - IS21a, IS21b</t>
  </si>
  <si>
    <t>997221561</t>
  </si>
  <si>
    <t>Vodorovná doprava suti z kusových materiálů do 1 km</t>
  </si>
  <si>
    <t>-2134953497</t>
  </si>
  <si>
    <t>Vodorovná doprava suti bez naložení, ale se složením a s hrubým urovnáním z kusových materiálů, na vzdálenost do 1 km</t>
  </si>
  <si>
    <t>https://podminky.urs.cz/item/CS_URS_2023_02/997221561</t>
  </si>
  <si>
    <t>Poznámka k položce:_x000D_
přepočet plocha na t: plocha * hmotnost sutě
odvoz na recyklační skládku - předpoklad 25 km</t>
  </si>
  <si>
    <t>997221569</t>
  </si>
  <si>
    <t>Příplatek ZKD 1 km u vodorovné dopravy suti z kusových materiálů</t>
  </si>
  <si>
    <t>-1803793840</t>
  </si>
  <si>
    <t>Vodorovná doprava suti bez naložení, ale se složením a s hrubým urovnáním Příplatek k ceně za každý další i započatý 1 km přes 1 km</t>
  </si>
  <si>
    <t>https://podminky.urs.cz/item/CS_URS_2023_02/997221569</t>
  </si>
  <si>
    <t>odvoz na recyklační skládku - předpoklad 25 km</t>
  </si>
  <si>
    <t>4,846*24</t>
  </si>
  <si>
    <t>997221571</t>
  </si>
  <si>
    <t>Vodorovná doprava vybouraných hmot do 1 km</t>
  </si>
  <si>
    <t>826492070</t>
  </si>
  <si>
    <t>Vodorovná doprava vybouraných hmot bez naložení, ale se složením a s hrubým urovnáním na vzdálenost do 1 km</t>
  </si>
  <si>
    <t>https://podminky.urs.cz/item/CS_URS_2023_02/997221571</t>
  </si>
  <si>
    <t>Poznámka k položce:_x000D_
přepočet plochy na t: plocha * hmotnost sutě
_x000D_
odvoz na recyklační skládku - 25 km</t>
  </si>
  <si>
    <t>vybouraná asfaltová plocha</t>
  </si>
  <si>
    <t>18,52*0,253</t>
  </si>
  <si>
    <t>asfaltový materiál pro krajnice</t>
  </si>
  <si>
    <t>191,589*2</t>
  </si>
  <si>
    <t>997221579</t>
  </si>
  <si>
    <t>Příplatek ZKD 1 km u vodorovné dopravy vybouraných hmot</t>
  </si>
  <si>
    <t>-738262457</t>
  </si>
  <si>
    <t>Vodorovná doprava vybouraných hmot bez naložení, ale se složením a s hrubým urovnáním na vzdálenost Příplatek k ceně za každý další i započatý 1 km přes 1 km</t>
  </si>
  <si>
    <t>https://podminky.urs.cz/item/CS_URS_2023_02/997221579</t>
  </si>
  <si>
    <t>4,686*24</t>
  </si>
  <si>
    <t>2119576363</t>
  </si>
  <si>
    <t>934,58*0,1*2,05</t>
  </si>
  <si>
    <t>997221861</t>
  </si>
  <si>
    <t>Poplatek za uložení na recyklační skládce (skládkovné) stavebního odpadu z prostého betonu pod kódem 17 01 01</t>
  </si>
  <si>
    <t>-183978819</t>
  </si>
  <si>
    <t>Poplatek za uložení stavebního odpadu na recyklační skládce (skládkovné) z prostého betonu zatříděného do Katalogu odpadů pod kódem 17 01 01</t>
  </si>
  <si>
    <t>https://podminky.urs.cz/item/CS_URS_2023_02/997221861</t>
  </si>
  <si>
    <t>997221875</t>
  </si>
  <si>
    <t>Poplatek za uložení na recyklační skládce (skládkovné) stavebního odpadu asfaltového bez obsahu dehtu zatříděného do Katalogu odpadů pod kódem 17 03 02</t>
  </si>
  <si>
    <t>2119383559</t>
  </si>
  <si>
    <t>Poplatek za uložení stavebního odpadu na recyklační skládce (skládkovné) asfaltového bez obsahu dehtu zatříděného do Katalogu odpadů pod kódem 17 03 02</t>
  </si>
  <si>
    <t>https://podminky.urs.cz/item/CS_URS_2023_02/997221875</t>
  </si>
  <si>
    <t>1603079763</t>
  </si>
  <si>
    <t>69311020</t>
  </si>
  <si>
    <t>geotextilie netkaná separační, ochranná, filtrační, drenážní PP 130g/m2</t>
  </si>
  <si>
    <t>2004895168</t>
  </si>
  <si>
    <t>2165,94*1,02</t>
  </si>
  <si>
    <t>-2000801775</t>
  </si>
  <si>
    <t>35325362</t>
  </si>
  <si>
    <t>-420912978</t>
  </si>
  <si>
    <t>59223857</t>
  </si>
  <si>
    <t>skruž betonová horní pro uliční vpusť 450x295x50mm</t>
  </si>
  <si>
    <t>-1486266431</t>
  </si>
  <si>
    <t>59223864</t>
  </si>
  <si>
    <t>prstenec pro uliční vpusť vyrovnávací betonový 390x60x130mm</t>
  </si>
  <si>
    <t>1850272281</t>
  </si>
  <si>
    <t>59223871</t>
  </si>
  <si>
    <t>koš vysoký pro uliční vpusti žárově Pz plech pro rám 500/500mm</t>
  </si>
  <si>
    <t>1892506600</t>
  </si>
  <si>
    <t>59224480</t>
  </si>
  <si>
    <t>mříž vtoková s rámem pro uliční vpusť 500x500, zatížení 25 tun</t>
  </si>
  <si>
    <t>705620867</t>
  </si>
  <si>
    <t>266069665</t>
  </si>
  <si>
    <t>2,390*1,02</t>
  </si>
  <si>
    <t>25321532</t>
  </si>
  <si>
    <t>1*1,02</t>
  </si>
  <si>
    <t>-2062947929</t>
  </si>
  <si>
    <t>1,53*1,7</t>
  </si>
  <si>
    <t>193126182</t>
  </si>
  <si>
    <t>2,868*1,8</t>
  </si>
  <si>
    <t>-426932360</t>
  </si>
  <si>
    <t>352,450*1,02</t>
  </si>
  <si>
    <t>59217016</t>
  </si>
  <si>
    <t>obrubník betonový chodníkový 1000x80x250mm</t>
  </si>
  <si>
    <t>-234894445</t>
  </si>
  <si>
    <t>370,280*1,02</t>
  </si>
  <si>
    <t>59227723</t>
  </si>
  <si>
    <t>žlab dvouvrstvý vibrolisovaný pro povrchové odvodnění betonový 80x330x590/669mm</t>
  </si>
  <si>
    <t>-1150505834</t>
  </si>
  <si>
    <t>70,100/0,33*1,02</t>
  </si>
  <si>
    <t>59245006</t>
  </si>
  <si>
    <t>dlažba tvar obdélník betonová pro nevidomé 200x100x60mm barevná</t>
  </si>
  <si>
    <t>-1755338906</t>
  </si>
  <si>
    <t>18,52*1,02</t>
  </si>
  <si>
    <t>59245212</t>
  </si>
  <si>
    <t>dlažba zámková tvaru I 196x161x60mm přírodní</t>
  </si>
  <si>
    <t>-1162374664</t>
  </si>
  <si>
    <t>9,72*1,02</t>
  </si>
  <si>
    <t>1863217401</t>
  </si>
  <si>
    <t>509,9*2</t>
  </si>
  <si>
    <t>1091378710</t>
  </si>
  <si>
    <t>(557,56*0,1+2781,61*0,15+291,939*0,1)*2</t>
  </si>
  <si>
    <t>2024914738</t>
  </si>
  <si>
    <t>(3339,17+291,939)*0,03</t>
  </si>
  <si>
    <t>1535359333</t>
  </si>
  <si>
    <t>40445619</t>
  </si>
  <si>
    <t>zákazové, příkazové dopravní značky B1-B34, C1-15 500mm</t>
  </si>
  <si>
    <t>-1585794364</t>
  </si>
  <si>
    <t>C9a - zmenšený formát</t>
  </si>
  <si>
    <t>C9b - zmenšený formát</t>
  </si>
  <si>
    <t>SO 180 - Dopravně inženýrská opatření</t>
  </si>
  <si>
    <t>913111111</t>
  </si>
  <si>
    <t>Montáž a demontáž plastového podstavce dočasné dopravní značky</t>
  </si>
  <si>
    <t>817642120</t>
  </si>
  <si>
    <t>Montáž a demontáž dočasných dopravních značek zařízení pro upevnění samostatných značek podstavce plastového</t>
  </si>
  <si>
    <t>https://podminky.urs.cz/item/CS_URS_2023_02/913111111</t>
  </si>
  <si>
    <t>Etapa 1</t>
  </si>
  <si>
    <t>50+43</t>
  </si>
  <si>
    <t>Etapa 2</t>
  </si>
  <si>
    <t>116+59</t>
  </si>
  <si>
    <t>Etapa 3</t>
  </si>
  <si>
    <t>39+10</t>
  </si>
  <si>
    <t>913111115</t>
  </si>
  <si>
    <t>Montáž a demontáž dočasné dopravní značky samostatné základní</t>
  </si>
  <si>
    <t>-1676049994</t>
  </si>
  <si>
    <t>Montáž a demontáž dočasných dopravních značek samostatných značek základních</t>
  </si>
  <si>
    <t>https://podminky.urs.cz/item/CS_URS_2023_02/913111115</t>
  </si>
  <si>
    <t>Poznámka k položce:_x000D_
Etapa 1:_x000D_
B21, E3a_x000D_
B21a, E3a_x000D_
Etapa 3:_x000D_
B21a (4x)_x000D_
B21a (3x)</t>
  </si>
  <si>
    <t>2+2</t>
  </si>
  <si>
    <t>4+3</t>
  </si>
  <si>
    <t>913111211</t>
  </si>
  <si>
    <t>Příplatek k dočasnému podstavci plastovému za první a ZKD den použití</t>
  </si>
  <si>
    <t>647171843</t>
  </si>
  <si>
    <t>Montáž a demontáž dočasných dopravních značek Příplatek za první a každý další den použití dočasných dopravních značek k ceně 11-1111</t>
  </si>
  <si>
    <t>https://podminky.urs.cz/item/CS_URS_2023_02/913111211</t>
  </si>
  <si>
    <t>Etapa 1 - délka trvání 42 dní</t>
  </si>
  <si>
    <t>(50+43)*42</t>
  </si>
  <si>
    <t>Etapa 2 - délka trvání 42 dní</t>
  </si>
  <si>
    <t>(116+59)*42</t>
  </si>
  <si>
    <t>Etapa 3 - délka trvání 28 dní</t>
  </si>
  <si>
    <t>(39+10)*28</t>
  </si>
  <si>
    <t>913111215</t>
  </si>
  <si>
    <t>Příplatek k dočasné dopravní značce samostatné základní za první a ZKD den použití</t>
  </si>
  <si>
    <t>109665299</t>
  </si>
  <si>
    <t>Montáž a demontáž dočasných dopravních značek Příplatek za první a každý další den použití dočasných dopravních značek k ceně 11-1115</t>
  </si>
  <si>
    <t>https://podminky.urs.cz/item/CS_URS_2023_02/913111215</t>
  </si>
  <si>
    <t>(2+2)*42</t>
  </si>
  <si>
    <t>(4+3)*28</t>
  </si>
  <si>
    <t>913121111</t>
  </si>
  <si>
    <t>Montáž a demontáž dočasné dopravní značky kompletní základní</t>
  </si>
  <si>
    <t>846212021</t>
  </si>
  <si>
    <t>Montáž a demontáž dočasných dopravních značek kompletních značek vč. podstavce a sloupku základních</t>
  </si>
  <si>
    <t>https://podminky.urs.cz/item/CS_URS_2023_02/913121111</t>
  </si>
  <si>
    <t>Poznámka k položce:_x000D_
Etapa 1:_x000D_
A15 (2x), B20a "30", B20a "50", B20a "70" B26, B24a, B24b, IP18b_x000D_
A15 (3x), B20a "30", B20a "50", B20a "70", B26, IP18b_x000D_
Etapa 2:_x000D_
A7a (2x), A15, B20a "30", B20a "50" (5x), B24a, B24b, B26, IS10b (2x)_x000D_
A7a (2x) A15 (2x), B20a "30", B20a "50" (3x), IS10b (2x)_x000D_
Etapa 3:_x000D_
A15, B20a "50" (4x), B24a, B24b, P4_x000D_
A15, B20a "50" (3x)</t>
  </si>
  <si>
    <t>9+8</t>
  </si>
  <si>
    <t>13+10</t>
  </si>
  <si>
    <t>8+4</t>
  </si>
  <si>
    <t>913121211</t>
  </si>
  <si>
    <t>Příplatek k dočasné dopravní značce kompletní základní za první a ZKD den použití</t>
  </si>
  <si>
    <t>2066384254</t>
  </si>
  <si>
    <t>Montáž a demontáž dočasných dopravních značek Příplatek za první a každý další den použití dočasných dopravních značek k ceně 12-1111</t>
  </si>
  <si>
    <t>https://podminky.urs.cz/item/CS_URS_2023_02/913121211</t>
  </si>
  <si>
    <t>(9+8)*42</t>
  </si>
  <si>
    <t>(13+10)*42</t>
  </si>
  <si>
    <t>(8+4)*28</t>
  </si>
  <si>
    <t>913321111</t>
  </si>
  <si>
    <t>Montáž a demontáž dočasné dopravní směrové desky základní</t>
  </si>
  <si>
    <t>1472275920</t>
  </si>
  <si>
    <t>Montáž a demontáž dočasných dopravních vodících zařízení směrové desky základní</t>
  </si>
  <si>
    <t>https://podminky.urs.cz/item/CS_URS_2023_02/913321111</t>
  </si>
  <si>
    <t>Etapa 1 - Z4</t>
  </si>
  <si>
    <t>Etapa 2 - Z4 + Z5</t>
  </si>
  <si>
    <t>(84+32)+(53+6)</t>
  </si>
  <si>
    <t>Etapa 3 - Z4</t>
  </si>
  <si>
    <t>913321115</t>
  </si>
  <si>
    <t>Montáž a demontáž dočasné soupravy směrových desek s výstražným světlem 3 desky</t>
  </si>
  <si>
    <t>-668852472</t>
  </si>
  <si>
    <t>Montáž a demontáž dočasných dopravních vodících zařízení soupravy směrových desek s výstražným světlem 3 desky</t>
  </si>
  <si>
    <t>https://podminky.urs.cz/item/CS_URS_2023_02/913321115</t>
  </si>
  <si>
    <t>2+3</t>
  </si>
  <si>
    <t>1+3</t>
  </si>
  <si>
    <t>913321116</t>
  </si>
  <si>
    <t>Montáž a demontáž dočasné soupravy směrových desek s výstražným světlem 5 desek</t>
  </si>
  <si>
    <t>-1197829253</t>
  </si>
  <si>
    <t>Montáž a demontáž dočasných dopravních vodících zařízení soupravy směrových desek s výstražným světlem 5 desek</t>
  </si>
  <si>
    <t>https://podminky.urs.cz/item/CS_URS_2023_02/913321116</t>
  </si>
  <si>
    <t>2+1</t>
  </si>
  <si>
    <t>913321211</t>
  </si>
  <si>
    <t>Příplatek k dočasné směrové desce základní za první a ZKD den použití</t>
  </si>
  <si>
    <t>-2026031635</t>
  </si>
  <si>
    <t>Montáž a demontáž dočasných dopravních vodících zařízení Příplatek za první a každý další den použití dočasných dopravních vodících zařízení k ceně 32-1111</t>
  </si>
  <si>
    <t>https://podminky.urs.cz/item/CS_URS_2023_02/913321211</t>
  </si>
  <si>
    <t>913321215</t>
  </si>
  <si>
    <t>Příplatek k dočasné soupravě směrových desek s výstražným světlem 3 desky za 1. a ZKD den použití</t>
  </si>
  <si>
    <t>383420502</t>
  </si>
  <si>
    <t>Montáž a demontáž dočasných dopravních vodících zařízení Příplatek za první a každý další den použití dočasných dopravních vodících zařízení k ceně 32-1115</t>
  </si>
  <si>
    <t>https://podminky.urs.cz/item/CS_URS_2023_02/913321215</t>
  </si>
  <si>
    <t>(2+3)*42</t>
  </si>
  <si>
    <t>(1+3)*42</t>
  </si>
  <si>
    <t>913321216</t>
  </si>
  <si>
    <t>Příplatek k dočasné soupravě směrových desek s výstražným světlem 5 desek za 1. a ZKD den použití</t>
  </si>
  <si>
    <t>-693750898</t>
  </si>
  <si>
    <t>Montáž a demontáž dočasných dopravních vodících zařízení Příplatek za první a každý další den použití dočasných dopravních vodících zařízení k ceně 32-1116</t>
  </si>
  <si>
    <t>https://podminky.urs.cz/item/CS_URS_2023_02/913321216</t>
  </si>
  <si>
    <t>(2+1)*42</t>
  </si>
  <si>
    <t>913331115</t>
  </si>
  <si>
    <t>Montáž a demontáž dočasného dopravní signální svítilny včetně akumulátoru</t>
  </si>
  <si>
    <t>842349440</t>
  </si>
  <si>
    <t>Montáž a demontáž dočasných dopravních vodících zařízení signální svítilny včetně akumulátoru</t>
  </si>
  <si>
    <t>https://podminky.urs.cz/item/CS_URS_2023_02/913331115</t>
  </si>
  <si>
    <t>1+1</t>
  </si>
  <si>
    <t>913331215</t>
  </si>
  <si>
    <t>Příplatek k dočasné signální svítilně EKO včetně akumulátoru za první a ZKD den použití</t>
  </si>
  <si>
    <t>-685719333</t>
  </si>
  <si>
    <t>Montáž a demontáž dočasných dopravních vodících zařízení Příplatek za první a každý další den použití dočasných dopravních vodících zařízení k ceně 33-1115</t>
  </si>
  <si>
    <t>https://podminky.urs.cz/item/CS_URS_2023_02/913331215</t>
  </si>
  <si>
    <t>(1+1)*42</t>
  </si>
  <si>
    <t>913911113</t>
  </si>
  <si>
    <t>Montáž a demontáž akumulátoru dočasného dopravního značení olověného 12 V/180 Ah</t>
  </si>
  <si>
    <t>-178341625</t>
  </si>
  <si>
    <t>Montáž a demontáž akumulátorů a zásobníků dočasného dopravního značení akumulátoru olověného 12V/180 Ah</t>
  </si>
  <si>
    <t>https://podminky.urs.cz/item/CS_URS_2023_02/913911113</t>
  </si>
  <si>
    <t>913911122</t>
  </si>
  <si>
    <t>Montáž a demontáž dočasného zásobníku ocelového na akumulátor a řídící jednotku</t>
  </si>
  <si>
    <t>-767835453</t>
  </si>
  <si>
    <t>Montáž a demontáž akumulátorů a zásobníků dočasného dopravního značení zásobníku na akumulátor a řídící jednotku ocelového</t>
  </si>
  <si>
    <t>https://podminky.urs.cz/item/CS_URS_2023_02/913911122</t>
  </si>
  <si>
    <t>913911213</t>
  </si>
  <si>
    <t>Příplatek k dočasnému akumulátor 12V/180 Ah za první a ZKD den použití</t>
  </si>
  <si>
    <t>-768876321</t>
  </si>
  <si>
    <t>Montáž a demontáž akumulátorů a zásobníků dočasného dopravního značení Příplatek za první a každý další den použití akumulátorů a zásobníků dočasného dopravního značení k ceně 91-1113</t>
  </si>
  <si>
    <t>https://podminky.urs.cz/item/CS_URS_2023_02/913911213</t>
  </si>
  <si>
    <t>913911222</t>
  </si>
  <si>
    <t>Příplatek k dočasnému ocelovému zásobníku na akumulátor za první a ZKD den použití</t>
  </si>
  <si>
    <t>-1548540317</t>
  </si>
  <si>
    <t>Montáž a demontáž akumulátorů a zásobníků dočasného dopravního značení Příplatek za první a každý další den použití akumulátorů a zásobníků dočasného dopravního značení k ceně 91-1122</t>
  </si>
  <si>
    <t>https://podminky.urs.cz/item/CS_URS_2023_02/913911222</t>
  </si>
  <si>
    <t>913921131</t>
  </si>
  <si>
    <t>Dočasné omezení platnosti zakrytí základní dopravní značky</t>
  </si>
  <si>
    <t>2144780543</t>
  </si>
  <si>
    <t>Dočasné omezení platnosti základní dopravní značky zakrytí značky</t>
  </si>
  <si>
    <t>https://podminky.urs.cz/item/CS_URS_2023_02/913921131</t>
  </si>
  <si>
    <t>3+1</t>
  </si>
  <si>
    <t>913921132</t>
  </si>
  <si>
    <t>Dočasné omezení platnosti odkrytí základní dopravní značky</t>
  </si>
  <si>
    <t>858200536</t>
  </si>
  <si>
    <t>Dočasné omezení platnosti základní dopravní značky odkrytí značky</t>
  </si>
  <si>
    <t>https://podminky.urs.cz/item/CS_URS_2023_02/913921132</t>
  </si>
  <si>
    <t>915111115</t>
  </si>
  <si>
    <t>Vodorovné dopravní značení dělící čáry souvislé š 125 mm základní žlutá barva</t>
  </si>
  <si>
    <t>1556439824</t>
  </si>
  <si>
    <t>Vodorovné dopravní značení stříkané barvou dělící čára šířky 125 mm souvislá žlutá základní</t>
  </si>
  <si>
    <t>https://podminky.urs.cz/item/CS_URS_2023_02/915111115</t>
  </si>
  <si>
    <t>Etapa 1 - V2b, V4, zrušení stav. VDZ</t>
  </si>
  <si>
    <t>(42,04+10,01+13,2+101,5+22,16+32,84+35,62+15,93+91,79+23,56+41,39)+(2,25+2,25)*11+22,77+90,73+45,99+19,36+44,28</t>
  </si>
  <si>
    <t>Etapa 2 - V4, zrušení stav. VDZ</t>
  </si>
  <si>
    <t>(547,86+113,73)+(2,25+2,25)*11+135,63</t>
  </si>
  <si>
    <t>SO 302 - Dešťová kanalizace</t>
  </si>
  <si>
    <t>22231</t>
  </si>
  <si>
    <t xml:space="preserve">    9 - Ostatní konstrukce a práce</t>
  </si>
  <si>
    <t>115101201</t>
  </si>
  <si>
    <t>Čerpání vody na dopravní výšku do 10 m průměrný přítok do 500 l/min</t>
  </si>
  <si>
    <t>hod</t>
  </si>
  <si>
    <t>724357237</t>
  </si>
  <si>
    <t>Čerpání vody na dopravní výšku do 10 m s uvažovaným průměrným přítokem do 500 l/min</t>
  </si>
  <si>
    <t>https://podminky.urs.cz/item/CS_URS_2023_02/115101201</t>
  </si>
  <si>
    <t>PSC</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</si>
  <si>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</si>
  <si>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30,0*2,0</t>
  </si>
  <si>
    <t>115101301</t>
  </si>
  <si>
    <t>Pohotovost čerpací soupravy pro dopravní výšku do 10 m přítok do 500 l/min</t>
  </si>
  <si>
    <t>den</t>
  </si>
  <si>
    <t>-1583233401</t>
  </si>
  <si>
    <t>Pohotovost záložní čerpací soupravy pro dopravní výšku do 10 m s uvažovaným průměrným přítokem do 500 l/min</t>
  </si>
  <si>
    <t>https://podminky.urs.cz/item/CS_URS_2023_02/115101301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</si>
  <si>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</si>
  <si>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30,0</t>
  </si>
  <si>
    <t>119001421</t>
  </si>
  <si>
    <t>Dočasné zajištění kabelů a kabelových tratí ze 3 volně ložených kabelů</t>
  </si>
  <si>
    <t>-792858033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</si>
  <si>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</si>
  <si>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https://podminky.urs.cz/item/CS_URS_2023_02/119001421</t>
  </si>
  <si>
    <t>"příloha 3."</t>
  </si>
  <si>
    <t>1*0,8</t>
  </si>
  <si>
    <t>129001101</t>
  </si>
  <si>
    <t>Příplatek za ztížení odkopávky nebo prokopávky v blízkosti inženýrských sítí</t>
  </si>
  <si>
    <t>-1019578528</t>
  </si>
  <si>
    <t>Příplatek k cenám vykopávek za ztížení vykopávky v blízkosti podzemního vedení nebo výbušnin v horninách jakékoliv třídy</t>
  </si>
  <si>
    <t>https://podminky.urs.cz/item/CS_URS_2023_02/129001101</t>
  </si>
  <si>
    <t>"výměry z pol. 119001421"</t>
  </si>
  <si>
    <t>0,8*1,5</t>
  </si>
  <si>
    <t>123252104</t>
  </si>
  <si>
    <t>Vykopávky zářezů na suchu v hornině třídy těžitelnosti I, skupiny 3 objem do 500 m3 strojně</t>
  </si>
  <si>
    <t>-2143375569</t>
  </si>
  <si>
    <t>Vykopávky zářezů se šikmými stěnami pro podzemní vedení strojně v hornině třídy těžitelnosti I skupiny 3 přes 100 do 500 m3</t>
  </si>
  <si>
    <t>https://podminky.urs.cz/item/CS_URS_2023_02/123252104</t>
  </si>
  <si>
    <t xml:space="preserve">Poznámka k souboru cen:_x000D_
1. Ceny lze použít i pro vykopávky tzv. zemních špalků, ponechaných ve výkopu při vykopávce zářezů pro podzemní vedení pro zajištění stěn výkopu proti sesutí, pro zabezpečení objektů sousedících se zářezem nebo vedení křižující zářez apod._x000D_
2. V cenách jsou započteny i náklady na přehození výkopku na vzdálenost do 3 m nebo naložení na dopravní prostředek._x000D_
3. Cena podle množství se volí podle celkového objemu vykopávky zářezu, zvětšeného o objem vykopávek ve dně zářezu._x000D_
</t>
  </si>
  <si>
    <t>"příloha D.1.2 -výkop  -0,4m od upravené pláně "</t>
  </si>
  <si>
    <t>" kanalizace" 94,0*(0,7*(2,06+2,20+2,2)/3+(2,06+2,20+2,2)/3*(2,06+2,20+2,2)/3/2)</t>
  </si>
  <si>
    <t>"rozšíření pro šachty" 3*(2,2*1,0*0,5)</t>
  </si>
  <si>
    <t>Vodorovné přemístění do 10000 m výkopku/sypaniny z horniny třídy těžitelnosti I, skupiny 1 až 3</t>
  </si>
  <si>
    <t>932202988</t>
  </si>
  <si>
    <t>"odvoz na skládku přebytečná zemina výpočet v pol 174151101" 73,79</t>
  </si>
  <si>
    <t>Příplatek k vodorovnému přemístění výkopku/sypaniny z horniny třídy těžitelnosti I, skupiny 1 až 3 ZKD 1000 m přes 10000 m</t>
  </si>
  <si>
    <t>-1922899220</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</si>
  <si>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</si>
  <si>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"skládka 25km - příplatek 15x"15*73,79</t>
  </si>
  <si>
    <t>171000001R</t>
  </si>
  <si>
    <t>Hutnící zkoušky</t>
  </si>
  <si>
    <t>2070859590</t>
  </si>
  <si>
    <t>2,0</t>
  </si>
  <si>
    <t>1451210727</t>
  </si>
  <si>
    <t>73,79*1,6</t>
  </si>
  <si>
    <t>1663859212</t>
  </si>
  <si>
    <t>362,921</t>
  </si>
  <si>
    <t>"- štěrkopískový podsyp"</t>
  </si>
  <si>
    <t>-94,0*0,8*0,10</t>
  </si>
  <si>
    <t>"- obsyp štěrkopískem potrubí DN 300"</t>
  </si>
  <si>
    <t>-94,0*1,25*0,564</t>
  </si>
  <si>
    <t>"přebytečná zemina 73,79m3"</t>
  </si>
  <si>
    <t>-1742434285</t>
  </si>
  <si>
    <t>Obsypání potrubí strojně sypaninou z vhodných hornin tř. 1 až 4 nebo materiálem připraveným podél výkopu ve vzdálenosti do 3 m od jeho kraje, pro jakoukoliv hloubku výkopu a míru zhutnění bez prohození sypaniny</t>
  </si>
  <si>
    <t>" obsyp štěrkop.kanalizace" 94,0*1,25*0,564</t>
  </si>
  <si>
    <t>"- potrubí" -(94,0*0,07)</t>
  </si>
  <si>
    <t>58331200</t>
  </si>
  <si>
    <t>štěrkopísek netříděný zásypový</t>
  </si>
  <si>
    <t>-1711626308</t>
  </si>
  <si>
    <t>"obsyp " 59,69*1,6</t>
  </si>
  <si>
    <t>200853294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</si>
  <si>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</si>
  <si>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"štěrkopískové lože" 94,0*0,7*0,1</t>
  </si>
  <si>
    <t>"šachty"3*2,0*2,0*0,10</t>
  </si>
  <si>
    <t>359901211</t>
  </si>
  <si>
    <t>Monitoring stoky jakékoli výšky na nové kanalizaci</t>
  </si>
  <si>
    <t>855911202</t>
  </si>
  <si>
    <t>Monitoring stok (kamerový systém) jakékoli výšky nová kanalizace</t>
  </si>
  <si>
    <t>https://podminky.urs.cz/item/CS_URS_2023_02/359901211</t>
  </si>
  <si>
    <t>94,0</t>
  </si>
  <si>
    <t>81244200R</t>
  </si>
  <si>
    <t>Napojení na stávající potrubí DN600</t>
  </si>
  <si>
    <t>-92408827</t>
  </si>
  <si>
    <t>"napojení potrubí propustku do šachty" 1</t>
  </si>
  <si>
    <t>871373121</t>
  </si>
  <si>
    <t>Montáž kanalizačního potrubí z PVC těsněné gumovým kroužkem otevřený výkop sklon do 20 % DN 315</t>
  </si>
  <si>
    <t>-1984030623</t>
  </si>
  <si>
    <t>Montáž kanalizačního potrubí z plastů z tvrdého PVC těsněných gumovým kroužkem v otevřeném výkopu ve sklonu do 20 % DN 315</t>
  </si>
  <si>
    <t>https://podminky.urs.cz/item/CS_URS_2023_02/871373121</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</si>
  <si>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</si>
  <si>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"stoka DN300" 94,0</t>
  </si>
  <si>
    <t>28612018</t>
  </si>
  <si>
    <t>trubka kanalizační PVC plnostěnná třívrstvá DN 315x6000mm SN12</t>
  </si>
  <si>
    <t>-1752325523</t>
  </si>
  <si>
    <t>877315211</t>
  </si>
  <si>
    <t>Montáž tvarovek z tvrdého PVC-systém KG nebo z polypropylenu-systém KG 2000 jednoosé DN 150</t>
  </si>
  <si>
    <t>960302000</t>
  </si>
  <si>
    <t>Montáž tvarovek na kanalizačním potrubí z trub z plastu z tvrdého PVC nebo z polypropylenu v otevřeném výkopu jednoosých DN 150</t>
  </si>
  <si>
    <t>https://podminky.urs.cz/item/CS_URS_2023_02/877315211</t>
  </si>
  <si>
    <t>"napojení přípojek" 6*2</t>
  </si>
  <si>
    <t>28612202</t>
  </si>
  <si>
    <t>koleno kanalizační plastové PVC KG DN 160/45° SN12/16</t>
  </si>
  <si>
    <t>-566581753</t>
  </si>
  <si>
    <t>"napojení přípojek" 6</t>
  </si>
  <si>
    <t>28612200</t>
  </si>
  <si>
    <t>koleno kanalizační plastové PVC KG DN 160/15° SN12/16</t>
  </si>
  <si>
    <t>505995548</t>
  </si>
  <si>
    <t>877375221</t>
  </si>
  <si>
    <t>Montáž tvarovek z tvrdého PVC-systém KG nebo z polypropylenu-systém KG 2000 dvouosé DN 315</t>
  </si>
  <si>
    <t>378557958</t>
  </si>
  <si>
    <t>Montáž tvarovek na kanalizačním potrubí z trub z plastu z tvrdého PVC nebo z polypropylenu v otevřeném výkopu dvouosých DN 315</t>
  </si>
  <si>
    <t>https://podminky.urs.cz/item/CS_URS_2023_02/877375221</t>
  </si>
  <si>
    <t xml:space="preserve">Poznámka k souboru cen:_x000D_
1. V cenách nejsou započteny náklady na dodání tvarovek. Tvarovky se oceňují ve ve specifikaci._x000D_
</t>
  </si>
  <si>
    <t>5,0</t>
  </si>
  <si>
    <t>28611404</t>
  </si>
  <si>
    <t>odbočka kanalizační plastová s hrdlem KG 315/150/45°</t>
  </si>
  <si>
    <t>968346389</t>
  </si>
  <si>
    <t>892372121</t>
  </si>
  <si>
    <t>Tlaková zkouška vzduchem potrubí DN 300 těsnícím vakem ucpávkovým</t>
  </si>
  <si>
    <t>úsek</t>
  </si>
  <si>
    <t>-1697847456</t>
  </si>
  <si>
    <t>Tlakové zkoušky vzduchem těsnícími vaky ucpávkovými DN 300</t>
  </si>
  <si>
    <t>https://podminky.urs.cz/item/CS_URS_2023_02/892372121</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</si>
  <si>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</si>
  <si>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894411131</t>
  </si>
  <si>
    <t>Zřízení šachet kanalizačních z betonových dílců na potrubí DN od 300 do 400 dno beton tř. C 25/30</t>
  </si>
  <si>
    <t>-1762813480</t>
  </si>
  <si>
    <t>Zřízení šachet kanalizačních z betonových dílců výšky vstupu do 1,50 m s obložením dna betonem tř. C 25/30, na potrubí DN přes 300 do 400</t>
  </si>
  <si>
    <t>https://podminky.urs.cz/item/CS_URS_2023_02/894411131</t>
  </si>
  <si>
    <t xml:space="preserve">"příloha 05 - tabulka šachet"    </t>
  </si>
  <si>
    <t>3,0</t>
  </si>
  <si>
    <t>59224051</t>
  </si>
  <si>
    <t>skruž pro kanalizační šachty se zabudovanými stupadly 100x50x12cm</t>
  </si>
  <si>
    <t>899994815</t>
  </si>
  <si>
    <t>59224168</t>
  </si>
  <si>
    <t>skruž betonová přechodová 62,5/100x60x12cm, stupadla poplastovaná kapsová</t>
  </si>
  <si>
    <t>186665050</t>
  </si>
  <si>
    <t>59224176</t>
  </si>
  <si>
    <t>prstenec šachtový vyrovnávací betonový 625x120x80mm</t>
  </si>
  <si>
    <t>1145089747</t>
  </si>
  <si>
    <t>6,0</t>
  </si>
  <si>
    <t>59224187</t>
  </si>
  <si>
    <t>prstenec šachtový vyrovnávací betonový 625x120x100mm</t>
  </si>
  <si>
    <t>-326612954</t>
  </si>
  <si>
    <t>1,0</t>
  </si>
  <si>
    <t>59224061</t>
  </si>
  <si>
    <t>dno betonové šachtové kulaté DN 1000x700 vč. šachtových vložek</t>
  </si>
  <si>
    <t>581862442</t>
  </si>
  <si>
    <t>dno betonové šachtové kulaté DN 1000x600, 100x75x15cm</t>
  </si>
  <si>
    <t>592243480</t>
  </si>
  <si>
    <t>těsnění elastomerové pro spojení šachetních dílů  DN 1000</t>
  </si>
  <si>
    <t>-1509399156</t>
  </si>
  <si>
    <t>16,0</t>
  </si>
  <si>
    <t>899104112</t>
  </si>
  <si>
    <t>Osazení poklopů litinových nebo ocelových včetně rámů pro třídu zatížení D400, E600</t>
  </si>
  <si>
    <t>569187852</t>
  </si>
  <si>
    <t>Osazení poklopů litinových a ocelových včetně rámů pro třídu zatížení D400, E600</t>
  </si>
  <si>
    <t>https://podminky.urs.cz/item/CS_URS_2023_02/899104112</t>
  </si>
  <si>
    <t>55241015</t>
  </si>
  <si>
    <t>poklop šachtový třída D400, kruhový rám 785, vstup 600mm, s ventilací</t>
  </si>
  <si>
    <t>-1550600419</t>
  </si>
  <si>
    <t>Ostatní konstrukce a práce</t>
  </si>
  <si>
    <t>966041111</t>
  </si>
  <si>
    <t xml:space="preserve">Bourání konstrukcí zdiva z betonu prostého </t>
  </si>
  <si>
    <t>-1404597580</t>
  </si>
  <si>
    <t>Bourání konstrukcí LTM ve vodních tocích s přemístěním suti na hromady na vzdálenost do 20 m nebo s naložením na dopravní prostředek ručně z betonu prostého neprokládaného</t>
  </si>
  <si>
    <t>https://podminky.urs.cz/item/CS_URS_2023_02/966041111</t>
  </si>
  <si>
    <t>"ostranění čela propustku př. 1. tech.zpráva, str.4" 3,6*2,0*0,7</t>
  </si>
  <si>
    <t>977150000R</t>
  </si>
  <si>
    <t>Napojení přípojky do šachty</t>
  </si>
  <si>
    <t>ks</t>
  </si>
  <si>
    <t>1696367155</t>
  </si>
  <si>
    <t>Jádrové vrty diamantovými korunkami do stavebních materiálů (železobetonu, betonu, cihel, obkladů, dlažeb, kamene) průměru přes 150 do 180 mm</t>
  </si>
  <si>
    <t>997013501</t>
  </si>
  <si>
    <t>Odvoz suti a vybouraných hmot na skládku nebo meziskládku do 1 km se složením</t>
  </si>
  <si>
    <t>-1270393134</t>
  </si>
  <si>
    <t>Odvoz suti a vybouraných hmot na skládku nebo meziskládku se složením, na vzdálenost do 1 km</t>
  </si>
  <si>
    <t>https://podminky.urs.cz/item/CS_URS_2023_02/997013501</t>
  </si>
  <si>
    <t>" z pol.  890251851" 5,04*2,2</t>
  </si>
  <si>
    <t>997013509</t>
  </si>
  <si>
    <t>Příplatek k odvozu suti a vybouraných hmot na skládku ZKD 1 km přes 1 km</t>
  </si>
  <si>
    <t>-2042461353</t>
  </si>
  <si>
    <t>Odvoz suti a vybouraných hmot na skládku nebo meziskládku se složením, na vzdálenost Příplatek k ceně za každý další i započatý 1 km přes 1 km</t>
  </si>
  <si>
    <t>https://podminky.urs.cz/item/CS_URS_2023_02/997013509</t>
  </si>
  <si>
    <t>"skládka 25 km, příplatek 24x"</t>
  </si>
  <si>
    <t>24*11,1</t>
  </si>
  <si>
    <t>997013601</t>
  </si>
  <si>
    <t>Poplatek za uložení na skládce (skládkovné) stavebního odpadu betonového kód odpadu 17 01 01</t>
  </si>
  <si>
    <t>2022820401</t>
  </si>
  <si>
    <t>Poplatek za uložení stavebního odpadu na skládce (skládkovné) z prostého betonu zatříděného do Katalogu odpadů pod kódem 17 01 01</t>
  </si>
  <si>
    <t>https://podminky.urs.cz/item/CS_URS_2023_02/997013601</t>
  </si>
  <si>
    <t>11,1</t>
  </si>
  <si>
    <t>998276101</t>
  </si>
  <si>
    <t>Přesun hmot pro trubní vedení z trub z plastických hmot otevřený výkop</t>
  </si>
  <si>
    <t>1333355402</t>
  </si>
  <si>
    <t>https://podminky.urs.cz/item/CS_URS_2023_02/998276101</t>
  </si>
  <si>
    <t>SO 401 - Veřejné osvětlení</t>
  </si>
  <si>
    <t>22249</t>
  </si>
  <si>
    <t xml:space="preserve">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"mm;R;X;apod."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 </t>
  </si>
  <si>
    <t xml:space="preserve">    21-M - Elektromontáže</t>
  </si>
  <si>
    <t xml:space="preserve">    46-M - Zemní práce při extr.mont.pracích</t>
  </si>
  <si>
    <t>HZS - Hodinové zúčtovací sazby</t>
  </si>
  <si>
    <t>21-M</t>
  </si>
  <si>
    <t>Elektromontáže</t>
  </si>
  <si>
    <t>210100151</t>
  </si>
  <si>
    <t>Ukončení kabelů smršťovací záklopkou nebo páskou se zapojením bez letování žíly do 4x16 mm2</t>
  </si>
  <si>
    <t>-873464659</t>
  </si>
  <si>
    <t>Ukončení kabelů smršťovací záklopkou nebo páskou se zapojením bez letování počtu a průřezu žil do 4 x 16 mm2</t>
  </si>
  <si>
    <t>https://podminky.urs.cz/item/CS_URS_2023_02/210100151</t>
  </si>
  <si>
    <t>210191516.mm</t>
  </si>
  <si>
    <t>Montáž skříní pojistkových tenkocementových rozpojovacích v pilíři SR 3.1, 7.1, S/1, 1SRV 3/1 bez zapojení vodičů</t>
  </si>
  <si>
    <t>1535118542</t>
  </si>
  <si>
    <t xml:space="preserve">Montáž rozvaděče v.o. v plastovém pilíři </t>
  </si>
  <si>
    <t>01295058</t>
  </si>
  <si>
    <t>rozvaděč PRVO 80/10/90/123/P</t>
  </si>
  <si>
    <t>-1967293306</t>
  </si>
  <si>
    <t>rozvaděč PRVO dle schema a specifikace</t>
  </si>
  <si>
    <t>210203901</t>
  </si>
  <si>
    <t>Montáž svítidel LED se zapojením vodičů průmyslových nebo venkovních na výložník nebo dřík</t>
  </si>
  <si>
    <t>1922807946</t>
  </si>
  <si>
    <t>https://podminky.urs.cz/item/CS_URS_2023_02/210203901</t>
  </si>
  <si>
    <t>60282</t>
  </si>
  <si>
    <t>LED svítidlo silniční na výložník</t>
  </si>
  <si>
    <t>661175138</t>
  </si>
  <si>
    <t>LED svítidlo MARUT S G2 M11 1k5 730 B124, 10,9 W</t>
  </si>
  <si>
    <t>Poznámka k položce:_x000D_
Body A1-A21, D1, D2</t>
  </si>
  <si>
    <t>-165870482</t>
  </si>
  <si>
    <t>60284</t>
  </si>
  <si>
    <t>437139863</t>
  </si>
  <si>
    <t>LED svítidlo MARUT M G2 M07 6k0 730 B124; 41,1 W</t>
  </si>
  <si>
    <t>Poznámka k položce:_x000D_
Body S5-S8, S10, D1, D2</t>
  </si>
  <si>
    <t>527847449</t>
  </si>
  <si>
    <t>60283</t>
  </si>
  <si>
    <t>-1312628633</t>
  </si>
  <si>
    <t>LED svítidlo MARUT M G2 M07 5k0 730 B124; 33 W</t>
  </si>
  <si>
    <t>Poznámka k položce:_x000D_
Body S1-S4, S9</t>
  </si>
  <si>
    <t>210204002</t>
  </si>
  <si>
    <t>Montáž stožárů osvětlení parkových ocelových</t>
  </si>
  <si>
    <t>-1381662559</t>
  </si>
  <si>
    <t>https://podminky.urs.cz/item/CS_URS_2023_02/210204002</t>
  </si>
  <si>
    <t>60053</t>
  </si>
  <si>
    <t>stožár sadový KLA 6 - 114/60 včetně ochranné manžety</t>
  </si>
  <si>
    <t>2093258048</t>
  </si>
  <si>
    <t>Poznámka k položce:_x000D_
Body A1-A21</t>
  </si>
  <si>
    <t>210204011</t>
  </si>
  <si>
    <t>Montáž stožárů osvětlení ocelových samostatně stojících délky do 12 m</t>
  </si>
  <si>
    <t>751236820</t>
  </si>
  <si>
    <t>Montáž stožárů osvětlení samostatně stojících ocelových, délky do 12 m</t>
  </si>
  <si>
    <t>https://podminky.urs.cz/item/CS_URS_2023_02/210204011</t>
  </si>
  <si>
    <t>60067</t>
  </si>
  <si>
    <t>stožár silniční UZNB 10-133/108/89</t>
  </si>
  <si>
    <t>183276217</t>
  </si>
  <si>
    <t>stožár silniční UZNA 10-133/108/89</t>
  </si>
  <si>
    <t>Poznámka k položce:_x000D_
Body S1-S10, D1, D2</t>
  </si>
  <si>
    <t>210204103</t>
  </si>
  <si>
    <t>Montáž výložníků osvětlení jednoramenných sloupových hmotnosti do 35 kg</t>
  </si>
  <si>
    <t>1427167406</t>
  </si>
  <si>
    <t>Montáž výložníků osvětlení jednoramenných sloupových, hmotnosti do 35 kg</t>
  </si>
  <si>
    <t>https://podminky.urs.cz/item/CS_URS_2023_02/210204103</t>
  </si>
  <si>
    <t>60094</t>
  </si>
  <si>
    <t>výložník SD1-500</t>
  </si>
  <si>
    <t>242616767</t>
  </si>
  <si>
    <t>-1097256420</t>
  </si>
  <si>
    <t>60106</t>
  </si>
  <si>
    <t>výložník UZD 1-1000</t>
  </si>
  <si>
    <t>952074234</t>
  </si>
  <si>
    <t>výložník UZD 1-2000</t>
  </si>
  <si>
    <t>Poznámka k položce:_x000D_
Body S1-S10</t>
  </si>
  <si>
    <t>210204105</t>
  </si>
  <si>
    <t>Montáž výložníků osvětlení dvouramenných sloupových hmotnosti do 70 kg</t>
  </si>
  <si>
    <t>794792176</t>
  </si>
  <si>
    <t>Montáž výložníků osvětlení dvouramenných sloupových, hmotnosti do 70 kg</t>
  </si>
  <si>
    <t>https://podminky.urs.cz/item/CS_URS_2023_02/210204105</t>
  </si>
  <si>
    <t>60107</t>
  </si>
  <si>
    <t>výložník UZD 2-500/180</t>
  </si>
  <si>
    <t>-1551397478</t>
  </si>
  <si>
    <t>Poznámka k položce:_x000D_
Body D1, D2</t>
  </si>
  <si>
    <t>210204201</t>
  </si>
  <si>
    <t>Montáž elektrovýzbroje stožárů osvětlení 1 okruh</t>
  </si>
  <si>
    <t>277790478</t>
  </si>
  <si>
    <t>https://podminky.urs.cz/item/CS_URS_2023_02/210204201</t>
  </si>
  <si>
    <t>60774</t>
  </si>
  <si>
    <t>stožárová svorkovnice průchozí SV.6.16.4</t>
  </si>
  <si>
    <t>1743174769</t>
  </si>
  <si>
    <t>210204202</t>
  </si>
  <si>
    <t>Montáž elektrovýzbroje stožárů osvětlení 2 okruhy</t>
  </si>
  <si>
    <t>-444817405</t>
  </si>
  <si>
    <t>https://podminky.urs.cz/item/CS_URS_2023_02/210204202</t>
  </si>
  <si>
    <t>60775</t>
  </si>
  <si>
    <t>Stožárová výzbroj SV 6.16.4/2 (dva nosiče pojistek)</t>
  </si>
  <si>
    <t>460977350</t>
  </si>
  <si>
    <t>210220022</t>
  </si>
  <si>
    <t>Montáž uzemňovacího vedení vodičů FeZn pomocí svorek v zemi drátem průměru do 10 mm ve městské zástavbě</t>
  </si>
  <si>
    <t>-438679650</t>
  </si>
  <si>
    <t>Montáž uzemňovacího vedení s upevněním, propojením a připojením pomocí svorek v zemi s izolací spojů vodičů FeZn drátem nebo lanem průměru do 10 mm v městské zástavbě</t>
  </si>
  <si>
    <t>https://podminky.urs.cz/item/CS_URS_2023_02/210220022</t>
  </si>
  <si>
    <t>35441073</t>
  </si>
  <si>
    <t>drát D 10mm FeZn</t>
  </si>
  <si>
    <t>128</t>
  </si>
  <si>
    <t>1602794345</t>
  </si>
  <si>
    <t>Poznámka k položce:_x000D_
0,62 kg/m</t>
  </si>
  <si>
    <t>1480*0,62</t>
  </si>
  <si>
    <t>917,6*1,05 'Přepočtené koeficientem množství</t>
  </si>
  <si>
    <t>210220301</t>
  </si>
  <si>
    <t>Montáž svorek hromosvodných se 2 šrouby</t>
  </si>
  <si>
    <t>9105125</t>
  </si>
  <si>
    <t>Montáž hromosvodného vedení svorek se 2 šrouby</t>
  </si>
  <si>
    <t>https://podminky.urs.cz/item/CS_URS_2023_02/210220301</t>
  </si>
  <si>
    <t>35441885</t>
  </si>
  <si>
    <t>svorka spojovací pro lano D 8-10mm</t>
  </si>
  <si>
    <t>130987730</t>
  </si>
  <si>
    <t>210220304</t>
  </si>
  <si>
    <t>Montáž svorka hromosvodná na konstrukce</t>
  </si>
  <si>
    <t>1464702672</t>
  </si>
  <si>
    <t>Montáž hromosvodného vedení svorek na konstrukce</t>
  </si>
  <si>
    <t>https://podminky.urs.cz/item/CS_URS_2023_02/210220304</t>
  </si>
  <si>
    <t>35431019</t>
  </si>
  <si>
    <t>svorka uzemnění FeZn připojovací na kovové části pro 1 vodič D 7-10mm -plochá, 2 šrouby</t>
  </si>
  <si>
    <t>-533267944</t>
  </si>
  <si>
    <t>210812011</t>
  </si>
  <si>
    <t>Montáž kabelu Cu plného nebo laněného do 1 kV žíly 3x1,5 až 6 mm2 (např. CYKY) bez ukončení uloženého volně nebo v liště</t>
  </si>
  <si>
    <t>1119822024</t>
  </si>
  <si>
    <t>Montáž izolovaných kabelů měděných do 1 kV bez ukončení plných nebo laněných kulatých (např. CYKY, CHKE-R) uložených volně nebo v liště počtu a průřezu žil 3x1,5 až 6 mm2</t>
  </si>
  <si>
    <t>https://podminky.urs.cz/item/CS_URS_2023_02/210812011</t>
  </si>
  <si>
    <t>34111030</t>
  </si>
  <si>
    <t>kabel instalační jádro Cu plné izolace PVC plášť PVC 450/750V (CYKY) 3x1,5mm2</t>
  </si>
  <si>
    <t>-603441973</t>
  </si>
  <si>
    <t>230*1,15 'Přepočtené koeficientem množství</t>
  </si>
  <si>
    <t>210812035</t>
  </si>
  <si>
    <t>Montáž kabelu Cu plného nebo laněného do 1 kV žíly 4x16 mm2 (např. CYKY) bez ukončení uloženého volně nebo v liště</t>
  </si>
  <si>
    <t>907800097</t>
  </si>
  <si>
    <t>Montáž izolovaných kabelů měděných do 1 kV bez ukončení plných nebo laněných kulatých (např. CYKY, CHKE-R) uložených volně nebo v liště počtu a průřezu žil 4x16 mm2</t>
  </si>
  <si>
    <t>https://podminky.urs.cz/item/CS_URS_2023_02/210812035</t>
  </si>
  <si>
    <t>34111080</t>
  </si>
  <si>
    <t>kabel instalační jádro Cu plné izolace PVC plášť PVC 450/750V (CYKY) 4x16mm2</t>
  </si>
  <si>
    <t>-601548041</t>
  </si>
  <si>
    <t>2800*1,15 'Přepočtené koeficientem množství</t>
  </si>
  <si>
    <t>210902011</t>
  </si>
  <si>
    <t>Montáž kabelu Al do 1 kV plného nebo laněného kulatého žíly 4x16 mm2 (např. AYKY) bez ukončení uloženého volně</t>
  </si>
  <si>
    <t>-1241490612</t>
  </si>
  <si>
    <t>Montáž izolovaných kabelů hliníkových do 1 kV bez ukončení plných nebo laněných kulatých (např. AYKY) uložených volně počtu a průřezu žil 4x16 mm2</t>
  </si>
  <si>
    <t>https://podminky.urs.cz/item/CS_URS_2023_02/210902011</t>
  </si>
  <si>
    <t>34112316</t>
  </si>
  <si>
    <t>kabel instalační jádro Al plné izolace PVC plášť PVC 450/750V (AYKY) 4x16mm2</t>
  </si>
  <si>
    <t>-1237651069</t>
  </si>
  <si>
    <t>6*1,15 'Přepočtené koeficientem množství</t>
  </si>
  <si>
    <t>218202013</t>
  </si>
  <si>
    <t>Demontáž svítidla výbojkového průmyslového nebo venkovního z výložníku</t>
  </si>
  <si>
    <t>-1650020709</t>
  </si>
  <si>
    <t>Demontáž svítidel výbojkových s odpojením vodičů průmyslových nebo venkovních z výložníku</t>
  </si>
  <si>
    <t>https://podminky.urs.cz/item/CS_URS_2023_02/218202013</t>
  </si>
  <si>
    <t>218204011</t>
  </si>
  <si>
    <t>Demontáž stožárů osvětlení ocelových samostatně stojících délky do 12 m</t>
  </si>
  <si>
    <t>337453108</t>
  </si>
  <si>
    <t>Demontáž stožárů osvětlení ocelových samostatně stojících, délky do 12 m</t>
  </si>
  <si>
    <t>https://podminky.urs.cz/item/CS_URS_2023_02/218204011</t>
  </si>
  <si>
    <t>218204103</t>
  </si>
  <si>
    <t>Demontáž výložníků osvětlení jednoramenných sloupových hmotnosti do 35 kg</t>
  </si>
  <si>
    <t>897043697</t>
  </si>
  <si>
    <t>Demontáž výložníků osvětlení jednoramenných sloupových, hmotnosti do 35 kg</t>
  </si>
  <si>
    <t>https://podminky.urs.cz/item/CS_URS_2023_02/218204103</t>
  </si>
  <si>
    <t>218204124</t>
  </si>
  <si>
    <t>Demontáž patic stožárů osvětlení hliníkových</t>
  </si>
  <si>
    <t>-229103601</t>
  </si>
  <si>
    <t>https://podminky.urs.cz/item/CS_URS_2023_02/218204124</t>
  </si>
  <si>
    <t>46-M</t>
  </si>
  <si>
    <t>Zemní práce při extr.mont.pracích</t>
  </si>
  <si>
    <t>460010023</t>
  </si>
  <si>
    <t>Vytyčení trasy vedení kabelového podzemního v terénu volném</t>
  </si>
  <si>
    <t>km</t>
  </si>
  <si>
    <t>-1765572688</t>
  </si>
  <si>
    <t>Vytyčení trasy vedení kabelového (podzemního) ve volném terénu</t>
  </si>
  <si>
    <t>https://podminky.urs.cz/item/CS_URS_2023_02/460010023</t>
  </si>
  <si>
    <t>460131113</t>
  </si>
  <si>
    <t>Hloubení nezapažených jam při elektromontážích ručně v hornině tř I skupiny 3</t>
  </si>
  <si>
    <t>1658091148</t>
  </si>
  <si>
    <t>Hloubení nezapažených jam ručně včetně urovnání dna s přemístěním výkopku do vzdálenosti 3 m od okraje jámy nebo s naložením na dopravní prostředek v hornině třídy těžitelnosti I skupiny 3</t>
  </si>
  <si>
    <t>https://podminky.urs.cz/item/CS_URS_2023_02/460131113</t>
  </si>
  <si>
    <t>Poznámka k položce:_x000D_
Výkop pro základ pilíře RVO</t>
  </si>
  <si>
    <t>0,9*0,25*0,6</t>
  </si>
  <si>
    <t>2125432633</t>
  </si>
  <si>
    <t>Poznámka k položce:_x000D_
Výkop pro základy stožárů</t>
  </si>
  <si>
    <t>21*(0,6*0,6*0,9)+12*(0,8*0,8*1,3)</t>
  </si>
  <si>
    <t>460161172</t>
  </si>
  <si>
    <t>Hloubení kabelových rýh ručně š 35 cm hl 80 cm v hornině tř I skupiny 3</t>
  </si>
  <si>
    <t>1145427696</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</si>
  <si>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</si>
  <si>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https://podminky.urs.cz/item/CS_URS_2023_02/460161172</t>
  </si>
  <si>
    <t>460161482</t>
  </si>
  <si>
    <t>Hloubení kabelových rýh ručně š 65 cm hl 120 cm v hornině tř I skupiny 3</t>
  </si>
  <si>
    <t>2087242333</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</si>
  <si>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</si>
  <si>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https://podminky.urs.cz/item/CS_URS_2023_02/460161482</t>
  </si>
  <si>
    <t>460341113.mm</t>
  </si>
  <si>
    <t>Vodorovné přemístění horniny jakékoliv třídy dopravními prostředky při elektromontážích do vzdálenosti dle možností zhotovitele</t>
  </si>
  <si>
    <t>725848828</t>
  </si>
  <si>
    <t>Vodorovné přemístění (odvoz) horniny dopravními prostředky včetně složení, bez naložení a rozprostření jakékoliv třídy, do vzdálenosti dle možností zhotovitele</t>
  </si>
  <si>
    <t>Poznámka k položce:_x000D_
Zemina ze základů stožárů, předpoklad odvozu do 20 km</t>
  </si>
  <si>
    <t>16,788*20</t>
  </si>
  <si>
    <t>460361111</t>
  </si>
  <si>
    <t>Poplatek za uložení zeminy na skládce (skládkovné) kód odpadu 17 05 04</t>
  </si>
  <si>
    <t>-2115740501</t>
  </si>
  <si>
    <t>Poplatek (skládkovné) za uložení zeminy na skládce zatříděné do Katalogu odpadů pod kódem 17 05 04</t>
  </si>
  <si>
    <t>https://podminky.urs.cz/item/CS_URS_2023_02/460361111</t>
  </si>
  <si>
    <t>16,788*1,9</t>
  </si>
  <si>
    <t>460391123</t>
  </si>
  <si>
    <t>Zásyp jam při elektromontážích ručně se zhutněním z hornin třídy I skupiny 3</t>
  </si>
  <si>
    <t>1094917690</t>
  </si>
  <si>
    <t>Zásyp jam ručně s uložením výkopku ve vrstvách a úpravou povrchu s přemístění sypaniny ze vzdálenosti do 10 m se zhutněním z horniny třídy těžitelnosti I skupiny 3</t>
  </si>
  <si>
    <t>https://podminky.urs.cz/item/CS_URS_2023_02/460391123</t>
  </si>
  <si>
    <t>Poznámka k položce:_x000D_
Zásyp základového dílu pilíře RVO</t>
  </si>
  <si>
    <t>460431182</t>
  </si>
  <si>
    <t>Zásyp kabelových rýh ručně se zhutněním š 35 cm hl 80 cm z horniny tř I skupiny 3</t>
  </si>
  <si>
    <t>1353287913</t>
  </si>
  <si>
    <t>Zásyp kabelových rýh ručně s přemístění sypaniny ze vzdálenosti do 10 m, s uložením výkopku ve vrstvách včetně zhutnění a úpravy povrchu šířky 35 cm hloubky 80 cm z horniny třídy těžitelnosti I skupiny 3</t>
  </si>
  <si>
    <t>https://podminky.urs.cz/item/CS_URS_2023_02/460431182</t>
  </si>
  <si>
    <t>460431512</t>
  </si>
  <si>
    <t>Zásyp kabelových rýh ručně se zhutněním š 65 cm hl 120 cm z horniny tř I skupiny 3</t>
  </si>
  <si>
    <t>2056585622</t>
  </si>
  <si>
    <t>Zásyp kabelových rýh ručně s přemístění sypaniny ze vzdálenosti do 10 m, s uložením výkopku ve vrstvách včetně zhutnění a úpravy povrchu šířky 65 cm hloubky 120 cm z horniny třídy těžitelnosti I skupiny 3</t>
  </si>
  <si>
    <t>https://podminky.urs.cz/item/CS_URS_2023_02/460431512</t>
  </si>
  <si>
    <t>460631213</t>
  </si>
  <si>
    <t>Řízené horizontální vrtání při elektromontážích v hornině tř. těžitelnosti I a II skupiny 1 až 4 vnějšího průměru přes 110 do 140 mm</t>
  </si>
  <si>
    <t>1578710962</t>
  </si>
  <si>
    <t>Zemní protlaky řízené horizontální vrtání v hornině třídy těžitelnosti I a II skupiny 1 až 4 včetně protlačení trub v hloubce do 6 m vnějšího průměru vrtu přes 110 do 140 mm</t>
  </si>
  <si>
    <t>https://podminky.urs.cz/item/CS_URS_2023_02/460631213</t>
  </si>
  <si>
    <t>34571355</t>
  </si>
  <si>
    <t>trubka elektroinstalační ohebná dvouplášťová korugovaná (chránička) D 94/110mm, HDPE+LDPE</t>
  </si>
  <si>
    <t>330503616</t>
  </si>
  <si>
    <t>44*1,05 'Přepočtené koeficientem množství</t>
  </si>
  <si>
    <t>460632113</t>
  </si>
  <si>
    <t>Startovací jáma pro protlak výkop včetně zásypu ručně v hornině tř. těžitelnosti I skupiny 3</t>
  </si>
  <si>
    <t>1921684125</t>
  </si>
  <si>
    <t>Zemní protlaky zemní práce nutné k provedení protlaku výkop včetně zásypu ručně startovací jáma v hornině třídy těžitelnosti I skupiny 3</t>
  </si>
  <si>
    <t>https://podminky.urs.cz/item/CS_URS_2023_02/460632113</t>
  </si>
  <si>
    <t>460632213</t>
  </si>
  <si>
    <t>Koncová jáma pro protlak výkop včetně zásypu ručně v hornině tř. těžitelnosti I skupiny 3</t>
  </si>
  <si>
    <t>1684053319</t>
  </si>
  <si>
    <t>Zemní protlaky zemní práce nutné k provedení protlaku výkop včetně zásypu ručně koncová jáma v hornině třídy těžitelnosti I skupiny 3</t>
  </si>
  <si>
    <t>https://podminky.urs.cz/item/CS_URS_2023_02/460632213</t>
  </si>
  <si>
    <t>460641111</t>
  </si>
  <si>
    <t>Základové konstrukce při elektromontážích z monolitického betonu tř. C 8/10</t>
  </si>
  <si>
    <t>22716880</t>
  </si>
  <si>
    <t>Základové konstrukce základ bez bednění do rostlé zeminy z monolitického betonu tř. C 8/10</t>
  </si>
  <si>
    <t>https://podminky.urs.cz/item/CS_URS_2023_02/460641111</t>
  </si>
  <si>
    <t>Poznámka k položce:_x000D_
Beton pro základy stožárů</t>
  </si>
  <si>
    <t>21*(0,6*0,6*0,9-0,1*0,1*3,14*0,8)+12*(0,8*0,8*1,3-0,15*0,15*3,14*1,2)</t>
  </si>
  <si>
    <t>359800783</t>
  </si>
  <si>
    <t>Poznámka k položce:_x000D_
Obetonování chrániček</t>
  </si>
  <si>
    <t>13*(0,65*0,05+0,2*0,2-0,05*0,05*3,14)</t>
  </si>
  <si>
    <t>460662512</t>
  </si>
  <si>
    <t>Kabelové lože z písku pro kabely vn a vvn kryté plastovou fólií š lože přes 25 do 50 cm</t>
  </si>
  <si>
    <t>1734118278</t>
  </si>
  <si>
    <t>Kabelové lože z písku včetně podsypu, zhutnění a urovnání povrchu pro kabely vn a vvn zakryté plastovou fólií, šířky přes 25 do 50 cm</t>
  </si>
  <si>
    <t>https://podminky.urs.cz/item/CS_URS_2023_02/460662512</t>
  </si>
  <si>
    <t>460791114</t>
  </si>
  <si>
    <t>Montáž trubek ochranných plastových uložených volně do rýhy tuhých D přes 90 do 110 mm</t>
  </si>
  <si>
    <t>2141121528</t>
  </si>
  <si>
    <t>Montáž trubek ochranných uložených volně do rýhy plastových tuhých, vnitřního průměru přes 90 do 110 mm</t>
  </si>
  <si>
    <t>https://podminky.urs.cz/item/CS_URS_2023_02/460791114</t>
  </si>
  <si>
    <t>34571365</t>
  </si>
  <si>
    <t>trubka elektroinstalační HDPE tuhá dvouplášťová korugovaná D 94/110mm</t>
  </si>
  <si>
    <t>1552305682</t>
  </si>
  <si>
    <t>13*1,05 'Přepočtené koeficientem množství</t>
  </si>
  <si>
    <t>460791212</t>
  </si>
  <si>
    <t>Montáž trubek ochranných plastových uložených volně do rýhy ohebných přes 32 do 50 mm</t>
  </si>
  <si>
    <t>1338809873</t>
  </si>
  <si>
    <t>Montáž trubek ochranných uložených volně do rýhy plastových ohebných, vnitřního průměru přes 32 do 50 mm</t>
  </si>
  <si>
    <t>https://podminky.urs.cz/item/CS_URS_2023_02/460791212</t>
  </si>
  <si>
    <t>34571351</t>
  </si>
  <si>
    <t>trubka elektroinstalační ohebná dvouplášťová korugovaná (chránička) D 41/50mm, HDPE+LDPE</t>
  </si>
  <si>
    <t>-1282785831</t>
  </si>
  <si>
    <t>1390*1,05 'Přepočtené koeficientem množství</t>
  </si>
  <si>
    <t>HZS</t>
  </si>
  <si>
    <t>Hodinové zúčtovací sazby</t>
  </si>
  <si>
    <t>HZS3131.mm</t>
  </si>
  <si>
    <t>Hodinová zúčtovací sazba elektromontér VN a VVN</t>
  </si>
  <si>
    <t>512</t>
  </si>
  <si>
    <t>1273978062</t>
  </si>
  <si>
    <t>Hodinové zúčtovací sazby montáží technologických zařízení při externích montážích elektromontér nn</t>
  </si>
  <si>
    <t xml:space="preserve">Poznámka k položce:_x000D_
Práce mimo položky, jednání, koordinace, vypínání </t>
  </si>
  <si>
    <t>HZS4212</t>
  </si>
  <si>
    <t>Hodinová zúčtovací sazba revizní technik specialista</t>
  </si>
  <si>
    <t>1761383820</t>
  </si>
  <si>
    <t>Hodinové zúčtovací sazby ostatních profesí revizní a kontrolní činnost revizní technik specialista</t>
  </si>
  <si>
    <t>https://podminky.urs.cz/item/CS_URS_2023_02/HZS4212</t>
  </si>
  <si>
    <t>Poznámka k položce:_x000D_
Výchozí revize elektro včetně vypracování a předání</t>
  </si>
  <si>
    <t>HZS4221</t>
  </si>
  <si>
    <t>Hodinová zúčtovací sazba geodet</t>
  </si>
  <si>
    <t>-429387566</t>
  </si>
  <si>
    <t>Hodinové zúčtovací sazby ostatních profesí revizní a kontrolní činnost geodet</t>
  </si>
  <si>
    <t>https://podminky.urs.cz/item/CS_URS_2023_02/HZS4221</t>
  </si>
  <si>
    <t>Poznámka k položce:_x000D_
Zaměření skutečného provedení a zhotovení dokumentace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</si>
  <si>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</si>
  <si>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</si>
  <si>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</si>
  <si>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</si>
  <si>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</si>
  <si>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</si>
  <si>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</si>
  <si>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</si>
  <si>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</si>
  <si>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</si>
  <si>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</si>
  <si>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</si>
  <si>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</si>
  <si>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</si>
  <si>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</si>
  <si>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</si>
  <si>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</si>
  <si>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</si>
  <si>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</si>
  <si>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</si>
  <si>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</si>
  <si>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</si>
  <si>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</si>
  <si>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</si>
  <si>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</si>
  <si>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</si>
  <si>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</si>
  <si>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</si>
  <si>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</si>
  <si>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</si>
  <si>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</si>
  <si>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</si>
  <si>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</si>
  <si>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</si>
  <si>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</si>
  <si>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</si>
  <si>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</si>
  <si>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</si>
  <si>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</si>
  <si>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</si>
  <si>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</si>
  <si>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</si>
  <si>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</si>
  <si>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</si>
  <si>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</si>
  <si>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</si>
  <si>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</si>
  <si>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</si>
  <si>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</si>
  <si>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</si>
  <si>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</si>
  <si>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</si>
  <si>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</si>
  <si>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</si>
  <si>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</si>
  <si>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</si>
  <si>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</si>
  <si>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</si>
  <si>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</si>
  <si>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</si>
  <si>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</si>
  <si>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</si>
  <si>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</si>
  <si>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</si>
  <si>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</si>
  <si>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</si>
  <si>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</si>
  <si>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</si>
  <si>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</si>
  <si>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</si>
  <si>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</si>
  <si>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</si>
  <si>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</si>
  <si>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</si>
  <si>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</si>
  <si>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</si>
  <si>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</si>
  <si>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</si>
  <si>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</si>
  <si>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</si>
  <si>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</si>
  <si>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</si>
  <si>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</si>
  <si>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</si>
  <si>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</si>
  <si>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</si>
  <si>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</si>
  <si>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</si>
  <si>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</si>
  <si>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</si>
  <si>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</si>
  <si>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</si>
  <si>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</si>
  <si>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</si>
  <si>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</si>
  <si>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</si>
  <si>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</si>
  <si>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</si>
  <si>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</si>
  <si>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</si>
  <si>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</si>
  <si>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</si>
  <si>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</si>
  <si>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</si>
  <si>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</si>
  <si>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</si>
  <si>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</si>
  <si>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</si>
  <si>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</si>
  <si>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</si>
  <si>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</si>
  <si>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</si>
  <si>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</si>
  <si>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</si>
  <si>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</si>
  <si>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</si>
  <si>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</si>
  <si>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</si>
  <si>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</si>
  <si>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</si>
  <si>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</si>
  <si>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</si>
  <si>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</si>
  <si>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</si>
  <si>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</si>
  <si>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</si>
  <si>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</si>
  <si>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</si>
  <si>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</si>
  <si>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</si>
  <si>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</si>
  <si>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</si>
  <si>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</si>
  <si>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</si>
  <si>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</si>
  <si>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</si>
  <si>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</si>
  <si>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</si>
  <si>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</si>
  <si>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</si>
  <si>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</si>
  <si>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</si>
  <si>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</si>
  <si>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</si>
  <si>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</si>
  <si>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</si>
  <si>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</si>
  <si>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</si>
  <si>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</si>
  <si>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</si>
  <si>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</si>
  <si>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</si>
  <si>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</si>
  <si>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</si>
  <si>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</si>
  <si>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</si>
  <si>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</si>
  <si>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</si>
  <si>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</si>
  <si>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</si>
  <si>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</si>
  <si>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</si>
  <si>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</si>
  <si>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</si>
  <si>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</si>
  <si>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</si>
  <si>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</si>
  <si>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</si>
  <si>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</si>
  <si>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</si>
  <si>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</si>
  <si>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</si>
  <si>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</si>
  <si>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</si>
  <si>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</si>
  <si>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</si>
  <si>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</si>
  <si>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</si>
  <si>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</si>
  <si>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</si>
  <si>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</si>
  <si>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</si>
  <si>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</si>
  <si>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</si>
  <si>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</si>
  <si>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</si>
  <si>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Předpokládané finanční podíly účastníků smlouvy na veřejné zakázce:</t>
  </si>
  <si>
    <t>dle rozpočtu zpracovaného projekční kanceláří D PROJEKT PLZEŇ Nedvěd s.r.o.</t>
  </si>
  <si>
    <t>Účastník 1:</t>
  </si>
  <si>
    <t>Správa a údržba silnic Plzeňského kraje, příspěvková organizace</t>
  </si>
  <si>
    <t>Účastník 2:</t>
  </si>
  <si>
    <t xml:space="preserve">
</t>
  </si>
  <si>
    <t>Stavební objekty účastníka 1:</t>
  </si>
  <si>
    <t>SO</t>
  </si>
  <si>
    <t>Název SO</t>
  </si>
  <si>
    <t>Cena bez DPH (Kč)</t>
  </si>
  <si>
    <t>DPH (21%) (Kč)</t>
  </si>
  <si>
    <t>Cena celkem za SO vč. DPH (Kč):</t>
  </si>
  <si>
    <t>000</t>
  </si>
  <si>
    <t>Silnice II/605 - úprava v km 133,100-134,300</t>
  </si>
  <si>
    <t>180</t>
  </si>
  <si>
    <t>CELKEM</t>
  </si>
  <si>
    <t>Stavební objekty účastníka 2:</t>
  </si>
  <si>
    <t>001</t>
  </si>
  <si>
    <t xml:space="preserve">Vedlejší a ostatní náklady </t>
  </si>
  <si>
    <t>134</t>
  </si>
  <si>
    <t>302</t>
  </si>
  <si>
    <t>401</t>
  </si>
  <si>
    <t>Předpokládané náklady účastníka 1</t>
  </si>
  <si>
    <t>Předpokládané náklady účastníka 2</t>
  </si>
  <si>
    <t>Předpokládané náklady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</si>
</sst>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
    <numFmt numFmtId="168" formatCode="#,##0.00\ &quot;Kč&quot;"/>
    <numFmt numFmtId="169" formatCode="0.000000"/>
    <numFmt numFmtId="170" formatCode="0.0%"/>
  </numFmts>
  <fonts count="6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theme="1"/>
      <name val="Calibri"/>
      <family val="2"/>
      <charset val="238"/>
      <scheme val="minor"/>
    </font>
    <font>
      <b/>
      <sz val="10"/>
      <color theme="1"/>
      <name val="Calibri"/>
      <family val="2"/>
      <charset val="238"/>
      <scheme val="minor"/>
    </font>
    <font>
      <b/>
      <sz val="8"/>
      <color theme="1"/>
      <name val="Calibri"/>
      <family val="2"/>
      <charset val="238"/>
      <scheme val="minor"/>
    </font>
    <font>
      <sz val="8"/>
      <color theme="1"/>
      <name val="Calibri"/>
      <family val="2"/>
      <charset val="238"/>
      <scheme val="minor"/>
    </font>
    <font>
      <b/>
      <sz val="8"/>
      <name val="Calibri"/>
      <family val="2"/>
      <charset val="238"/>
      <scheme val="minor"/>
    </font>
    <font>
      <b/>
      <sz val="12"/>
      <name val="Calibri"/>
      <family val="2"/>
      <charset val="238"/>
      <scheme val="minor"/>
    </font>
    <font>
      <b/>
      <sz val="10"/>
      <name val="Calibri"/>
      <family val="2"/>
      <charset val="238"/>
      <scheme val="minor"/>
    </font>
    <font>
      <sz val="8"/>
      <name val="Calibri"/>
      <family val="2"/>
      <charset val="238"/>
      <scheme val="minor"/>
    </font>
    <font>
      <sz val="11"/>
      <name val="Calibri"/>
      <family val="2"/>
      <charset val="238"/>
      <scheme val="minor"/>
    </font>
    <font>
      <b/>
      <sz val="11"/>
      <name val="Calibri"/>
      <family val="2"/>
      <charset val="238"/>
      <scheme val="minor"/>
    </font>
    <font>
      <b/>
      <sz val="9"/>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6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52" fillId="0" borderId="0" applyNumberFormat="0" applyFill="0" applyBorder="0" applyAlignment="0" applyProtection="0"/>
    <xf numFmtId="0" fontId="1" fillId="0" borderId="1"/>
  </cellStyleXfs>
  <cellXfs count="40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5"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6"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6"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5"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5" fillId="3" borderId="8"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3"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1" fillId="0" borderId="1" xfId="2" applyAlignment="1">
      <alignment horizontal="left" vertical="center"/>
    </xf>
    <xf numFmtId="9" fontId="1" fillId="0" borderId="1" xfId="2" applyNumberFormat="1" applyAlignment="1">
      <alignment horizontal="center" vertical="center"/>
    </xf>
    <xf numFmtId="0" fontId="1" fillId="0" borderId="1" xfId="2" applyAlignment="1">
      <alignment vertical="center"/>
    </xf>
    <xf numFmtId="10" fontId="1" fillId="0" borderId="1" xfId="2" applyNumberFormat="1" applyAlignment="1">
      <alignment vertical="center"/>
    </xf>
    <xf numFmtId="0" fontId="55" fillId="0" borderId="1" xfId="2" applyFont="1" applyAlignment="1">
      <alignment horizontal="center" vertical="center"/>
    </xf>
    <xf numFmtId="0" fontId="1" fillId="0" borderId="32" xfId="2" applyBorder="1" applyAlignment="1">
      <alignment horizontal="left" vertical="center" wrapText="1"/>
    </xf>
    <xf numFmtId="0" fontId="56" fillId="0" borderId="33" xfId="2" applyFont="1" applyBorder="1" applyAlignment="1">
      <alignment vertical="center"/>
    </xf>
    <xf numFmtId="0" fontId="54" fillId="0" borderId="34" xfId="2" applyFont="1" applyBorder="1" applyAlignment="1">
      <alignment horizontal="left" vertical="center"/>
    </xf>
    <xf numFmtId="0" fontId="54" fillId="0" borderId="35" xfId="2" applyFont="1" applyBorder="1" applyAlignment="1">
      <alignment horizontal="left" vertical="center"/>
    </xf>
    <xf numFmtId="9" fontId="56" fillId="0" borderId="1" xfId="2" applyNumberFormat="1" applyFont="1" applyAlignment="1">
      <alignment horizontal="center" vertical="center"/>
    </xf>
    <xf numFmtId="0" fontId="56" fillId="0" borderId="1" xfId="2" applyFont="1" applyAlignment="1">
      <alignment vertical="center"/>
    </xf>
    <xf numFmtId="10" fontId="56" fillId="0" borderId="1" xfId="2" applyNumberFormat="1" applyFont="1" applyAlignment="1">
      <alignment vertical="center"/>
    </xf>
    <xf numFmtId="0" fontId="56" fillId="0" borderId="36" xfId="2" applyFont="1" applyBorder="1" applyAlignment="1">
      <alignment vertical="center"/>
    </xf>
    <xf numFmtId="0" fontId="54" fillId="0" borderId="37" xfId="2" applyFont="1" applyBorder="1" applyAlignment="1">
      <alignment horizontal="left" vertical="center"/>
    </xf>
    <xf numFmtId="0" fontId="54" fillId="0" borderId="38" xfId="2" applyFont="1" applyBorder="1" applyAlignment="1">
      <alignment horizontal="left" vertical="center"/>
    </xf>
    <xf numFmtId="0" fontId="1" fillId="0" borderId="39" xfId="2" applyBorder="1" applyAlignment="1">
      <alignment vertical="center" wrapText="1"/>
    </xf>
    <xf numFmtId="0" fontId="1" fillId="0" borderId="39" xfId="2" applyBorder="1" applyAlignment="1">
      <alignment vertical="center"/>
    </xf>
    <xf numFmtId="0" fontId="1" fillId="0" borderId="32" xfId="2" applyBorder="1" applyAlignment="1">
      <alignment vertical="center"/>
    </xf>
    <xf numFmtId="0" fontId="57" fillId="0" borderId="40" xfId="2" applyFont="1" applyBorder="1" applyAlignment="1">
      <alignment horizontal="left" vertical="center"/>
    </xf>
    <xf numFmtId="0" fontId="57" fillId="0" borderId="41" xfId="2" applyFont="1" applyBorder="1" applyAlignment="1">
      <alignment horizontal="left" vertical="center"/>
    </xf>
    <xf numFmtId="0" fontId="57" fillId="0" borderId="42" xfId="2" applyFont="1" applyBorder="1" applyAlignment="1">
      <alignment horizontal="left" vertical="center"/>
    </xf>
    <xf numFmtId="0" fontId="58" fillId="0" borderId="43" xfId="2" applyFont="1" applyBorder="1" applyAlignment="1">
      <alignment horizontal="left" vertical="center" wrapText="1"/>
    </xf>
    <xf numFmtId="0" fontId="58" fillId="0" borderId="44" xfId="2" applyFont="1" applyBorder="1" applyAlignment="1">
      <alignment horizontal="left" vertical="center" wrapText="1"/>
    </xf>
    <xf numFmtId="0" fontId="58" fillId="0" borderId="45" xfId="2" applyFont="1" applyBorder="1" applyAlignment="1">
      <alignment horizontal="left" vertical="center" wrapText="1"/>
    </xf>
    <xf numFmtId="0" fontId="59" fillId="0" borderId="43" xfId="2" applyFont="1" applyBorder="1" applyAlignment="1">
      <alignment horizontal="center" vertical="center" wrapText="1"/>
    </xf>
    <xf numFmtId="0" fontId="59" fillId="0" borderId="46" xfId="2" applyFont="1" applyBorder="1" applyAlignment="1">
      <alignment horizontal="center" vertical="center" wrapText="1"/>
    </xf>
    <xf numFmtId="0" fontId="59" fillId="0" borderId="41" xfId="2" applyFont="1" applyBorder="1" applyAlignment="1">
      <alignment horizontal="center" vertical="center" wrapText="1"/>
    </xf>
    <xf numFmtId="4" fontId="59" fillId="0" borderId="41" xfId="2" applyNumberFormat="1" applyFont="1" applyBorder="1" applyAlignment="1">
      <alignment horizontal="center" vertical="center" wrapText="1"/>
    </xf>
    <xf numFmtId="4" fontId="59" fillId="0" borderId="42" xfId="2" applyNumberFormat="1" applyFont="1" applyBorder="1" applyAlignment="1">
      <alignment horizontal="center" vertical="center" wrapText="1"/>
    </xf>
    <xf numFmtId="9" fontId="60" fillId="0" borderId="1" xfId="2" applyNumberFormat="1" applyFont="1" applyAlignment="1">
      <alignment horizontal="center" vertical="center" wrapText="1"/>
    </xf>
    <xf numFmtId="0" fontId="60" fillId="0" borderId="1" xfId="2" applyFont="1" applyAlignment="1">
      <alignment vertical="center" wrapText="1"/>
    </xf>
    <xf numFmtId="10" fontId="60" fillId="0" borderId="1" xfId="2" applyNumberFormat="1" applyFont="1" applyAlignment="1">
      <alignment vertical="center" wrapText="1"/>
    </xf>
    <xf numFmtId="49" fontId="60" fillId="0" borderId="47" xfId="2" applyNumberFormat="1" applyFont="1" applyBorder="1" applyAlignment="1">
      <alignment horizontal="center" vertical="center" wrapText="1"/>
    </xf>
    <xf numFmtId="49" fontId="60" fillId="0" borderId="48" xfId="2" applyNumberFormat="1" applyFont="1" applyBorder="1" applyAlignment="1">
      <alignment horizontal="center" vertical="center" wrapText="1"/>
    </xf>
    <xf numFmtId="0" fontId="60" fillId="0" borderId="49" xfId="2" applyFont="1" applyBorder="1" applyAlignment="1">
      <alignment horizontal="left" vertical="center" wrapText="1"/>
    </xf>
    <xf numFmtId="4" fontId="60" fillId="0" borderId="49" xfId="2" applyNumberFormat="1" applyFont="1" applyBorder="1" applyAlignment="1">
      <alignment horizontal="right" vertical="center" wrapText="1"/>
    </xf>
    <xf numFmtId="4" fontId="60" fillId="0" borderId="50" xfId="2" applyNumberFormat="1" applyFont="1" applyBorder="1" applyAlignment="1">
      <alignment horizontal="right" vertical="center" wrapText="1"/>
    </xf>
    <xf numFmtId="49" fontId="60" fillId="0" borderId="51" xfId="2" applyNumberFormat="1" applyFont="1" applyBorder="1" applyAlignment="1">
      <alignment horizontal="center" vertical="center" wrapText="1"/>
    </xf>
    <xf numFmtId="49" fontId="60" fillId="0" borderId="52" xfId="2" applyNumberFormat="1" applyFont="1" applyBorder="1" applyAlignment="1">
      <alignment horizontal="center" vertical="center" wrapText="1"/>
    </xf>
    <xf numFmtId="49" fontId="61" fillId="0" borderId="43" xfId="2" applyNumberFormat="1" applyFont="1" applyBorder="1" applyAlignment="1">
      <alignment horizontal="center" vertical="center" wrapText="1"/>
    </xf>
    <xf numFmtId="49" fontId="61" fillId="0" borderId="44" xfId="2" applyNumberFormat="1" applyFont="1" applyBorder="1" applyAlignment="1">
      <alignment horizontal="center" vertical="center" wrapText="1"/>
    </xf>
    <xf numFmtId="0" fontId="61" fillId="0" borderId="44" xfId="2" applyFont="1" applyBorder="1" applyAlignment="1">
      <alignment horizontal="left" vertical="center" wrapText="1"/>
    </xf>
    <xf numFmtId="4" fontId="61" fillId="0" borderId="41" xfId="2" applyNumberFormat="1" applyFont="1" applyBorder="1" applyAlignment="1">
      <alignment horizontal="right" vertical="center" wrapText="1"/>
    </xf>
    <xf numFmtId="4" fontId="61" fillId="0" borderId="42" xfId="2" applyNumberFormat="1" applyFont="1" applyBorder="1" applyAlignment="1">
      <alignment horizontal="right" vertical="center" wrapText="1"/>
    </xf>
    <xf numFmtId="168" fontId="60" fillId="0" borderId="1" xfId="2" applyNumberFormat="1" applyFont="1" applyAlignment="1">
      <alignment horizontal="center" vertical="center" wrapText="1"/>
    </xf>
    <xf numFmtId="0" fontId="62" fillId="0" borderId="40" xfId="2" applyFont="1" applyBorder="1" applyAlignment="1">
      <alignment horizontal="left" vertical="center"/>
    </xf>
    <xf numFmtId="0" fontId="62" fillId="0" borderId="41" xfId="2" applyFont="1" applyBorder="1" applyAlignment="1">
      <alignment horizontal="left" vertical="center"/>
    </xf>
    <xf numFmtId="0" fontId="62" fillId="0" borderId="42" xfId="2" applyFont="1" applyBorder="1" applyAlignment="1">
      <alignment horizontal="left" vertical="center"/>
    </xf>
    <xf numFmtId="9" fontId="58" fillId="0" borderId="1" xfId="2" applyNumberFormat="1" applyFont="1" applyAlignment="1">
      <alignment horizontal="center" vertical="center"/>
    </xf>
    <xf numFmtId="0" fontId="58" fillId="0" borderId="1" xfId="2" applyFont="1" applyAlignment="1">
      <alignment vertical="center"/>
    </xf>
    <xf numFmtId="10" fontId="58" fillId="0" borderId="1" xfId="2" applyNumberFormat="1" applyFont="1" applyAlignment="1">
      <alignment vertical="center"/>
    </xf>
    <xf numFmtId="0" fontId="63" fillId="0" borderId="43" xfId="2" applyFont="1" applyBorder="1" applyAlignment="1">
      <alignment horizontal="left" vertical="center" wrapText="1"/>
    </xf>
    <xf numFmtId="0" fontId="63" fillId="0" borderId="44" xfId="2" applyFont="1" applyBorder="1" applyAlignment="1">
      <alignment horizontal="left" vertical="center" wrapText="1"/>
    </xf>
    <xf numFmtId="0" fontId="63" fillId="0" borderId="45" xfId="2" applyFont="1" applyBorder="1" applyAlignment="1">
      <alignment horizontal="left" vertical="center" wrapText="1"/>
    </xf>
    <xf numFmtId="0" fontId="61" fillId="0" borderId="43" xfId="2" applyFont="1" applyBorder="1" applyAlignment="1">
      <alignment horizontal="center" vertical="center" wrapText="1"/>
    </xf>
    <xf numFmtId="0" fontId="61" fillId="0" borderId="46" xfId="2" applyFont="1" applyBorder="1" applyAlignment="1">
      <alignment horizontal="center" vertical="center" wrapText="1"/>
    </xf>
    <xf numFmtId="0" fontId="61" fillId="0" borderId="41" xfId="2" applyFont="1" applyBorder="1" applyAlignment="1">
      <alignment horizontal="center" vertical="center" wrapText="1"/>
    </xf>
    <xf numFmtId="4" fontId="61" fillId="0" borderId="41" xfId="2" applyNumberFormat="1" applyFont="1" applyBorder="1" applyAlignment="1">
      <alignment horizontal="center" vertical="center" wrapText="1"/>
    </xf>
    <xf numFmtId="4" fontId="61" fillId="0" borderId="42" xfId="2" applyNumberFormat="1" applyFont="1" applyBorder="1" applyAlignment="1">
      <alignment horizontal="center" vertical="center" wrapText="1"/>
    </xf>
    <xf numFmtId="49" fontId="64" fillId="0" borderId="47" xfId="2" applyNumberFormat="1" applyFont="1" applyBorder="1" applyAlignment="1">
      <alignment horizontal="center" vertical="center" wrapText="1"/>
    </xf>
    <xf numFmtId="49" fontId="64" fillId="0" borderId="48" xfId="2" applyNumberFormat="1" applyFont="1" applyBorder="1" applyAlignment="1">
      <alignment horizontal="center" vertical="center" wrapText="1"/>
    </xf>
    <xf numFmtId="0" fontId="64" fillId="0" borderId="49" xfId="2" applyFont="1" applyBorder="1" applyAlignment="1">
      <alignment horizontal="left" vertical="center" wrapText="1"/>
    </xf>
    <xf numFmtId="4" fontId="64" fillId="0" borderId="49" xfId="2" applyNumberFormat="1" applyFont="1" applyBorder="1" applyAlignment="1">
      <alignment horizontal="right" vertical="center" wrapText="1"/>
    </xf>
    <xf numFmtId="4" fontId="64" fillId="0" borderId="50" xfId="2" applyNumberFormat="1" applyFont="1" applyBorder="1" applyAlignment="1">
      <alignment horizontal="right" vertical="center" wrapText="1"/>
    </xf>
    <xf numFmtId="49" fontId="64" fillId="0" borderId="51" xfId="2" applyNumberFormat="1" applyFont="1" applyBorder="1" applyAlignment="1">
      <alignment horizontal="center" vertical="center" wrapText="1"/>
    </xf>
    <xf numFmtId="49" fontId="64" fillId="0" borderId="52" xfId="2" applyNumberFormat="1" applyFont="1" applyBorder="1" applyAlignment="1">
      <alignment horizontal="center" vertical="center" wrapText="1"/>
    </xf>
    <xf numFmtId="49" fontId="64" fillId="0" borderId="53" xfId="2" applyNumberFormat="1" applyFont="1" applyBorder="1" applyAlignment="1">
      <alignment horizontal="center" vertical="center" wrapText="1"/>
    </xf>
    <xf numFmtId="49" fontId="64" fillId="0" borderId="54" xfId="2" applyNumberFormat="1" applyFont="1" applyBorder="1" applyAlignment="1">
      <alignment horizontal="center" vertical="center" wrapText="1"/>
    </xf>
    <xf numFmtId="169" fontId="60" fillId="0" borderId="1" xfId="2" applyNumberFormat="1" applyFont="1" applyAlignment="1">
      <alignment horizontal="center" vertical="center" wrapText="1"/>
    </xf>
    <xf numFmtId="0" fontId="65" fillId="0" borderId="1" xfId="2" applyFont="1" applyAlignment="1">
      <alignment vertical="center"/>
    </xf>
    <xf numFmtId="0" fontId="66" fillId="0" borderId="1" xfId="2" applyFont="1" applyAlignment="1">
      <alignment horizontal="center" vertical="center"/>
    </xf>
    <xf numFmtId="0" fontId="67" fillId="0" borderId="43" xfId="2" applyFont="1" applyBorder="1" applyAlignment="1">
      <alignment vertical="center" wrapText="1"/>
    </xf>
    <xf numFmtId="0" fontId="65" fillId="0" borderId="46" xfId="2" applyFont="1" applyBorder="1" applyAlignment="1">
      <alignment vertical="center" wrapText="1"/>
    </xf>
    <xf numFmtId="0" fontId="61" fillId="0" borderId="41" xfId="2" applyFont="1" applyBorder="1" applyAlignment="1">
      <alignment vertical="center" wrapText="1"/>
    </xf>
    <xf numFmtId="4" fontId="63" fillId="0" borderId="41" xfId="2" applyNumberFormat="1" applyFont="1" applyBorder="1" applyAlignment="1">
      <alignment vertical="center"/>
    </xf>
    <xf numFmtId="4" fontId="63" fillId="0" borderId="42" xfId="2" applyNumberFormat="1" applyFont="1" applyBorder="1" applyAlignment="1">
      <alignment vertical="center"/>
    </xf>
    <xf numFmtId="170" fontId="1" fillId="0" borderId="1" xfId="2" applyNumberFormat="1" applyAlignment="1">
      <alignment horizontal="center" vertical="center"/>
    </xf>
    <xf numFmtId="0" fontId="67" fillId="0" borderId="55" xfId="2" applyFont="1" applyBorder="1" applyAlignment="1">
      <alignment vertical="center" wrapText="1"/>
    </xf>
    <xf numFmtId="0" fontId="65" fillId="0" borderId="56" xfId="2" applyFont="1" applyBorder="1" applyAlignment="1">
      <alignment vertical="center" wrapText="1"/>
    </xf>
    <xf numFmtId="0" fontId="61" fillId="0" borderId="57" xfId="2" applyFont="1" applyBorder="1" applyAlignment="1">
      <alignment vertical="center" wrapText="1"/>
    </xf>
    <xf numFmtId="4" fontId="63" fillId="0" borderId="57" xfId="2" applyNumberFormat="1" applyFont="1" applyBorder="1" applyAlignment="1">
      <alignment vertical="center"/>
    </xf>
    <xf numFmtId="4" fontId="63" fillId="0" borderId="58" xfId="2" applyNumberFormat="1" applyFont="1" applyBorder="1" applyAlignment="1">
      <alignment vertical="center"/>
    </xf>
    <xf numFmtId="0" fontId="65" fillId="0" borderId="46" xfId="2" applyFont="1" applyBorder="1" applyAlignment="1">
      <alignment horizontal="left" vertical="center" wrapText="1"/>
    </xf>
    <xf numFmtId="0" fontId="66" fillId="0" borderId="57" xfId="2" applyFont="1" applyBorder="1" applyAlignment="1">
      <alignment horizontal="left" vertical="center"/>
    </xf>
    <xf numFmtId="4" fontId="63" fillId="0" borderId="59" xfId="2" applyNumberFormat="1" applyFont="1" applyBorder="1" applyAlignment="1">
      <alignment vertical="center"/>
    </xf>
    <xf numFmtId="0" fontId="54" fillId="0" borderId="1" xfId="2" applyFont="1" applyAlignment="1">
      <alignment vertical="center"/>
    </xf>
    <xf numFmtId="0" fontId="58" fillId="0" borderId="1" xfId="2" applyFont="1" applyAlignment="1">
      <alignment vertical="center"/>
    </xf>
    <xf numFmtId="9" fontId="54" fillId="0" borderId="1" xfId="2" applyNumberFormat="1" applyFont="1" applyAlignment="1">
      <alignment horizontal="left" vertical="center"/>
    </xf>
    <xf numFmtId="0" fontId="54" fillId="0" borderId="1" xfId="2" applyFont="1" applyAlignment="1">
      <alignment horizontal="center" vertical="center"/>
    </xf>
  </cellXfs>
  <cellStyles count="3">
    <cellStyle name="Hypertextový odkaz" xfId="1" builtinId="8"/>
    <cellStyle name="Normální" xfId="0" builtinId="0" customBuiltin="1"/>
    <cellStyle name="Normální 2" xfId="2" xr:uid="{1EAD51F5-4BC7-4558-A714-BB2E29B7A8A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podminky.urs.cz/item/CS_URS_2023_02/013254000" TargetMode="External"/><Relationship Id="rId7" Type="http://schemas.openxmlformats.org/officeDocument/2006/relationships/hyperlink" Target="https://podminky.urs.cz/item/CS_URS_2023_02/070001000" TargetMode="External"/><Relationship Id="rId2" Type="http://schemas.openxmlformats.org/officeDocument/2006/relationships/hyperlink" Target="https://podminky.urs.cz/item/CS_URS_2023_02/012303000" TargetMode="External"/><Relationship Id="rId1" Type="http://schemas.openxmlformats.org/officeDocument/2006/relationships/hyperlink" Target="https://podminky.urs.cz/item/CS_URS_2023_02/012203000" TargetMode="External"/><Relationship Id="rId6" Type="http://schemas.openxmlformats.org/officeDocument/2006/relationships/hyperlink" Target="https://podminky.urs.cz/item/CS_URS_2023_02/043002000" TargetMode="External"/><Relationship Id="rId5" Type="http://schemas.openxmlformats.org/officeDocument/2006/relationships/hyperlink" Target="https://podminky.urs.cz/item/CS_URS_2023_02/034503000" TargetMode="External"/><Relationship Id="rId4" Type="http://schemas.openxmlformats.org/officeDocument/2006/relationships/hyperlink" Target="https://podminky.urs.cz/item/CS_URS_2023_02/030001000"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3_02/013254000" TargetMode="External"/><Relationship Id="rId7" Type="http://schemas.openxmlformats.org/officeDocument/2006/relationships/hyperlink" Target="https://podminky.urs.cz/item/CS_URS_2023_02/070001000" TargetMode="External"/><Relationship Id="rId2" Type="http://schemas.openxmlformats.org/officeDocument/2006/relationships/hyperlink" Target="https://podminky.urs.cz/item/CS_URS_2023_02/012303000" TargetMode="External"/><Relationship Id="rId1" Type="http://schemas.openxmlformats.org/officeDocument/2006/relationships/hyperlink" Target="https://podminky.urs.cz/item/CS_URS_2023_02/012203000" TargetMode="External"/><Relationship Id="rId6" Type="http://schemas.openxmlformats.org/officeDocument/2006/relationships/hyperlink" Target="https://podminky.urs.cz/item/CS_URS_2023_02/043002000" TargetMode="External"/><Relationship Id="rId5" Type="http://schemas.openxmlformats.org/officeDocument/2006/relationships/hyperlink" Target="https://podminky.urs.cz/item/CS_URS_2023_02/034503000" TargetMode="External"/><Relationship Id="rId4" Type="http://schemas.openxmlformats.org/officeDocument/2006/relationships/hyperlink" Target="https://podminky.urs.cz/item/CS_URS_2023_02/03000100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564831011" TargetMode="External"/><Relationship Id="rId21" Type="http://schemas.openxmlformats.org/officeDocument/2006/relationships/hyperlink" Target="https://podminky.urs.cz/item/CS_URS_2023_02/451312111" TargetMode="External"/><Relationship Id="rId42" Type="http://schemas.openxmlformats.org/officeDocument/2006/relationships/hyperlink" Target="https://podminky.urs.cz/item/CS_URS_2023_02/899623141" TargetMode="External"/><Relationship Id="rId47" Type="http://schemas.openxmlformats.org/officeDocument/2006/relationships/hyperlink" Target="https://podminky.urs.cz/item/CS_URS_2023_02/912211111" TargetMode="External"/><Relationship Id="rId63" Type="http://schemas.openxmlformats.org/officeDocument/2006/relationships/hyperlink" Target="https://podminky.urs.cz/item/CS_URS_2023_02/916132113" TargetMode="External"/><Relationship Id="rId68" Type="http://schemas.openxmlformats.org/officeDocument/2006/relationships/hyperlink" Target="https://podminky.urs.cz/item/CS_URS_2023_02/919732211" TargetMode="External"/><Relationship Id="rId16" Type="http://schemas.openxmlformats.org/officeDocument/2006/relationships/hyperlink" Target="https://podminky.urs.cz/item/CS_URS_2023_02/175151101" TargetMode="External"/><Relationship Id="rId11" Type="http://schemas.openxmlformats.org/officeDocument/2006/relationships/hyperlink" Target="https://podminky.urs.cz/item/CS_URS_2023_02/132154201" TargetMode="External"/><Relationship Id="rId32" Type="http://schemas.openxmlformats.org/officeDocument/2006/relationships/hyperlink" Target="https://podminky.urs.cz/item/CS_URS_2023_02/573211108" TargetMode="External"/><Relationship Id="rId37" Type="http://schemas.openxmlformats.org/officeDocument/2006/relationships/hyperlink" Target="https://podminky.urs.cz/item/CS_URS_2023_02/895941313" TargetMode="External"/><Relationship Id="rId53" Type="http://schemas.openxmlformats.org/officeDocument/2006/relationships/hyperlink" Target="https://podminky.urs.cz/item/CS_URS_2023_02/915121121" TargetMode="External"/><Relationship Id="rId58" Type="http://schemas.openxmlformats.org/officeDocument/2006/relationships/hyperlink" Target="https://podminky.urs.cz/item/CS_URS_2023_02/915221122" TargetMode="External"/><Relationship Id="rId74" Type="http://schemas.openxmlformats.org/officeDocument/2006/relationships/hyperlink" Target="https://podminky.urs.cz/item/CS_URS_2023_02/966006132" TargetMode="External"/><Relationship Id="rId79" Type="http://schemas.openxmlformats.org/officeDocument/2006/relationships/hyperlink" Target="https://podminky.urs.cz/item/CS_URS_2023_02/997221551" TargetMode="External"/><Relationship Id="rId5" Type="http://schemas.openxmlformats.org/officeDocument/2006/relationships/hyperlink" Target="https://podminky.urs.cz/item/CS_URS_2023_02/113154333" TargetMode="External"/><Relationship Id="rId61" Type="http://schemas.openxmlformats.org/officeDocument/2006/relationships/hyperlink" Target="https://podminky.urs.cz/item/CS_URS_2023_02/915621111" TargetMode="External"/><Relationship Id="rId82" Type="http://schemas.openxmlformats.org/officeDocument/2006/relationships/drawing" Target="../drawings/drawing4.xml"/><Relationship Id="rId19" Type="http://schemas.openxmlformats.org/officeDocument/2006/relationships/hyperlink" Target="https://podminky.urs.cz/item/CS_URS_2023_02/181951111" TargetMode="External"/><Relationship Id="rId14" Type="http://schemas.openxmlformats.org/officeDocument/2006/relationships/hyperlink" Target="https://podminky.urs.cz/item/CS_URS_2023_02/171151103" TargetMode="External"/><Relationship Id="rId22" Type="http://schemas.openxmlformats.org/officeDocument/2006/relationships/hyperlink" Target="https://podminky.urs.cz/item/CS_URS_2023_02/451573111" TargetMode="External"/><Relationship Id="rId27" Type="http://schemas.openxmlformats.org/officeDocument/2006/relationships/hyperlink" Target="https://podminky.urs.cz/item/CS_URS_2023_02/564851011" TargetMode="External"/><Relationship Id="rId30" Type="http://schemas.openxmlformats.org/officeDocument/2006/relationships/hyperlink" Target="https://podminky.urs.cz/item/CS_URS_2023_02/569931132" TargetMode="External"/><Relationship Id="rId35" Type="http://schemas.openxmlformats.org/officeDocument/2006/relationships/hyperlink" Target="https://podminky.urs.cz/item/CS_URS_2023_02/877310310" TargetMode="External"/><Relationship Id="rId43" Type="http://schemas.openxmlformats.org/officeDocument/2006/relationships/hyperlink" Target="https://podminky.urs.cz/item/CS_URS_2023_02/899623151" TargetMode="External"/><Relationship Id="rId48" Type="http://schemas.openxmlformats.org/officeDocument/2006/relationships/hyperlink" Target="https://podminky.urs.cz/item/CS_URS_2023_02/914111111" TargetMode="External"/><Relationship Id="rId56" Type="http://schemas.openxmlformats.org/officeDocument/2006/relationships/hyperlink" Target="https://podminky.urs.cz/item/CS_URS_2023_02/915211122" TargetMode="External"/><Relationship Id="rId64" Type="http://schemas.openxmlformats.org/officeDocument/2006/relationships/hyperlink" Target="https://podminky.urs.cz/item/CS_URS_2023_02/916991121" TargetMode="External"/><Relationship Id="rId69" Type="http://schemas.openxmlformats.org/officeDocument/2006/relationships/hyperlink" Target="https://podminky.urs.cz/item/CS_URS_2023_02/919735111" TargetMode="External"/><Relationship Id="rId77" Type="http://schemas.openxmlformats.org/officeDocument/2006/relationships/hyperlink" Target="https://podminky.urs.cz/item/CS_URS_2023_02/966006258" TargetMode="External"/><Relationship Id="rId8" Type="http://schemas.openxmlformats.org/officeDocument/2006/relationships/hyperlink" Target="https://podminky.urs.cz/item/CS_URS_2023_02/113203111" TargetMode="External"/><Relationship Id="rId51" Type="http://schemas.openxmlformats.org/officeDocument/2006/relationships/hyperlink" Target="https://podminky.urs.cz/item/CS_URS_2023_02/915111121" TargetMode="External"/><Relationship Id="rId72" Type="http://schemas.openxmlformats.org/officeDocument/2006/relationships/hyperlink" Target="https://podminky.urs.cz/item/CS_URS_2023_02/961044111" TargetMode="External"/><Relationship Id="rId80" Type="http://schemas.openxmlformats.org/officeDocument/2006/relationships/hyperlink" Target="https://podminky.urs.cz/item/CS_URS_2023_02/997221611" TargetMode="External"/><Relationship Id="rId3" Type="http://schemas.openxmlformats.org/officeDocument/2006/relationships/hyperlink" Target="https://podminky.urs.cz/item/CS_URS_2023_02/113107345" TargetMode="External"/><Relationship Id="rId12" Type="http://schemas.openxmlformats.org/officeDocument/2006/relationships/hyperlink" Target="https://podminky.urs.cz/item/CS_URS_2023_02/162351104" TargetMode="External"/><Relationship Id="rId17" Type="http://schemas.openxmlformats.org/officeDocument/2006/relationships/hyperlink" Target="https://podminky.urs.cz/item/CS_URS_2023_02/181351003" TargetMode="External"/><Relationship Id="rId25" Type="http://schemas.openxmlformats.org/officeDocument/2006/relationships/hyperlink" Target="https://podminky.urs.cz/item/CS_URS_2023_02/465513127" TargetMode="External"/><Relationship Id="rId33" Type="http://schemas.openxmlformats.org/officeDocument/2006/relationships/hyperlink" Target="https://podminky.urs.cz/item/CS_URS_2023_02/577144141" TargetMode="External"/><Relationship Id="rId38" Type="http://schemas.openxmlformats.org/officeDocument/2006/relationships/hyperlink" Target="https://podminky.urs.cz/item/CS_URS_2023_02/895941322" TargetMode="External"/><Relationship Id="rId46" Type="http://schemas.openxmlformats.org/officeDocument/2006/relationships/hyperlink" Target="https://podminky.urs.cz/item/CS_URS_2023_02/911381835" TargetMode="External"/><Relationship Id="rId59" Type="http://schemas.openxmlformats.org/officeDocument/2006/relationships/hyperlink" Target="https://podminky.urs.cz/item/CS_URS_2023_02/915231112" TargetMode="External"/><Relationship Id="rId67" Type="http://schemas.openxmlformats.org/officeDocument/2006/relationships/hyperlink" Target="https://podminky.urs.cz/item/CS_URS_2023_02/919726121" TargetMode="External"/><Relationship Id="rId20" Type="http://schemas.openxmlformats.org/officeDocument/2006/relationships/hyperlink" Target="https://podminky.urs.cz/item/CS_URS_2023_02/181951112" TargetMode="External"/><Relationship Id="rId41" Type="http://schemas.openxmlformats.org/officeDocument/2006/relationships/hyperlink" Target="https://podminky.urs.cz/item/CS_URS_2023_02/899204112" TargetMode="External"/><Relationship Id="rId54" Type="http://schemas.openxmlformats.org/officeDocument/2006/relationships/hyperlink" Target="https://podminky.urs.cz/item/CS_URS_2023_02/915131111" TargetMode="External"/><Relationship Id="rId62" Type="http://schemas.openxmlformats.org/officeDocument/2006/relationships/hyperlink" Target="https://podminky.urs.cz/item/CS_URS_2023_02/916131213" TargetMode="External"/><Relationship Id="rId70" Type="http://schemas.openxmlformats.org/officeDocument/2006/relationships/hyperlink" Target="https://podminky.urs.cz/item/CS_URS_2023_02/919735114" TargetMode="External"/><Relationship Id="rId75" Type="http://schemas.openxmlformats.org/officeDocument/2006/relationships/hyperlink" Target="https://podminky.urs.cz/item/CS_URS_2023_02/966006211" TargetMode="External"/><Relationship Id="rId1" Type="http://schemas.openxmlformats.org/officeDocument/2006/relationships/hyperlink" Target="https://podminky.urs.cz/item/CS_URS_2023_02/113107331" TargetMode="External"/><Relationship Id="rId6" Type="http://schemas.openxmlformats.org/officeDocument/2006/relationships/hyperlink" Target="https://podminky.urs.cz/item/CS_URS_2023_02/113154435" TargetMode="External"/><Relationship Id="rId15" Type="http://schemas.openxmlformats.org/officeDocument/2006/relationships/hyperlink" Target="https://podminky.urs.cz/item/CS_URS_2023_02/174151101" TargetMode="External"/><Relationship Id="rId23" Type="http://schemas.openxmlformats.org/officeDocument/2006/relationships/hyperlink" Target="https://podminky.urs.cz/item/CS_URS_2023_02/452112112" TargetMode="External"/><Relationship Id="rId28" Type="http://schemas.openxmlformats.org/officeDocument/2006/relationships/hyperlink" Target="https://podminky.urs.cz/item/CS_URS_2023_02/564861011" TargetMode="External"/><Relationship Id="rId36" Type="http://schemas.openxmlformats.org/officeDocument/2006/relationships/hyperlink" Target="https://podminky.urs.cz/item/CS_URS_2023_02/895941302" TargetMode="External"/><Relationship Id="rId49" Type="http://schemas.openxmlformats.org/officeDocument/2006/relationships/hyperlink" Target="https://podminky.urs.cz/item/CS_URS_2023_02/914511112" TargetMode="External"/><Relationship Id="rId57" Type="http://schemas.openxmlformats.org/officeDocument/2006/relationships/hyperlink" Target="https://podminky.urs.cz/item/CS_URS_2023_02/915221112" TargetMode="External"/><Relationship Id="rId10" Type="http://schemas.openxmlformats.org/officeDocument/2006/relationships/hyperlink" Target="https://podminky.urs.cz/item/CS_URS_2023_02/131151100" TargetMode="External"/><Relationship Id="rId31" Type="http://schemas.openxmlformats.org/officeDocument/2006/relationships/hyperlink" Target="https://podminky.urs.cz/item/CS_URS_2023_02/573211107" TargetMode="External"/><Relationship Id="rId44" Type="http://schemas.openxmlformats.org/officeDocument/2006/relationships/hyperlink" Target="https://podminky.urs.cz/item/CS_URS_2023_02/911381215" TargetMode="External"/><Relationship Id="rId52" Type="http://schemas.openxmlformats.org/officeDocument/2006/relationships/hyperlink" Target="https://podminky.urs.cz/item/CS_URS_2023_02/915121111" TargetMode="External"/><Relationship Id="rId60" Type="http://schemas.openxmlformats.org/officeDocument/2006/relationships/hyperlink" Target="https://podminky.urs.cz/item/CS_URS_2023_02/915611111" TargetMode="External"/><Relationship Id="rId65" Type="http://schemas.openxmlformats.org/officeDocument/2006/relationships/hyperlink" Target="https://podminky.urs.cz/item/CS_URS_2023_02/919122132" TargetMode="External"/><Relationship Id="rId73" Type="http://schemas.openxmlformats.org/officeDocument/2006/relationships/hyperlink" Target="https://podminky.urs.cz/item/CS_URS_2023_02/966005311" TargetMode="External"/><Relationship Id="rId78" Type="http://schemas.openxmlformats.org/officeDocument/2006/relationships/hyperlink" Target="https://podminky.urs.cz/item/CS_URS_2023_02/966008212" TargetMode="External"/><Relationship Id="rId81" Type="http://schemas.openxmlformats.org/officeDocument/2006/relationships/hyperlink" Target="https://podminky.urs.cz/item/CS_URS_2023_02/998225111" TargetMode="External"/><Relationship Id="rId4" Type="http://schemas.openxmlformats.org/officeDocument/2006/relationships/hyperlink" Target="https://podminky.urs.cz/item/CS_URS_2023_02/113154236" TargetMode="External"/><Relationship Id="rId9" Type="http://schemas.openxmlformats.org/officeDocument/2006/relationships/hyperlink" Target="https://podminky.urs.cz/item/CS_URS_2023_02/122151101" TargetMode="External"/><Relationship Id="rId13" Type="http://schemas.openxmlformats.org/officeDocument/2006/relationships/hyperlink" Target="https://podminky.urs.cz/item/CS_URS_2023_02/167151111" TargetMode="External"/><Relationship Id="rId18" Type="http://schemas.openxmlformats.org/officeDocument/2006/relationships/hyperlink" Target="https://podminky.urs.cz/item/CS_URS_2023_02/181451131" TargetMode="External"/><Relationship Id="rId39" Type="http://schemas.openxmlformats.org/officeDocument/2006/relationships/hyperlink" Target="https://podminky.urs.cz/item/CS_URS_2023_02/895941323" TargetMode="External"/><Relationship Id="rId34" Type="http://schemas.openxmlformats.org/officeDocument/2006/relationships/hyperlink" Target="https://podminky.urs.cz/item/CS_URS_2023_02/871310320" TargetMode="External"/><Relationship Id="rId50" Type="http://schemas.openxmlformats.org/officeDocument/2006/relationships/hyperlink" Target="https://podminky.urs.cz/item/CS_URS_2023_02/915111111" TargetMode="External"/><Relationship Id="rId55" Type="http://schemas.openxmlformats.org/officeDocument/2006/relationships/hyperlink" Target="https://podminky.urs.cz/item/CS_URS_2023_02/915211112" TargetMode="External"/><Relationship Id="rId76" Type="http://schemas.openxmlformats.org/officeDocument/2006/relationships/hyperlink" Target="https://podminky.urs.cz/item/CS_URS_2023_02/966006255" TargetMode="External"/><Relationship Id="rId7" Type="http://schemas.openxmlformats.org/officeDocument/2006/relationships/hyperlink" Target="https://podminky.urs.cz/item/CS_URS_2023_02/113202111" TargetMode="External"/><Relationship Id="rId71" Type="http://schemas.openxmlformats.org/officeDocument/2006/relationships/hyperlink" Target="https://podminky.urs.cz/item/CS_URS_2023_02/938909311" TargetMode="External"/><Relationship Id="rId2" Type="http://schemas.openxmlformats.org/officeDocument/2006/relationships/hyperlink" Target="https://podminky.urs.cz/item/CS_URS_2023_02/113107343" TargetMode="External"/><Relationship Id="rId29" Type="http://schemas.openxmlformats.org/officeDocument/2006/relationships/hyperlink" Target="https://podminky.urs.cz/item/CS_URS_2023_02/565156111" TargetMode="External"/><Relationship Id="rId24" Type="http://schemas.openxmlformats.org/officeDocument/2006/relationships/hyperlink" Target="https://podminky.urs.cz/item/CS_URS_2023_02/452311131" TargetMode="External"/><Relationship Id="rId40" Type="http://schemas.openxmlformats.org/officeDocument/2006/relationships/hyperlink" Target="https://podminky.urs.cz/item/CS_URS_2023_02/895941331" TargetMode="External"/><Relationship Id="rId45" Type="http://schemas.openxmlformats.org/officeDocument/2006/relationships/hyperlink" Target="https://podminky.urs.cz/item/CS_URS_2023_02/911381222" TargetMode="External"/><Relationship Id="rId66" Type="http://schemas.openxmlformats.org/officeDocument/2006/relationships/hyperlink" Target="https://podminky.urs.cz/item/CS_URS_2023_02/91972123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3_02/452311131" TargetMode="External"/><Relationship Id="rId21" Type="http://schemas.openxmlformats.org/officeDocument/2006/relationships/hyperlink" Target="https://podminky.urs.cz/item/CS_URS_2023_02/211971121" TargetMode="External"/><Relationship Id="rId42" Type="http://schemas.openxmlformats.org/officeDocument/2006/relationships/hyperlink" Target="https://podminky.urs.cz/item/CS_URS_2023_02/895941331" TargetMode="External"/><Relationship Id="rId47" Type="http://schemas.openxmlformats.org/officeDocument/2006/relationships/hyperlink" Target="https://podminky.urs.cz/item/CS_URS_2023_02/914111111" TargetMode="External"/><Relationship Id="rId63" Type="http://schemas.openxmlformats.org/officeDocument/2006/relationships/hyperlink" Target="https://podminky.urs.cz/item/CS_URS_2023_02/997221571" TargetMode="External"/><Relationship Id="rId68" Type="http://schemas.openxmlformats.org/officeDocument/2006/relationships/hyperlink" Target="https://podminky.urs.cz/item/CS_URS_2023_02/998225111" TargetMode="External"/><Relationship Id="rId7" Type="http://schemas.openxmlformats.org/officeDocument/2006/relationships/hyperlink" Target="https://podminky.urs.cz/item/CS_URS_2023_02/162351104" TargetMode="External"/><Relationship Id="rId2" Type="http://schemas.openxmlformats.org/officeDocument/2006/relationships/hyperlink" Target="https://podminky.urs.cz/item/CS_URS_2023_02/113202111" TargetMode="External"/><Relationship Id="rId16" Type="http://schemas.openxmlformats.org/officeDocument/2006/relationships/hyperlink" Target="https://podminky.urs.cz/item/CS_URS_2023_02/181411132" TargetMode="External"/><Relationship Id="rId29" Type="http://schemas.openxmlformats.org/officeDocument/2006/relationships/hyperlink" Target="https://podminky.urs.cz/item/CS_URS_2023_02/564861111" TargetMode="External"/><Relationship Id="rId11" Type="http://schemas.openxmlformats.org/officeDocument/2006/relationships/hyperlink" Target="https://podminky.urs.cz/item/CS_URS_2023_02/171151103" TargetMode="External"/><Relationship Id="rId24" Type="http://schemas.openxmlformats.org/officeDocument/2006/relationships/hyperlink" Target="https://podminky.urs.cz/item/CS_URS_2023_02/451573111" TargetMode="External"/><Relationship Id="rId32" Type="http://schemas.openxmlformats.org/officeDocument/2006/relationships/hyperlink" Target="https://podminky.urs.cz/item/CS_URS_2023_02/573211107" TargetMode="External"/><Relationship Id="rId37" Type="http://schemas.openxmlformats.org/officeDocument/2006/relationships/hyperlink" Target="https://podminky.urs.cz/item/CS_URS_2023_02/894812111" TargetMode="External"/><Relationship Id="rId40" Type="http://schemas.openxmlformats.org/officeDocument/2006/relationships/hyperlink" Target="https://podminky.urs.cz/item/CS_URS_2023_02/895941313" TargetMode="External"/><Relationship Id="rId45" Type="http://schemas.openxmlformats.org/officeDocument/2006/relationships/hyperlink" Target="https://podminky.urs.cz/item/CS_URS_2023_02/899623151" TargetMode="External"/><Relationship Id="rId53" Type="http://schemas.openxmlformats.org/officeDocument/2006/relationships/hyperlink" Target="https://podminky.urs.cz/item/CS_URS_2023_02/916131213" TargetMode="External"/><Relationship Id="rId58" Type="http://schemas.openxmlformats.org/officeDocument/2006/relationships/hyperlink" Target="https://podminky.urs.cz/item/CS_URS_2023_02/938909311" TargetMode="External"/><Relationship Id="rId66" Type="http://schemas.openxmlformats.org/officeDocument/2006/relationships/hyperlink" Target="https://podminky.urs.cz/item/CS_URS_2023_02/997221861" TargetMode="External"/><Relationship Id="rId5" Type="http://schemas.openxmlformats.org/officeDocument/2006/relationships/hyperlink" Target="https://podminky.urs.cz/item/CS_URS_2023_02/132154101" TargetMode="External"/><Relationship Id="rId61" Type="http://schemas.openxmlformats.org/officeDocument/2006/relationships/hyperlink" Target="https://podminky.urs.cz/item/CS_URS_2023_02/997221561" TargetMode="External"/><Relationship Id="rId19" Type="http://schemas.openxmlformats.org/officeDocument/2006/relationships/hyperlink" Target="https://podminky.urs.cz/item/CS_URS_2023_02/181951112"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212752412" TargetMode="External"/><Relationship Id="rId27" Type="http://schemas.openxmlformats.org/officeDocument/2006/relationships/hyperlink" Target="https://podminky.urs.cz/item/CS_URS_2023_02/465513127" TargetMode="External"/><Relationship Id="rId30" Type="http://schemas.openxmlformats.org/officeDocument/2006/relationships/hyperlink" Target="https://podminky.urs.cz/item/CS_URS_2023_02/565165111" TargetMode="External"/><Relationship Id="rId35" Type="http://schemas.openxmlformats.org/officeDocument/2006/relationships/hyperlink" Target="https://podminky.urs.cz/item/CS_URS_2023_02/871310320" TargetMode="External"/><Relationship Id="rId43" Type="http://schemas.openxmlformats.org/officeDocument/2006/relationships/hyperlink" Target="https://podminky.urs.cz/item/CS_URS_2023_02/899204112" TargetMode="External"/><Relationship Id="rId48" Type="http://schemas.openxmlformats.org/officeDocument/2006/relationships/hyperlink" Target="https://podminky.urs.cz/item/CS_URS_2023_02/914111112" TargetMode="External"/><Relationship Id="rId56" Type="http://schemas.openxmlformats.org/officeDocument/2006/relationships/hyperlink" Target="https://podminky.urs.cz/item/CS_URS_2023_02/919735113" TargetMode="External"/><Relationship Id="rId64" Type="http://schemas.openxmlformats.org/officeDocument/2006/relationships/hyperlink" Target="https://podminky.urs.cz/item/CS_URS_2023_02/997221579" TargetMode="External"/><Relationship Id="rId69" Type="http://schemas.openxmlformats.org/officeDocument/2006/relationships/drawing" Target="../drawings/drawing5.xm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915231112" TargetMode="External"/><Relationship Id="rId3" Type="http://schemas.openxmlformats.org/officeDocument/2006/relationships/hyperlink" Target="https://podminky.urs.cz/item/CS_URS_2023_02/122151102" TargetMode="External"/><Relationship Id="rId12" Type="http://schemas.openxmlformats.org/officeDocument/2006/relationships/hyperlink" Target="https://podminky.urs.cz/item/CS_URS_2023_02/171201231" TargetMode="External"/><Relationship Id="rId17" Type="http://schemas.openxmlformats.org/officeDocument/2006/relationships/hyperlink" Target="https://podminky.urs.cz/item/CS_URS_2023_02/181451131" TargetMode="External"/><Relationship Id="rId25" Type="http://schemas.openxmlformats.org/officeDocument/2006/relationships/hyperlink" Target="https://podminky.urs.cz/item/CS_URS_2023_02/452112112" TargetMode="External"/><Relationship Id="rId33" Type="http://schemas.openxmlformats.org/officeDocument/2006/relationships/hyperlink" Target="https://podminky.urs.cz/item/CS_URS_2023_02/577133111" TargetMode="External"/><Relationship Id="rId38" Type="http://schemas.openxmlformats.org/officeDocument/2006/relationships/hyperlink" Target="https://podminky.urs.cz/item/CS_URS_2023_02/894812112" TargetMode="External"/><Relationship Id="rId46" Type="http://schemas.openxmlformats.org/officeDocument/2006/relationships/hyperlink" Target="https://podminky.urs.cz/item/CS_URS_2023_02/911381222" TargetMode="External"/><Relationship Id="rId59" Type="http://schemas.openxmlformats.org/officeDocument/2006/relationships/hyperlink" Target="https://podminky.urs.cz/item/CS_URS_2023_02/966006132" TargetMode="External"/><Relationship Id="rId67" Type="http://schemas.openxmlformats.org/officeDocument/2006/relationships/hyperlink" Target="https://podminky.urs.cz/item/CS_URS_2023_02/997221875" TargetMode="External"/><Relationship Id="rId20" Type="http://schemas.openxmlformats.org/officeDocument/2006/relationships/hyperlink" Target="https://podminky.urs.cz/item/CS_URS_2023_02/182351023" TargetMode="External"/><Relationship Id="rId41" Type="http://schemas.openxmlformats.org/officeDocument/2006/relationships/hyperlink" Target="https://podminky.urs.cz/item/CS_URS_2023_02/895941322" TargetMode="External"/><Relationship Id="rId54" Type="http://schemas.openxmlformats.org/officeDocument/2006/relationships/hyperlink" Target="https://podminky.urs.cz/item/CS_URS_2023_02/916231213" TargetMode="External"/><Relationship Id="rId62" Type="http://schemas.openxmlformats.org/officeDocument/2006/relationships/hyperlink" Target="https://podminky.urs.cz/item/CS_URS_2023_02/997221569" TargetMode="External"/><Relationship Id="rId1" Type="http://schemas.openxmlformats.org/officeDocument/2006/relationships/hyperlink" Target="https://podminky.urs.cz/item/CS_URS_2023_02/113107343" TargetMode="External"/><Relationship Id="rId6" Type="http://schemas.openxmlformats.org/officeDocument/2006/relationships/hyperlink" Target="https://podminky.urs.cz/item/CS_URS_2023_02/132154201" TargetMode="External"/><Relationship Id="rId15" Type="http://schemas.openxmlformats.org/officeDocument/2006/relationships/hyperlink" Target="https://podminky.urs.cz/item/CS_URS_2023_02/181351113" TargetMode="External"/><Relationship Id="rId23" Type="http://schemas.openxmlformats.org/officeDocument/2006/relationships/hyperlink" Target="https://podminky.urs.cz/item/CS_URS_2023_02/451312111" TargetMode="External"/><Relationship Id="rId28" Type="http://schemas.openxmlformats.org/officeDocument/2006/relationships/hyperlink" Target="https://podminky.urs.cz/item/CS_URS_2023_02/564831011" TargetMode="External"/><Relationship Id="rId36" Type="http://schemas.openxmlformats.org/officeDocument/2006/relationships/hyperlink" Target="https://podminky.urs.cz/item/CS_URS_2023_02/877310310" TargetMode="External"/><Relationship Id="rId49" Type="http://schemas.openxmlformats.org/officeDocument/2006/relationships/hyperlink" Target="https://podminky.urs.cz/item/CS_URS_2023_02/914511112" TargetMode="External"/><Relationship Id="rId57" Type="http://schemas.openxmlformats.org/officeDocument/2006/relationships/hyperlink" Target="https://podminky.urs.cz/item/CS_URS_2023_02/935112211" TargetMode="External"/><Relationship Id="rId10" Type="http://schemas.openxmlformats.org/officeDocument/2006/relationships/hyperlink" Target="https://podminky.urs.cz/item/CS_URS_2023_02/167151111" TargetMode="External"/><Relationship Id="rId31" Type="http://schemas.openxmlformats.org/officeDocument/2006/relationships/hyperlink" Target="https://podminky.urs.cz/item/CS_URS_2023_02/569931132" TargetMode="External"/><Relationship Id="rId44" Type="http://schemas.openxmlformats.org/officeDocument/2006/relationships/hyperlink" Target="https://podminky.urs.cz/item/CS_URS_2023_02/899623141" TargetMode="External"/><Relationship Id="rId52" Type="http://schemas.openxmlformats.org/officeDocument/2006/relationships/hyperlink" Target="https://podminky.urs.cz/item/CS_URS_2023_02/915621111" TargetMode="External"/><Relationship Id="rId60" Type="http://schemas.openxmlformats.org/officeDocument/2006/relationships/hyperlink" Target="https://podminky.urs.cz/item/CS_URS_2023_02/966006211" TargetMode="External"/><Relationship Id="rId65" Type="http://schemas.openxmlformats.org/officeDocument/2006/relationships/hyperlink" Target="https://podminky.urs.cz/item/CS_URS_2023_02/997221611" TargetMode="External"/><Relationship Id="rId4" Type="http://schemas.openxmlformats.org/officeDocument/2006/relationships/hyperlink" Target="https://podminky.urs.cz/item/CS_URS_2023_02/131151100" TargetMode="External"/><Relationship Id="rId9" Type="http://schemas.openxmlformats.org/officeDocument/2006/relationships/hyperlink" Target="https://podminky.urs.cz/item/CS_URS_2023_02/162751119" TargetMode="External"/><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181951111" TargetMode="External"/><Relationship Id="rId39" Type="http://schemas.openxmlformats.org/officeDocument/2006/relationships/hyperlink" Target="https://podminky.urs.cz/item/CS_URS_2023_02/895941302" TargetMode="External"/><Relationship Id="rId34" Type="http://schemas.openxmlformats.org/officeDocument/2006/relationships/hyperlink" Target="https://podminky.urs.cz/item/CS_URS_2023_02/596211110" TargetMode="External"/><Relationship Id="rId50" Type="http://schemas.openxmlformats.org/officeDocument/2006/relationships/hyperlink" Target="https://podminky.urs.cz/item/CS_URS_2023_02/915131111" TargetMode="External"/><Relationship Id="rId55" Type="http://schemas.openxmlformats.org/officeDocument/2006/relationships/hyperlink" Target="https://podminky.urs.cz/item/CS_URS_2023_02/9169911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913321115" TargetMode="External"/><Relationship Id="rId13" Type="http://schemas.openxmlformats.org/officeDocument/2006/relationships/hyperlink" Target="https://podminky.urs.cz/item/CS_URS_2023_02/913331115" TargetMode="External"/><Relationship Id="rId18" Type="http://schemas.openxmlformats.org/officeDocument/2006/relationships/hyperlink" Target="https://podminky.urs.cz/item/CS_URS_2023_02/913911222" TargetMode="External"/><Relationship Id="rId3" Type="http://schemas.openxmlformats.org/officeDocument/2006/relationships/hyperlink" Target="https://podminky.urs.cz/item/CS_URS_2023_02/913111211" TargetMode="External"/><Relationship Id="rId21" Type="http://schemas.openxmlformats.org/officeDocument/2006/relationships/hyperlink" Target="https://podminky.urs.cz/item/CS_URS_2023_02/915111115" TargetMode="External"/><Relationship Id="rId7" Type="http://schemas.openxmlformats.org/officeDocument/2006/relationships/hyperlink" Target="https://podminky.urs.cz/item/CS_URS_2023_02/913321111" TargetMode="External"/><Relationship Id="rId12" Type="http://schemas.openxmlformats.org/officeDocument/2006/relationships/hyperlink" Target="https://podminky.urs.cz/item/CS_URS_2023_02/913321216" TargetMode="External"/><Relationship Id="rId17" Type="http://schemas.openxmlformats.org/officeDocument/2006/relationships/hyperlink" Target="https://podminky.urs.cz/item/CS_URS_2023_02/913911213" TargetMode="External"/><Relationship Id="rId2" Type="http://schemas.openxmlformats.org/officeDocument/2006/relationships/hyperlink" Target="https://podminky.urs.cz/item/CS_URS_2023_02/913111115" TargetMode="External"/><Relationship Id="rId16" Type="http://schemas.openxmlformats.org/officeDocument/2006/relationships/hyperlink" Target="https://podminky.urs.cz/item/CS_URS_2023_02/913911122" TargetMode="External"/><Relationship Id="rId20" Type="http://schemas.openxmlformats.org/officeDocument/2006/relationships/hyperlink" Target="https://podminky.urs.cz/item/CS_URS_2023_02/913921132" TargetMode="External"/><Relationship Id="rId1" Type="http://schemas.openxmlformats.org/officeDocument/2006/relationships/hyperlink" Target="https://podminky.urs.cz/item/CS_URS_2023_02/913111111" TargetMode="External"/><Relationship Id="rId6" Type="http://schemas.openxmlformats.org/officeDocument/2006/relationships/hyperlink" Target="https://podminky.urs.cz/item/CS_URS_2023_02/913121211" TargetMode="External"/><Relationship Id="rId11" Type="http://schemas.openxmlformats.org/officeDocument/2006/relationships/hyperlink" Target="https://podminky.urs.cz/item/CS_URS_2023_02/913321215" TargetMode="External"/><Relationship Id="rId5" Type="http://schemas.openxmlformats.org/officeDocument/2006/relationships/hyperlink" Target="https://podminky.urs.cz/item/CS_URS_2023_02/913121111" TargetMode="External"/><Relationship Id="rId15" Type="http://schemas.openxmlformats.org/officeDocument/2006/relationships/hyperlink" Target="https://podminky.urs.cz/item/CS_URS_2023_02/913911113" TargetMode="External"/><Relationship Id="rId10" Type="http://schemas.openxmlformats.org/officeDocument/2006/relationships/hyperlink" Target="https://podminky.urs.cz/item/CS_URS_2023_02/913321211" TargetMode="External"/><Relationship Id="rId19" Type="http://schemas.openxmlformats.org/officeDocument/2006/relationships/hyperlink" Target="https://podminky.urs.cz/item/CS_URS_2023_02/913921131" TargetMode="External"/><Relationship Id="rId4" Type="http://schemas.openxmlformats.org/officeDocument/2006/relationships/hyperlink" Target="https://podminky.urs.cz/item/CS_URS_2023_02/913111215" TargetMode="External"/><Relationship Id="rId9" Type="http://schemas.openxmlformats.org/officeDocument/2006/relationships/hyperlink" Target="https://podminky.urs.cz/item/CS_URS_2023_02/913321116" TargetMode="External"/><Relationship Id="rId14" Type="http://schemas.openxmlformats.org/officeDocument/2006/relationships/hyperlink" Target="https://podminky.urs.cz/item/CS_URS_2023_02/913331215" TargetMode="External"/><Relationship Id="rId2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871373121" TargetMode="External"/><Relationship Id="rId18" Type="http://schemas.openxmlformats.org/officeDocument/2006/relationships/hyperlink" Target="https://podminky.urs.cz/item/CS_URS_2023_02/899104112" TargetMode="External"/><Relationship Id="rId3" Type="http://schemas.openxmlformats.org/officeDocument/2006/relationships/hyperlink" Target="https://podminky.urs.cz/item/CS_URS_2023_02/119001421" TargetMode="External"/><Relationship Id="rId21" Type="http://schemas.openxmlformats.org/officeDocument/2006/relationships/hyperlink" Target="https://podminky.urs.cz/item/CS_URS_2023_02/997013509" TargetMode="External"/><Relationship Id="rId7" Type="http://schemas.openxmlformats.org/officeDocument/2006/relationships/hyperlink" Target="https://podminky.urs.cz/item/CS_URS_2023_02/162751119" TargetMode="External"/><Relationship Id="rId12" Type="http://schemas.openxmlformats.org/officeDocument/2006/relationships/hyperlink" Target="https://podminky.urs.cz/item/CS_URS_2023_02/359901211" TargetMode="External"/><Relationship Id="rId17" Type="http://schemas.openxmlformats.org/officeDocument/2006/relationships/hyperlink" Target="https://podminky.urs.cz/item/CS_URS_2023_02/894411131" TargetMode="External"/><Relationship Id="rId2" Type="http://schemas.openxmlformats.org/officeDocument/2006/relationships/hyperlink" Target="https://podminky.urs.cz/item/CS_URS_2023_02/115101301" TargetMode="External"/><Relationship Id="rId16" Type="http://schemas.openxmlformats.org/officeDocument/2006/relationships/hyperlink" Target="https://podminky.urs.cz/item/CS_URS_2023_02/892372121" TargetMode="External"/><Relationship Id="rId20" Type="http://schemas.openxmlformats.org/officeDocument/2006/relationships/hyperlink" Target="https://podminky.urs.cz/item/CS_URS_2023_02/997013501" TargetMode="External"/><Relationship Id="rId1" Type="http://schemas.openxmlformats.org/officeDocument/2006/relationships/hyperlink" Target="https://podminky.urs.cz/item/CS_URS_2023_02/115101201"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451573111" TargetMode="External"/><Relationship Id="rId24" Type="http://schemas.openxmlformats.org/officeDocument/2006/relationships/drawing" Target="../drawings/drawing7.xml"/><Relationship Id="rId5" Type="http://schemas.openxmlformats.org/officeDocument/2006/relationships/hyperlink" Target="https://podminky.urs.cz/item/CS_URS_2023_02/123252104" TargetMode="External"/><Relationship Id="rId15" Type="http://schemas.openxmlformats.org/officeDocument/2006/relationships/hyperlink" Target="https://podminky.urs.cz/item/CS_URS_2023_02/877375221" TargetMode="External"/><Relationship Id="rId23"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75151101" TargetMode="External"/><Relationship Id="rId19" Type="http://schemas.openxmlformats.org/officeDocument/2006/relationships/hyperlink" Target="https://podminky.urs.cz/item/CS_URS_2023_02/966041111" TargetMode="External"/><Relationship Id="rId4" Type="http://schemas.openxmlformats.org/officeDocument/2006/relationships/hyperlink" Target="https://podminky.urs.cz/item/CS_URS_2023_02/129001101" TargetMode="External"/><Relationship Id="rId9" Type="http://schemas.openxmlformats.org/officeDocument/2006/relationships/hyperlink" Target="https://podminky.urs.cz/item/CS_URS_2023_02/174151101" TargetMode="External"/><Relationship Id="rId14" Type="http://schemas.openxmlformats.org/officeDocument/2006/relationships/hyperlink" Target="https://podminky.urs.cz/item/CS_URS_2023_02/877315211" TargetMode="External"/><Relationship Id="rId22" Type="http://schemas.openxmlformats.org/officeDocument/2006/relationships/hyperlink" Target="https://podminky.urs.cz/item/CS_URS_2023_02/9970136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210220301" TargetMode="External"/><Relationship Id="rId18" Type="http://schemas.openxmlformats.org/officeDocument/2006/relationships/hyperlink" Target="https://podminky.urs.cz/item/CS_URS_2023_02/218202013" TargetMode="External"/><Relationship Id="rId26" Type="http://schemas.openxmlformats.org/officeDocument/2006/relationships/hyperlink" Target="https://podminky.urs.cz/item/CS_URS_2023_02/460161482" TargetMode="External"/><Relationship Id="rId39" Type="http://schemas.openxmlformats.org/officeDocument/2006/relationships/hyperlink" Target="https://podminky.urs.cz/item/CS_URS_2023_02/HZS4212" TargetMode="External"/><Relationship Id="rId21" Type="http://schemas.openxmlformats.org/officeDocument/2006/relationships/hyperlink" Target="https://podminky.urs.cz/item/CS_URS_2023_02/218204124" TargetMode="External"/><Relationship Id="rId34" Type="http://schemas.openxmlformats.org/officeDocument/2006/relationships/hyperlink" Target="https://podminky.urs.cz/item/CS_URS_2023_02/460641111" TargetMode="External"/><Relationship Id="rId7" Type="http://schemas.openxmlformats.org/officeDocument/2006/relationships/hyperlink" Target="https://podminky.urs.cz/item/CS_URS_2023_02/210204103" TargetMode="External"/><Relationship Id="rId2" Type="http://schemas.openxmlformats.org/officeDocument/2006/relationships/hyperlink" Target="https://podminky.urs.cz/item/CS_URS_2023_02/210203901" TargetMode="External"/><Relationship Id="rId16" Type="http://schemas.openxmlformats.org/officeDocument/2006/relationships/hyperlink" Target="https://podminky.urs.cz/item/CS_URS_2023_02/210812035" TargetMode="External"/><Relationship Id="rId20" Type="http://schemas.openxmlformats.org/officeDocument/2006/relationships/hyperlink" Target="https://podminky.urs.cz/item/CS_URS_2023_02/218204103" TargetMode="External"/><Relationship Id="rId29" Type="http://schemas.openxmlformats.org/officeDocument/2006/relationships/hyperlink" Target="https://podminky.urs.cz/item/CS_URS_2023_02/460431182" TargetMode="External"/><Relationship Id="rId41" Type="http://schemas.openxmlformats.org/officeDocument/2006/relationships/drawing" Target="../drawings/drawing8.xml"/><Relationship Id="rId1" Type="http://schemas.openxmlformats.org/officeDocument/2006/relationships/hyperlink" Target="https://podminky.urs.cz/item/CS_URS_2023_02/210100151" TargetMode="External"/><Relationship Id="rId6" Type="http://schemas.openxmlformats.org/officeDocument/2006/relationships/hyperlink" Target="https://podminky.urs.cz/item/CS_URS_2023_02/210204011" TargetMode="External"/><Relationship Id="rId11" Type="http://schemas.openxmlformats.org/officeDocument/2006/relationships/hyperlink" Target="https://podminky.urs.cz/item/CS_URS_2023_02/210204202" TargetMode="External"/><Relationship Id="rId24" Type="http://schemas.openxmlformats.org/officeDocument/2006/relationships/hyperlink" Target="https://podminky.urs.cz/item/CS_URS_2023_02/460131113" TargetMode="External"/><Relationship Id="rId32" Type="http://schemas.openxmlformats.org/officeDocument/2006/relationships/hyperlink" Target="https://podminky.urs.cz/item/CS_URS_2023_02/460632113" TargetMode="External"/><Relationship Id="rId37" Type="http://schemas.openxmlformats.org/officeDocument/2006/relationships/hyperlink" Target="https://podminky.urs.cz/item/CS_URS_2023_02/460791114" TargetMode="External"/><Relationship Id="rId40" Type="http://schemas.openxmlformats.org/officeDocument/2006/relationships/hyperlink" Target="https://podminky.urs.cz/item/CS_URS_2023_02/HZS4221" TargetMode="External"/><Relationship Id="rId5" Type="http://schemas.openxmlformats.org/officeDocument/2006/relationships/hyperlink" Target="https://podminky.urs.cz/item/CS_URS_2023_02/210204002" TargetMode="External"/><Relationship Id="rId15" Type="http://schemas.openxmlformats.org/officeDocument/2006/relationships/hyperlink" Target="https://podminky.urs.cz/item/CS_URS_2023_02/210812011" TargetMode="External"/><Relationship Id="rId23" Type="http://schemas.openxmlformats.org/officeDocument/2006/relationships/hyperlink" Target="https://podminky.urs.cz/item/CS_URS_2023_02/460131113" TargetMode="External"/><Relationship Id="rId28" Type="http://schemas.openxmlformats.org/officeDocument/2006/relationships/hyperlink" Target="https://podminky.urs.cz/item/CS_URS_2023_02/460391123" TargetMode="External"/><Relationship Id="rId36" Type="http://schemas.openxmlformats.org/officeDocument/2006/relationships/hyperlink" Target="https://podminky.urs.cz/item/CS_URS_2023_02/460662512" TargetMode="External"/><Relationship Id="rId10" Type="http://schemas.openxmlformats.org/officeDocument/2006/relationships/hyperlink" Target="https://podminky.urs.cz/item/CS_URS_2023_02/210204201" TargetMode="External"/><Relationship Id="rId19" Type="http://schemas.openxmlformats.org/officeDocument/2006/relationships/hyperlink" Target="https://podminky.urs.cz/item/CS_URS_2023_02/218204011" TargetMode="External"/><Relationship Id="rId31" Type="http://schemas.openxmlformats.org/officeDocument/2006/relationships/hyperlink" Target="https://podminky.urs.cz/item/CS_URS_2023_02/460631213" TargetMode="External"/><Relationship Id="rId4" Type="http://schemas.openxmlformats.org/officeDocument/2006/relationships/hyperlink" Target="https://podminky.urs.cz/item/CS_URS_2023_02/210203901" TargetMode="External"/><Relationship Id="rId9" Type="http://schemas.openxmlformats.org/officeDocument/2006/relationships/hyperlink" Target="https://podminky.urs.cz/item/CS_URS_2023_02/210204105" TargetMode="External"/><Relationship Id="rId14" Type="http://schemas.openxmlformats.org/officeDocument/2006/relationships/hyperlink" Target="https://podminky.urs.cz/item/CS_URS_2023_02/210220304" TargetMode="External"/><Relationship Id="rId22" Type="http://schemas.openxmlformats.org/officeDocument/2006/relationships/hyperlink" Target="https://podminky.urs.cz/item/CS_URS_2023_02/460010023" TargetMode="External"/><Relationship Id="rId27" Type="http://schemas.openxmlformats.org/officeDocument/2006/relationships/hyperlink" Target="https://podminky.urs.cz/item/CS_URS_2023_02/460361111" TargetMode="External"/><Relationship Id="rId30" Type="http://schemas.openxmlformats.org/officeDocument/2006/relationships/hyperlink" Target="https://podminky.urs.cz/item/CS_URS_2023_02/460431512" TargetMode="External"/><Relationship Id="rId35" Type="http://schemas.openxmlformats.org/officeDocument/2006/relationships/hyperlink" Target="https://podminky.urs.cz/item/CS_URS_2023_02/460641111" TargetMode="External"/><Relationship Id="rId8" Type="http://schemas.openxmlformats.org/officeDocument/2006/relationships/hyperlink" Target="https://podminky.urs.cz/item/CS_URS_2023_02/210204103" TargetMode="External"/><Relationship Id="rId3" Type="http://schemas.openxmlformats.org/officeDocument/2006/relationships/hyperlink" Target="https://podminky.urs.cz/item/CS_URS_2023_02/210203901" TargetMode="External"/><Relationship Id="rId12" Type="http://schemas.openxmlformats.org/officeDocument/2006/relationships/hyperlink" Target="https://podminky.urs.cz/item/CS_URS_2023_02/210220022" TargetMode="External"/><Relationship Id="rId17" Type="http://schemas.openxmlformats.org/officeDocument/2006/relationships/hyperlink" Target="https://podminky.urs.cz/item/CS_URS_2023_02/210902011" TargetMode="External"/><Relationship Id="rId25" Type="http://schemas.openxmlformats.org/officeDocument/2006/relationships/hyperlink" Target="https://podminky.urs.cz/item/CS_URS_2023_02/460161172" TargetMode="External"/><Relationship Id="rId33" Type="http://schemas.openxmlformats.org/officeDocument/2006/relationships/hyperlink" Target="https://podminky.urs.cz/item/CS_URS_2023_02/460632213" TargetMode="External"/><Relationship Id="rId38" Type="http://schemas.openxmlformats.org/officeDocument/2006/relationships/hyperlink" Target="https://podminky.urs.cz/item/CS_URS_2023_02/46079121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BC1C-B5FC-4709-9BDE-EA6A901A5D15}">
  <sheetPr>
    <pageSetUpPr fitToPage="1"/>
  </sheetPr>
  <dimension ref="A1:J58"/>
  <sheetViews>
    <sheetView tabSelected="1" zoomScale="130" zoomScaleNormal="130" zoomScalePageLayoutView="130" workbookViewId="0">
      <selection activeCell="D23" sqref="D23"/>
    </sheetView>
  </sheetViews>
  <sheetFormatPr defaultRowHeight="15"/>
  <cols>
    <col min="1" max="1" width="11.6640625" style="319" customWidth="1"/>
    <col min="2" max="2" width="12.1640625" style="319" customWidth="1"/>
    <col min="3" max="3" width="40.1640625" style="319" customWidth="1"/>
    <col min="4" max="6" width="14.83203125" style="319" customWidth="1"/>
    <col min="7" max="7" width="4.83203125" style="318" customWidth="1"/>
    <col min="8" max="8" width="9.5" style="318" customWidth="1"/>
    <col min="9" max="9" width="9.5" style="319" customWidth="1"/>
    <col min="10" max="10" width="9.5" style="320" customWidth="1"/>
    <col min="11" max="11" width="14.5" style="319" bestFit="1" customWidth="1"/>
    <col min="12" max="16384" width="9.33203125" style="319"/>
  </cols>
  <sheetData>
    <row r="1" spans="1:10">
      <c r="A1" s="317"/>
      <c r="B1" s="317"/>
      <c r="C1" s="317"/>
      <c r="D1" s="317"/>
      <c r="E1" s="317"/>
      <c r="F1" s="317"/>
    </row>
    <row r="2" spans="1:10">
      <c r="A2" s="317" t="s">
        <v>2135</v>
      </c>
      <c r="B2" s="317"/>
      <c r="C2" s="317"/>
      <c r="D2" s="317"/>
      <c r="E2" s="317"/>
      <c r="F2" s="317"/>
    </row>
    <row r="3" spans="1:10" ht="18" customHeight="1">
      <c r="A3" s="321" t="s">
        <v>17</v>
      </c>
      <c r="B3" s="321"/>
      <c r="C3" s="321"/>
      <c r="D3" s="321"/>
      <c r="E3" s="321"/>
      <c r="F3" s="321"/>
    </row>
    <row r="4" spans="1:10" ht="20.25" customHeight="1" thickBot="1">
      <c r="A4" s="322" t="s">
        <v>2136</v>
      </c>
      <c r="B4" s="322"/>
      <c r="C4" s="322"/>
      <c r="D4" s="322"/>
      <c r="E4" s="322"/>
      <c r="F4" s="322"/>
    </row>
    <row r="5" spans="1:10" s="327" customFormat="1" ht="22.5" customHeight="1">
      <c r="A5" s="323" t="s">
        <v>2137</v>
      </c>
      <c r="B5" s="324" t="s">
        <v>2138</v>
      </c>
      <c r="C5" s="324"/>
      <c r="D5" s="324"/>
      <c r="E5" s="324"/>
      <c r="F5" s="325"/>
      <c r="G5" s="326"/>
      <c r="H5" s="326"/>
      <c r="J5" s="328"/>
    </row>
    <row r="6" spans="1:10" s="327" customFormat="1" ht="22.5" customHeight="1" thickBot="1">
      <c r="A6" s="329" t="s">
        <v>2139</v>
      </c>
      <c r="B6" s="330" t="s">
        <v>185</v>
      </c>
      <c r="C6" s="330"/>
      <c r="D6" s="330"/>
      <c r="E6" s="330"/>
      <c r="F6" s="331"/>
      <c r="G6" s="326"/>
      <c r="H6" s="326"/>
      <c r="J6" s="328"/>
    </row>
    <row r="7" spans="1:10">
      <c r="A7" s="332" t="s">
        <v>2140</v>
      </c>
      <c r="B7" s="333"/>
      <c r="C7" s="333"/>
      <c r="D7" s="333"/>
      <c r="E7" s="333"/>
      <c r="F7" s="333"/>
    </row>
    <row r="8" spans="1:10" ht="15.75" thickBot="1">
      <c r="A8" s="334"/>
      <c r="B8" s="334"/>
      <c r="C8" s="334"/>
      <c r="D8" s="334"/>
      <c r="E8" s="334"/>
      <c r="F8" s="334"/>
    </row>
    <row r="9" spans="1:10" ht="21" customHeight="1" thickBot="1">
      <c r="A9" s="335" t="s">
        <v>2141</v>
      </c>
      <c r="B9" s="336"/>
      <c r="C9" s="336"/>
      <c r="D9" s="336"/>
      <c r="E9" s="336"/>
      <c r="F9" s="337"/>
    </row>
    <row r="10" spans="1:10" s="327" customFormat="1" ht="14.25" customHeight="1" thickBot="1">
      <c r="A10" s="338"/>
      <c r="B10" s="339"/>
      <c r="C10" s="339" t="str">
        <f>B5</f>
        <v>Správa a údržba silnic Plzeňského kraje, příspěvková organizace</v>
      </c>
      <c r="D10" s="339"/>
      <c r="E10" s="339"/>
      <c r="F10" s="340"/>
      <c r="G10" s="326"/>
      <c r="H10" s="326"/>
      <c r="J10" s="328"/>
    </row>
    <row r="11" spans="1:10" s="347" customFormat="1" ht="24" customHeight="1" thickBot="1">
      <c r="A11" s="341" t="s">
        <v>2142</v>
      </c>
      <c r="B11" s="342"/>
      <c r="C11" s="343" t="s">
        <v>2143</v>
      </c>
      <c r="D11" s="344" t="s">
        <v>2144</v>
      </c>
      <c r="E11" s="344" t="s">
        <v>2145</v>
      </c>
      <c r="F11" s="345" t="s">
        <v>2146</v>
      </c>
      <c r="G11" s="346"/>
      <c r="H11" s="346"/>
      <c r="J11" s="348"/>
    </row>
    <row r="12" spans="1:10" s="347" customFormat="1" ht="15.75" customHeight="1">
      <c r="A12" s="349" t="s">
        <v>2147</v>
      </c>
      <c r="B12" s="350"/>
      <c r="C12" s="351" t="s">
        <v>78</v>
      </c>
      <c r="D12" s="352">
        <f>'Rekapitulace stavby'!$AG$55</f>
        <v>0</v>
      </c>
      <c r="E12" s="352">
        <f>D12*0.21</f>
        <v>0</v>
      </c>
      <c r="F12" s="353">
        <f>D12+E12</f>
        <v>0</v>
      </c>
      <c r="G12" s="346"/>
      <c r="H12" s="346"/>
      <c r="J12" s="348"/>
    </row>
    <row r="13" spans="1:10" s="347" customFormat="1" ht="15.75" customHeight="1">
      <c r="A13" s="354" t="s">
        <v>935</v>
      </c>
      <c r="B13" s="355"/>
      <c r="C13" s="351" t="s">
        <v>2148</v>
      </c>
      <c r="D13" s="352">
        <f>'Rekapitulace stavby'!$AG$57</f>
        <v>0</v>
      </c>
      <c r="E13" s="352">
        <f>D13*0.21</f>
        <v>0</v>
      </c>
      <c r="F13" s="353">
        <f>D13+E13</f>
        <v>0</v>
      </c>
      <c r="G13" s="346"/>
      <c r="H13" s="346"/>
      <c r="J13" s="348"/>
    </row>
    <row r="14" spans="1:10" s="347" customFormat="1" ht="15.75" customHeight="1" thickBot="1">
      <c r="A14" s="354" t="s">
        <v>2149</v>
      </c>
      <c r="B14" s="355"/>
      <c r="C14" s="351" t="s">
        <v>92</v>
      </c>
      <c r="D14" s="352">
        <f>'Rekapitulace stavby'!$AG$59</f>
        <v>0</v>
      </c>
      <c r="E14" s="352">
        <f>D14*0.21</f>
        <v>0</v>
      </c>
      <c r="F14" s="353">
        <f>D14+E14</f>
        <v>0</v>
      </c>
      <c r="G14" s="346"/>
      <c r="H14" s="346"/>
      <c r="J14" s="348"/>
    </row>
    <row r="15" spans="1:10" s="347" customFormat="1" ht="14.25" customHeight="1" thickBot="1">
      <c r="A15" s="356" t="s">
        <v>2150</v>
      </c>
      <c r="B15" s="357"/>
      <c r="C15" s="358"/>
      <c r="D15" s="359">
        <f>SUM(D12:D14)</f>
        <v>0</v>
      </c>
      <c r="E15" s="359">
        <f>SUM(E12:E14)</f>
        <v>0</v>
      </c>
      <c r="F15" s="360">
        <f>SUM(F12:F14)</f>
        <v>0</v>
      </c>
      <c r="G15" s="346"/>
      <c r="H15" s="361"/>
      <c r="J15" s="348"/>
    </row>
    <row r="16" spans="1:10" s="366" customFormat="1" ht="23.25" customHeight="1" thickBot="1">
      <c r="A16" s="362" t="s">
        <v>2151</v>
      </c>
      <c r="B16" s="363"/>
      <c r="C16" s="363"/>
      <c r="D16" s="363"/>
      <c r="E16" s="363"/>
      <c r="F16" s="364"/>
      <c r="G16" s="365"/>
      <c r="H16" s="361"/>
      <c r="J16" s="367"/>
    </row>
    <row r="17" spans="1:10" s="327" customFormat="1" ht="14.25" customHeight="1" thickBot="1">
      <c r="A17" s="368"/>
      <c r="B17" s="369"/>
      <c r="C17" s="369" t="s">
        <v>185</v>
      </c>
      <c r="D17" s="369"/>
      <c r="E17" s="369"/>
      <c r="F17" s="370"/>
      <c r="G17" s="326"/>
      <c r="H17" s="361"/>
      <c r="J17" s="328"/>
    </row>
    <row r="18" spans="1:10" s="347" customFormat="1" ht="23.25" customHeight="1" thickBot="1">
      <c r="A18" s="371" t="s">
        <v>2142</v>
      </c>
      <c r="B18" s="372"/>
      <c r="C18" s="373" t="s">
        <v>2143</v>
      </c>
      <c r="D18" s="374" t="s">
        <v>2144</v>
      </c>
      <c r="E18" s="374" t="s">
        <v>2145</v>
      </c>
      <c r="F18" s="375" t="s">
        <v>2146</v>
      </c>
      <c r="G18" s="346"/>
      <c r="H18" s="361"/>
      <c r="J18" s="348"/>
    </row>
    <row r="19" spans="1:10" s="347" customFormat="1" ht="15.75" customHeight="1">
      <c r="A19" s="376" t="s">
        <v>2152</v>
      </c>
      <c r="B19" s="377"/>
      <c r="C19" s="378" t="s">
        <v>2153</v>
      </c>
      <c r="D19" s="379">
        <f>'Rekapitulace stavby'!$AG$56</f>
        <v>0</v>
      </c>
      <c r="E19" s="379">
        <f>D19*0.21</f>
        <v>0</v>
      </c>
      <c r="F19" s="380">
        <f>D19+E19</f>
        <v>0</v>
      </c>
      <c r="G19" s="346"/>
      <c r="H19" s="361"/>
      <c r="J19" s="348"/>
    </row>
    <row r="20" spans="1:10" s="347" customFormat="1" ht="15.75" customHeight="1">
      <c r="A20" s="381" t="s">
        <v>2154</v>
      </c>
      <c r="B20" s="382"/>
      <c r="C20" s="378" t="s">
        <v>89</v>
      </c>
      <c r="D20" s="379">
        <f>'Rekapitulace stavby'!$AG$58</f>
        <v>0</v>
      </c>
      <c r="E20" s="379">
        <f>D20*0.21</f>
        <v>0</v>
      </c>
      <c r="F20" s="380">
        <f>D20+E20</f>
        <v>0</v>
      </c>
      <c r="G20" s="346"/>
      <c r="H20" s="361"/>
      <c r="J20" s="348"/>
    </row>
    <row r="21" spans="1:10" s="347" customFormat="1" ht="15.75" customHeight="1">
      <c r="A21" s="381" t="s">
        <v>2155</v>
      </c>
      <c r="B21" s="382"/>
      <c r="C21" s="378" t="s">
        <v>95</v>
      </c>
      <c r="D21" s="379">
        <f>'Rekapitulace stavby'!$AG$60</f>
        <v>0</v>
      </c>
      <c r="E21" s="379">
        <f>D21*0.21</f>
        <v>0</v>
      </c>
      <c r="F21" s="380">
        <f>D21+E21</f>
        <v>0</v>
      </c>
      <c r="G21" s="346"/>
      <c r="H21" s="361"/>
      <c r="J21" s="348"/>
    </row>
    <row r="22" spans="1:10" s="347" customFormat="1" ht="15.75" customHeight="1" thickBot="1">
      <c r="A22" s="383" t="s">
        <v>2156</v>
      </c>
      <c r="B22" s="384"/>
      <c r="C22" s="378" t="s">
        <v>99</v>
      </c>
      <c r="D22" s="379">
        <f>'Rekapitulace stavby'!$AG$61</f>
        <v>0</v>
      </c>
      <c r="E22" s="379">
        <f>D22*0.21</f>
        <v>0</v>
      </c>
      <c r="F22" s="380">
        <f>D22+E22</f>
        <v>0</v>
      </c>
      <c r="G22" s="346"/>
      <c r="H22" s="361"/>
      <c r="J22" s="348"/>
    </row>
    <row r="23" spans="1:10" s="347" customFormat="1" ht="14.25" customHeight="1" thickBot="1">
      <c r="A23" s="356" t="s">
        <v>2150</v>
      </c>
      <c r="B23" s="357"/>
      <c r="C23" s="358"/>
      <c r="D23" s="359">
        <f>SUM(D19:D22)</f>
        <v>0</v>
      </c>
      <c r="E23" s="359">
        <f>SUM(E19:E22)</f>
        <v>0</v>
      </c>
      <c r="F23" s="360">
        <f>SUM(F19:F22)</f>
        <v>0</v>
      </c>
      <c r="G23" s="346"/>
      <c r="H23" s="385"/>
      <c r="J23" s="348"/>
    </row>
    <row r="24" spans="1:10" ht="17.100000000000001" customHeight="1" thickBot="1">
      <c r="A24" s="386"/>
      <c r="B24" s="387"/>
      <c r="C24" s="387"/>
      <c r="D24" s="386"/>
      <c r="E24" s="386"/>
      <c r="F24" s="386"/>
    </row>
    <row r="25" spans="1:10" ht="34.5" customHeight="1" thickBot="1">
      <c r="A25" s="388" t="s">
        <v>2157</v>
      </c>
      <c r="B25" s="389"/>
      <c r="C25" s="390" t="str">
        <f>B5</f>
        <v>Správa a údržba silnic Plzeňského kraje, příspěvková organizace</v>
      </c>
      <c r="D25" s="391">
        <f>D15</f>
        <v>0</v>
      </c>
      <c r="E25" s="391">
        <f>E15</f>
        <v>0</v>
      </c>
      <c r="F25" s="392">
        <f>F15</f>
        <v>0</v>
      </c>
      <c r="H25" s="393"/>
    </row>
    <row r="26" spans="1:10" ht="29.25" customHeight="1" thickBot="1">
      <c r="A26" s="394" t="s">
        <v>2158</v>
      </c>
      <c r="B26" s="395"/>
      <c r="C26" s="396" t="str">
        <f>B6</f>
        <v>Obec Rozvadov</v>
      </c>
      <c r="D26" s="397">
        <f>D23</f>
        <v>0</v>
      </c>
      <c r="E26" s="397">
        <f>E23</f>
        <v>0</v>
      </c>
      <c r="F26" s="398">
        <f>F23</f>
        <v>0</v>
      </c>
      <c r="H26" s="393"/>
    </row>
    <row r="27" spans="1:10" ht="35.25" customHeight="1" thickBot="1">
      <c r="A27" s="368" t="s">
        <v>2159</v>
      </c>
      <c r="B27" s="399"/>
      <c r="C27" s="400"/>
      <c r="D27" s="401">
        <f>D25+D26</f>
        <v>0</v>
      </c>
      <c r="E27" s="401">
        <f>E25+E26</f>
        <v>0</v>
      </c>
      <c r="F27" s="398">
        <f>F25+F26</f>
        <v>0</v>
      </c>
    </row>
    <row r="29" spans="1:10">
      <c r="A29" s="402"/>
    </row>
    <row r="30" spans="1:10">
      <c r="A30" s="403"/>
      <c r="B30" s="403"/>
      <c r="C30" s="404"/>
    </row>
    <row r="31" spans="1:10">
      <c r="A31" s="403"/>
      <c r="B31" s="403"/>
      <c r="C31" s="404"/>
      <c r="G31" s="319"/>
      <c r="H31" s="319"/>
      <c r="J31" s="319"/>
    </row>
    <row r="33" spans="2:10" ht="17.100000000000001" customHeight="1">
      <c r="B33" s="405"/>
      <c r="C33" s="405"/>
      <c r="G33" s="319"/>
      <c r="H33" s="319"/>
      <c r="J33" s="319"/>
    </row>
    <row r="35" spans="2:10" ht="17.100000000000001" customHeight="1">
      <c r="B35" s="405"/>
      <c r="C35" s="405"/>
      <c r="G35" s="319"/>
      <c r="H35" s="319"/>
      <c r="J35" s="319"/>
    </row>
    <row r="40" spans="2:10">
      <c r="B40" s="405"/>
      <c r="C40" s="405"/>
      <c r="G40" s="319"/>
      <c r="H40" s="319"/>
      <c r="J40" s="319"/>
    </row>
    <row r="42" spans="2:10" ht="17.100000000000001" customHeight="1">
      <c r="B42" s="405"/>
      <c r="C42" s="405"/>
      <c r="G42" s="319"/>
      <c r="H42" s="319"/>
      <c r="J42" s="319"/>
    </row>
    <row r="44" spans="2:10" ht="17.100000000000001" customHeight="1">
      <c r="B44" s="405"/>
      <c r="C44" s="405"/>
      <c r="G44" s="319"/>
      <c r="H44" s="319"/>
      <c r="J44" s="319"/>
    </row>
    <row r="49" spans="2:10">
      <c r="B49" s="405"/>
      <c r="C49" s="405"/>
      <c r="G49" s="319"/>
      <c r="H49" s="319"/>
      <c r="J49" s="319"/>
    </row>
    <row r="51" spans="2:10" ht="17.100000000000001" customHeight="1">
      <c r="B51" s="405"/>
      <c r="C51" s="405"/>
      <c r="G51" s="319"/>
      <c r="H51" s="319"/>
      <c r="J51" s="319"/>
    </row>
    <row r="53" spans="2:10" ht="17.100000000000001" customHeight="1">
      <c r="B53" s="405"/>
      <c r="C53" s="405"/>
      <c r="G53" s="319"/>
      <c r="H53" s="319"/>
      <c r="J53" s="319"/>
    </row>
    <row r="58" spans="2:10">
      <c r="B58" s="405"/>
      <c r="C58" s="405"/>
      <c r="G58" s="319"/>
      <c r="H58" s="319"/>
      <c r="J58" s="319"/>
    </row>
  </sheetData>
  <sheetProtection selectLockedCells="1"/>
  <mergeCells count="29">
    <mergeCell ref="A25:B25"/>
    <mergeCell ref="A26:B26"/>
    <mergeCell ref="A27:B27"/>
    <mergeCell ref="A30:B30"/>
    <mergeCell ref="A31:B31"/>
    <mergeCell ref="A18:B18"/>
    <mergeCell ref="A19:B19"/>
    <mergeCell ref="A20:B20"/>
    <mergeCell ref="A21:B21"/>
    <mergeCell ref="A22:B22"/>
    <mergeCell ref="A23:B23"/>
    <mergeCell ref="A13:B13"/>
    <mergeCell ref="A14:B14"/>
    <mergeCell ref="A15:B15"/>
    <mergeCell ref="A16:F16"/>
    <mergeCell ref="A17:B17"/>
    <mergeCell ref="C17:F17"/>
    <mergeCell ref="A7:F8"/>
    <mergeCell ref="A9:F9"/>
    <mergeCell ref="A10:B10"/>
    <mergeCell ref="C10:F10"/>
    <mergeCell ref="A11:B11"/>
    <mergeCell ref="A12:B12"/>
    <mergeCell ref="A1:F1"/>
    <mergeCell ref="A2:F2"/>
    <mergeCell ref="A3:F3"/>
    <mergeCell ref="A4:F4"/>
    <mergeCell ref="B5:F5"/>
    <mergeCell ref="B6:F6"/>
  </mergeCells>
  <pageMargins left="0.59055118110236227" right="0.19685039370078741"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90"/>
      <c r="AS2" s="290"/>
      <c r="AT2" s="290"/>
      <c r="AU2" s="290"/>
      <c r="AV2" s="290"/>
      <c r="AW2" s="290"/>
      <c r="AX2" s="290"/>
      <c r="AY2" s="290"/>
      <c r="AZ2" s="290"/>
      <c r="BA2" s="290"/>
      <c r="BB2" s="290"/>
      <c r="BC2" s="290"/>
      <c r="BD2" s="290"/>
      <c r="BE2" s="29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89" t="s">
        <v>14</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R5" s="20"/>
      <c r="BE5" s="286" t="s">
        <v>15</v>
      </c>
      <c r="BS5" s="17" t="s">
        <v>6</v>
      </c>
    </row>
    <row r="6" spans="1:74" ht="36.950000000000003" customHeight="1">
      <c r="B6" s="20"/>
      <c r="D6" s="26" t="s">
        <v>16</v>
      </c>
      <c r="K6" s="291" t="s">
        <v>17</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R6" s="20"/>
      <c r="BE6" s="287"/>
      <c r="BS6" s="17" t="s">
        <v>6</v>
      </c>
    </row>
    <row r="7" spans="1:74" ht="12" customHeight="1">
      <c r="B7" s="20"/>
      <c r="D7" s="27" t="s">
        <v>18</v>
      </c>
      <c r="K7" s="25" t="s">
        <v>19</v>
      </c>
      <c r="AK7" s="27" t="s">
        <v>20</v>
      </c>
      <c r="AN7" s="25" t="s">
        <v>19</v>
      </c>
      <c r="AR7" s="20"/>
      <c r="BE7" s="287"/>
      <c r="BS7" s="17" t="s">
        <v>6</v>
      </c>
    </row>
    <row r="8" spans="1:74" ht="12" customHeight="1">
      <c r="B8" s="20"/>
      <c r="D8" s="27" t="s">
        <v>21</v>
      </c>
      <c r="K8" s="25" t="s">
        <v>22</v>
      </c>
      <c r="AK8" s="27" t="s">
        <v>23</v>
      </c>
      <c r="AN8" s="28" t="s">
        <v>24</v>
      </c>
      <c r="AR8" s="20"/>
      <c r="BE8" s="287"/>
      <c r="BS8" s="17" t="s">
        <v>6</v>
      </c>
    </row>
    <row r="9" spans="1:74" ht="14.45" customHeight="1">
      <c r="B9" s="20"/>
      <c r="AR9" s="20"/>
      <c r="BE9" s="287"/>
      <c r="BS9" s="17" t="s">
        <v>6</v>
      </c>
    </row>
    <row r="10" spans="1:74" ht="12" customHeight="1">
      <c r="B10" s="20"/>
      <c r="D10" s="27" t="s">
        <v>25</v>
      </c>
      <c r="AK10" s="27" t="s">
        <v>26</v>
      </c>
      <c r="AN10" s="25" t="s">
        <v>19</v>
      </c>
      <c r="AR10" s="20"/>
      <c r="BE10" s="287"/>
      <c r="BS10" s="17" t="s">
        <v>6</v>
      </c>
    </row>
    <row r="11" spans="1:74" ht="18.399999999999999" customHeight="1">
      <c r="B11" s="20"/>
      <c r="E11" s="25" t="s">
        <v>27</v>
      </c>
      <c r="AK11" s="27" t="s">
        <v>28</v>
      </c>
      <c r="AN11" s="25" t="s">
        <v>19</v>
      </c>
      <c r="AR11" s="20"/>
      <c r="BE11" s="287"/>
      <c r="BS11" s="17" t="s">
        <v>6</v>
      </c>
    </row>
    <row r="12" spans="1:74" ht="6.95" customHeight="1">
      <c r="B12" s="20"/>
      <c r="AR12" s="20"/>
      <c r="BE12" s="287"/>
      <c r="BS12" s="17" t="s">
        <v>6</v>
      </c>
    </row>
    <row r="13" spans="1:74" ht="12" customHeight="1">
      <c r="B13" s="20"/>
      <c r="D13" s="27" t="s">
        <v>29</v>
      </c>
      <c r="AK13" s="27" t="s">
        <v>26</v>
      </c>
      <c r="AN13" s="29" t="s">
        <v>30</v>
      </c>
      <c r="AR13" s="20"/>
      <c r="BE13" s="287"/>
      <c r="BS13" s="17" t="s">
        <v>6</v>
      </c>
    </row>
    <row r="14" spans="1:74" ht="12.75">
      <c r="B14" s="20"/>
      <c r="E14" s="292" t="s">
        <v>30</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7" t="s">
        <v>28</v>
      </c>
      <c r="AN14" s="29" t="s">
        <v>30</v>
      </c>
      <c r="AR14" s="20"/>
      <c r="BE14" s="287"/>
      <c r="BS14" s="17" t="s">
        <v>6</v>
      </c>
    </row>
    <row r="15" spans="1:74" ht="6.95" customHeight="1">
      <c r="B15" s="20"/>
      <c r="AR15" s="20"/>
      <c r="BE15" s="287"/>
      <c r="BS15" s="17" t="s">
        <v>4</v>
      </c>
    </row>
    <row r="16" spans="1:74" ht="12" customHeight="1">
      <c r="B16" s="20"/>
      <c r="D16" s="27" t="s">
        <v>31</v>
      </c>
      <c r="AK16" s="27" t="s">
        <v>26</v>
      </c>
      <c r="AN16" s="25" t="s">
        <v>19</v>
      </c>
      <c r="AR16" s="20"/>
      <c r="BE16" s="287"/>
      <c r="BS16" s="17" t="s">
        <v>4</v>
      </c>
    </row>
    <row r="17" spans="2:71" ht="18.399999999999999" customHeight="1">
      <c r="B17" s="20"/>
      <c r="E17" s="25" t="s">
        <v>32</v>
      </c>
      <c r="AK17" s="27" t="s">
        <v>28</v>
      </c>
      <c r="AN17" s="25" t="s">
        <v>19</v>
      </c>
      <c r="AR17" s="20"/>
      <c r="BE17" s="287"/>
      <c r="BS17" s="17" t="s">
        <v>33</v>
      </c>
    </row>
    <row r="18" spans="2:71" ht="6.95" customHeight="1">
      <c r="B18" s="20"/>
      <c r="AR18" s="20"/>
      <c r="BE18" s="287"/>
      <c r="BS18" s="17" t="s">
        <v>6</v>
      </c>
    </row>
    <row r="19" spans="2:71" ht="12" customHeight="1">
      <c r="B19" s="20"/>
      <c r="D19" s="27" t="s">
        <v>34</v>
      </c>
      <c r="AK19" s="27" t="s">
        <v>26</v>
      </c>
      <c r="AN19" s="25" t="s">
        <v>19</v>
      </c>
      <c r="AR19" s="20"/>
      <c r="BE19" s="287"/>
      <c r="BS19" s="17" t="s">
        <v>6</v>
      </c>
    </row>
    <row r="20" spans="2:71" ht="18.399999999999999" customHeight="1">
      <c r="B20" s="20"/>
      <c r="E20" s="25" t="s">
        <v>35</v>
      </c>
      <c r="AK20" s="27" t="s">
        <v>28</v>
      </c>
      <c r="AN20" s="25" t="s">
        <v>19</v>
      </c>
      <c r="AR20" s="20"/>
      <c r="BE20" s="287"/>
      <c r="BS20" s="17" t="s">
        <v>33</v>
      </c>
    </row>
    <row r="21" spans="2:71" ht="6.95" customHeight="1">
      <c r="B21" s="20"/>
      <c r="AR21" s="20"/>
      <c r="BE21" s="287"/>
    </row>
    <row r="22" spans="2:71" ht="12" customHeight="1">
      <c r="B22" s="20"/>
      <c r="D22" s="27" t="s">
        <v>36</v>
      </c>
      <c r="AR22" s="20"/>
      <c r="BE22" s="287"/>
    </row>
    <row r="23" spans="2:71" ht="47.25" customHeight="1">
      <c r="B23" s="20"/>
      <c r="E23" s="294" t="s">
        <v>37</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R23" s="20"/>
      <c r="BE23" s="287"/>
    </row>
    <row r="24" spans="2:71" ht="6.95" customHeight="1">
      <c r="B24" s="20"/>
      <c r="AR24" s="20"/>
      <c r="BE24" s="287"/>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87"/>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5">
        <f>ROUND(AG54,2)</f>
        <v>0</v>
      </c>
      <c r="AL26" s="296"/>
      <c r="AM26" s="296"/>
      <c r="AN26" s="296"/>
      <c r="AO26" s="296"/>
      <c r="AR26" s="32"/>
      <c r="BE26" s="287"/>
    </row>
    <row r="27" spans="2:71" s="1" customFormat="1" ht="6.95" customHeight="1">
      <c r="B27" s="32"/>
      <c r="AR27" s="32"/>
      <c r="BE27" s="287"/>
    </row>
    <row r="28" spans="2:71" s="1" customFormat="1" ht="12.75">
      <c r="B28" s="32"/>
      <c r="L28" s="297" t="s">
        <v>39</v>
      </c>
      <c r="M28" s="297"/>
      <c r="N28" s="297"/>
      <c r="O28" s="297"/>
      <c r="P28" s="297"/>
      <c r="W28" s="297" t="s">
        <v>40</v>
      </c>
      <c r="X28" s="297"/>
      <c r="Y28" s="297"/>
      <c r="Z28" s="297"/>
      <c r="AA28" s="297"/>
      <c r="AB28" s="297"/>
      <c r="AC28" s="297"/>
      <c r="AD28" s="297"/>
      <c r="AE28" s="297"/>
      <c r="AK28" s="297" t="s">
        <v>41</v>
      </c>
      <c r="AL28" s="297"/>
      <c r="AM28" s="297"/>
      <c r="AN28" s="297"/>
      <c r="AO28" s="297"/>
      <c r="AR28" s="32"/>
      <c r="BE28" s="287"/>
    </row>
    <row r="29" spans="2:71" s="2" customFormat="1" ht="14.45" customHeight="1">
      <c r="B29" s="36"/>
      <c r="D29" s="27" t="s">
        <v>42</v>
      </c>
      <c r="F29" s="27" t="s">
        <v>43</v>
      </c>
      <c r="L29" s="300">
        <v>0.21</v>
      </c>
      <c r="M29" s="299"/>
      <c r="N29" s="299"/>
      <c r="O29" s="299"/>
      <c r="P29" s="299"/>
      <c r="W29" s="298">
        <f>ROUND(AZ54, 2)</f>
        <v>0</v>
      </c>
      <c r="X29" s="299"/>
      <c r="Y29" s="299"/>
      <c r="Z29" s="299"/>
      <c r="AA29" s="299"/>
      <c r="AB29" s="299"/>
      <c r="AC29" s="299"/>
      <c r="AD29" s="299"/>
      <c r="AE29" s="299"/>
      <c r="AK29" s="298">
        <f>ROUND(AV54, 2)</f>
        <v>0</v>
      </c>
      <c r="AL29" s="299"/>
      <c r="AM29" s="299"/>
      <c r="AN29" s="299"/>
      <c r="AO29" s="299"/>
      <c r="AR29" s="36"/>
      <c r="BE29" s="288"/>
    </row>
    <row r="30" spans="2:71" s="2" customFormat="1" ht="14.45" customHeight="1">
      <c r="B30" s="36"/>
      <c r="F30" s="27" t="s">
        <v>44</v>
      </c>
      <c r="L30" s="300">
        <v>0.12</v>
      </c>
      <c r="M30" s="299"/>
      <c r="N30" s="299"/>
      <c r="O30" s="299"/>
      <c r="P30" s="299"/>
      <c r="W30" s="298">
        <f>ROUND(BA54, 2)</f>
        <v>0</v>
      </c>
      <c r="X30" s="299"/>
      <c r="Y30" s="299"/>
      <c r="Z30" s="299"/>
      <c r="AA30" s="299"/>
      <c r="AB30" s="299"/>
      <c r="AC30" s="299"/>
      <c r="AD30" s="299"/>
      <c r="AE30" s="299"/>
      <c r="AK30" s="298">
        <f>ROUND(AW54, 2)</f>
        <v>0</v>
      </c>
      <c r="AL30" s="299"/>
      <c r="AM30" s="299"/>
      <c r="AN30" s="299"/>
      <c r="AO30" s="299"/>
      <c r="AR30" s="36"/>
      <c r="BE30" s="288"/>
    </row>
    <row r="31" spans="2:71" s="2" customFormat="1" ht="14.45" hidden="1" customHeight="1">
      <c r="B31" s="36"/>
      <c r="F31" s="27" t="s">
        <v>45</v>
      </c>
      <c r="L31" s="300">
        <v>0.21</v>
      </c>
      <c r="M31" s="299"/>
      <c r="N31" s="299"/>
      <c r="O31" s="299"/>
      <c r="P31" s="299"/>
      <c r="W31" s="298">
        <f>ROUND(BB54, 2)</f>
        <v>0</v>
      </c>
      <c r="X31" s="299"/>
      <c r="Y31" s="299"/>
      <c r="Z31" s="299"/>
      <c r="AA31" s="299"/>
      <c r="AB31" s="299"/>
      <c r="AC31" s="299"/>
      <c r="AD31" s="299"/>
      <c r="AE31" s="299"/>
      <c r="AK31" s="298">
        <v>0</v>
      </c>
      <c r="AL31" s="299"/>
      <c r="AM31" s="299"/>
      <c r="AN31" s="299"/>
      <c r="AO31" s="299"/>
      <c r="AR31" s="36"/>
      <c r="BE31" s="288"/>
    </row>
    <row r="32" spans="2:71" s="2" customFormat="1" ht="14.45" hidden="1" customHeight="1">
      <c r="B32" s="36"/>
      <c r="F32" s="27" t="s">
        <v>46</v>
      </c>
      <c r="L32" s="300">
        <v>0.12</v>
      </c>
      <c r="M32" s="299"/>
      <c r="N32" s="299"/>
      <c r="O32" s="299"/>
      <c r="P32" s="299"/>
      <c r="W32" s="298">
        <f>ROUND(BC54, 2)</f>
        <v>0</v>
      </c>
      <c r="X32" s="299"/>
      <c r="Y32" s="299"/>
      <c r="Z32" s="299"/>
      <c r="AA32" s="299"/>
      <c r="AB32" s="299"/>
      <c r="AC32" s="299"/>
      <c r="AD32" s="299"/>
      <c r="AE32" s="299"/>
      <c r="AK32" s="298">
        <v>0</v>
      </c>
      <c r="AL32" s="299"/>
      <c r="AM32" s="299"/>
      <c r="AN32" s="299"/>
      <c r="AO32" s="299"/>
      <c r="AR32" s="36"/>
      <c r="BE32" s="288"/>
    </row>
    <row r="33" spans="2:44" s="2" customFormat="1" ht="14.45" hidden="1" customHeight="1">
      <c r="B33" s="36"/>
      <c r="F33" s="27" t="s">
        <v>47</v>
      </c>
      <c r="L33" s="300">
        <v>0</v>
      </c>
      <c r="M33" s="299"/>
      <c r="N33" s="299"/>
      <c r="O33" s="299"/>
      <c r="P33" s="299"/>
      <c r="W33" s="298">
        <f>ROUND(BD54, 2)</f>
        <v>0</v>
      </c>
      <c r="X33" s="299"/>
      <c r="Y33" s="299"/>
      <c r="Z33" s="299"/>
      <c r="AA33" s="299"/>
      <c r="AB33" s="299"/>
      <c r="AC33" s="299"/>
      <c r="AD33" s="299"/>
      <c r="AE33" s="299"/>
      <c r="AK33" s="298">
        <v>0</v>
      </c>
      <c r="AL33" s="299"/>
      <c r="AM33" s="299"/>
      <c r="AN33" s="299"/>
      <c r="AO33" s="299"/>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304" t="s">
        <v>50</v>
      </c>
      <c r="Y35" s="302"/>
      <c r="Z35" s="302"/>
      <c r="AA35" s="302"/>
      <c r="AB35" s="302"/>
      <c r="AC35" s="39"/>
      <c r="AD35" s="39"/>
      <c r="AE35" s="39"/>
      <c r="AF35" s="39"/>
      <c r="AG35" s="39"/>
      <c r="AH35" s="39"/>
      <c r="AI35" s="39"/>
      <c r="AJ35" s="39"/>
      <c r="AK35" s="301">
        <f>SUM(AK26:AK33)</f>
        <v>0</v>
      </c>
      <c r="AL35" s="302"/>
      <c r="AM35" s="302"/>
      <c r="AN35" s="302"/>
      <c r="AO35" s="303"/>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13</v>
      </c>
      <c r="L44" s="3" t="str">
        <f>K5</f>
        <v>2023-02</v>
      </c>
      <c r="AR44" s="45"/>
    </row>
    <row r="45" spans="2:44" s="4" customFormat="1" ht="36.950000000000003" customHeight="1">
      <c r="B45" s="46"/>
      <c r="C45" s="47" t="s">
        <v>16</v>
      </c>
      <c r="L45" s="268" t="str">
        <f>K6</f>
        <v>SILNICE II/605 ROZVADOV – STARÁ CELNICE</v>
      </c>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R45" s="46"/>
    </row>
    <row r="46" spans="2:44" s="1" customFormat="1" ht="6.95" customHeight="1">
      <c r="B46" s="32"/>
      <c r="AR46" s="32"/>
    </row>
    <row r="47" spans="2:44" s="1" customFormat="1" ht="12" customHeight="1">
      <c r="B47" s="32"/>
      <c r="C47" s="27" t="s">
        <v>21</v>
      </c>
      <c r="L47" s="48" t="str">
        <f>IF(K8="","",K8)</f>
        <v>Rozvadov</v>
      </c>
      <c r="AI47" s="27" t="s">
        <v>23</v>
      </c>
      <c r="AM47" s="270" t="str">
        <f>IF(AN8= "","",AN8)</f>
        <v>15. 8. 2024</v>
      </c>
      <c r="AN47" s="270"/>
      <c r="AR47" s="32"/>
    </row>
    <row r="48" spans="2:44" s="1" customFormat="1" ht="6.95" customHeight="1">
      <c r="B48" s="32"/>
      <c r="AR48" s="32"/>
    </row>
    <row r="49" spans="1:91" s="1" customFormat="1" ht="25.7" customHeight="1">
      <c r="B49" s="32"/>
      <c r="C49" s="27" t="s">
        <v>25</v>
      </c>
      <c r="L49" s="3" t="str">
        <f>IF(E11= "","",E11)</f>
        <v>Správa a údržba silnic Plzeňského kraje, p.o.</v>
      </c>
      <c r="AI49" s="27" t="s">
        <v>31</v>
      </c>
      <c r="AM49" s="271" t="str">
        <f>IF(E17="","",E17)</f>
        <v>D PROJEKT PLZEŇ Nedvěd s.r.o.</v>
      </c>
      <c r="AN49" s="272"/>
      <c r="AO49" s="272"/>
      <c r="AP49" s="272"/>
      <c r="AR49" s="32"/>
      <c r="AS49" s="273" t="s">
        <v>52</v>
      </c>
      <c r="AT49" s="274"/>
      <c r="AU49" s="50"/>
      <c r="AV49" s="50"/>
      <c r="AW49" s="50"/>
      <c r="AX49" s="50"/>
      <c r="AY49" s="50"/>
      <c r="AZ49" s="50"/>
      <c r="BA49" s="50"/>
      <c r="BB49" s="50"/>
      <c r="BC49" s="50"/>
      <c r="BD49" s="51"/>
    </row>
    <row r="50" spans="1:91" s="1" customFormat="1" ht="15.2" customHeight="1">
      <c r="B50" s="32"/>
      <c r="C50" s="27" t="s">
        <v>29</v>
      </c>
      <c r="L50" s="3" t="str">
        <f>IF(E14= "Vyplň údaj","",E14)</f>
        <v/>
      </c>
      <c r="AI50" s="27" t="s">
        <v>34</v>
      </c>
      <c r="AM50" s="271" t="str">
        <f>IF(E20="","",E20)</f>
        <v xml:space="preserve"> </v>
      </c>
      <c r="AN50" s="272"/>
      <c r="AO50" s="272"/>
      <c r="AP50" s="272"/>
      <c r="AR50" s="32"/>
      <c r="AS50" s="275"/>
      <c r="AT50" s="276"/>
      <c r="BD50" s="53"/>
    </row>
    <row r="51" spans="1:91" s="1" customFormat="1" ht="10.9" customHeight="1">
      <c r="B51" s="32"/>
      <c r="AR51" s="32"/>
      <c r="AS51" s="275"/>
      <c r="AT51" s="276"/>
      <c r="BD51" s="53"/>
    </row>
    <row r="52" spans="1:91" s="1" customFormat="1" ht="29.25" customHeight="1">
      <c r="B52" s="32"/>
      <c r="C52" s="277" t="s">
        <v>53</v>
      </c>
      <c r="D52" s="278"/>
      <c r="E52" s="278"/>
      <c r="F52" s="278"/>
      <c r="G52" s="278"/>
      <c r="H52" s="54"/>
      <c r="I52" s="280" t="s">
        <v>54</v>
      </c>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9" t="s">
        <v>55</v>
      </c>
      <c r="AH52" s="278"/>
      <c r="AI52" s="278"/>
      <c r="AJ52" s="278"/>
      <c r="AK52" s="278"/>
      <c r="AL52" s="278"/>
      <c r="AM52" s="278"/>
      <c r="AN52" s="280" t="s">
        <v>56</v>
      </c>
      <c r="AO52" s="278"/>
      <c r="AP52" s="278"/>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84">
        <f>ROUND(SUM(AG55:AG61),2)</f>
        <v>0</v>
      </c>
      <c r="AH54" s="284"/>
      <c r="AI54" s="284"/>
      <c r="AJ54" s="284"/>
      <c r="AK54" s="284"/>
      <c r="AL54" s="284"/>
      <c r="AM54" s="284"/>
      <c r="AN54" s="285">
        <f t="shared" ref="AN54:AN61" si="0">SUM(AG54,AT54)</f>
        <v>0</v>
      </c>
      <c r="AO54" s="285"/>
      <c r="AP54" s="285"/>
      <c r="AQ54" s="64" t="s">
        <v>19</v>
      </c>
      <c r="AR54" s="60"/>
      <c r="AS54" s="65">
        <f>ROUND(SUM(AS55:AS61),2)</f>
        <v>0</v>
      </c>
      <c r="AT54" s="66">
        <f t="shared" ref="AT54:AT61" si="1">ROUND(SUM(AV54:AW54),2)</f>
        <v>0</v>
      </c>
      <c r="AU54" s="67">
        <f>ROUND(SUM(AU55:AU61),5)</f>
        <v>0</v>
      </c>
      <c r="AV54" s="66">
        <f>ROUND(AZ54*L29,2)</f>
        <v>0</v>
      </c>
      <c r="AW54" s="66">
        <f>ROUND(BA54*L30,2)</f>
        <v>0</v>
      </c>
      <c r="AX54" s="66">
        <f>ROUND(BB54*L29,2)</f>
        <v>0</v>
      </c>
      <c r="AY54" s="66">
        <f>ROUND(BC54*L30,2)</f>
        <v>0</v>
      </c>
      <c r="AZ54" s="66">
        <f>ROUND(SUM(AZ55:AZ61),2)</f>
        <v>0</v>
      </c>
      <c r="BA54" s="66">
        <f>ROUND(SUM(BA55:BA61),2)</f>
        <v>0</v>
      </c>
      <c r="BB54" s="66">
        <f>ROUND(SUM(BB55:BB61),2)</f>
        <v>0</v>
      </c>
      <c r="BC54" s="66">
        <f>ROUND(SUM(BC55:BC61),2)</f>
        <v>0</v>
      </c>
      <c r="BD54" s="68">
        <f>ROUND(SUM(BD55:BD61),2)</f>
        <v>0</v>
      </c>
      <c r="BS54" s="69" t="s">
        <v>71</v>
      </c>
      <c r="BT54" s="69" t="s">
        <v>72</v>
      </c>
      <c r="BU54" s="70" t="s">
        <v>73</v>
      </c>
      <c r="BV54" s="69" t="s">
        <v>74</v>
      </c>
      <c r="BW54" s="69" t="s">
        <v>5</v>
      </c>
      <c r="BX54" s="69" t="s">
        <v>75</v>
      </c>
      <c r="CL54" s="69" t="s">
        <v>19</v>
      </c>
    </row>
    <row r="55" spans="1:91" s="6" customFormat="1" ht="16.5" customHeight="1">
      <c r="A55" s="71" t="s">
        <v>76</v>
      </c>
      <c r="B55" s="72"/>
      <c r="C55" s="73"/>
      <c r="D55" s="281" t="s">
        <v>77</v>
      </c>
      <c r="E55" s="281"/>
      <c r="F55" s="281"/>
      <c r="G55" s="281"/>
      <c r="H55" s="281"/>
      <c r="I55" s="74"/>
      <c r="J55" s="281" t="s">
        <v>78</v>
      </c>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2">
        <f>'SO 000 - Vedlejší a ostat...'!J30</f>
        <v>0</v>
      </c>
      <c r="AH55" s="283"/>
      <c r="AI55" s="283"/>
      <c r="AJ55" s="283"/>
      <c r="AK55" s="283"/>
      <c r="AL55" s="283"/>
      <c r="AM55" s="283"/>
      <c r="AN55" s="282">
        <f t="shared" si="0"/>
        <v>0</v>
      </c>
      <c r="AO55" s="283"/>
      <c r="AP55" s="283"/>
      <c r="AQ55" s="75" t="s">
        <v>79</v>
      </c>
      <c r="AR55" s="72"/>
      <c r="AS55" s="76">
        <v>0</v>
      </c>
      <c r="AT55" s="77">
        <f t="shared" si="1"/>
        <v>0</v>
      </c>
      <c r="AU55" s="78">
        <f>'SO 000 - Vedlejší a ostat...'!P84</f>
        <v>0</v>
      </c>
      <c r="AV55" s="77">
        <f>'SO 000 - Vedlejší a ostat...'!J33</f>
        <v>0</v>
      </c>
      <c r="AW55" s="77">
        <f>'SO 000 - Vedlejší a ostat...'!J34</f>
        <v>0</v>
      </c>
      <c r="AX55" s="77">
        <f>'SO 000 - Vedlejší a ostat...'!J35</f>
        <v>0</v>
      </c>
      <c r="AY55" s="77">
        <f>'SO 000 - Vedlejší a ostat...'!J36</f>
        <v>0</v>
      </c>
      <c r="AZ55" s="77">
        <f>'SO 000 - Vedlejší a ostat...'!F33</f>
        <v>0</v>
      </c>
      <c r="BA55" s="77">
        <f>'SO 000 - Vedlejší a ostat...'!F34</f>
        <v>0</v>
      </c>
      <c r="BB55" s="77">
        <f>'SO 000 - Vedlejší a ostat...'!F35</f>
        <v>0</v>
      </c>
      <c r="BC55" s="77">
        <f>'SO 000 - Vedlejší a ostat...'!F36</f>
        <v>0</v>
      </c>
      <c r="BD55" s="79">
        <f>'SO 000 - Vedlejší a ostat...'!F37</f>
        <v>0</v>
      </c>
      <c r="BT55" s="80" t="s">
        <v>80</v>
      </c>
      <c r="BV55" s="80" t="s">
        <v>74</v>
      </c>
      <c r="BW55" s="80" t="s">
        <v>81</v>
      </c>
      <c r="BX55" s="80" t="s">
        <v>5</v>
      </c>
      <c r="CL55" s="80" t="s">
        <v>19</v>
      </c>
      <c r="CM55" s="80" t="s">
        <v>82</v>
      </c>
    </row>
    <row r="56" spans="1:91" s="6" customFormat="1" ht="16.5" customHeight="1">
      <c r="A56" s="71" t="s">
        <v>76</v>
      </c>
      <c r="B56" s="72"/>
      <c r="C56" s="73"/>
      <c r="D56" s="281" t="s">
        <v>83</v>
      </c>
      <c r="E56" s="281"/>
      <c r="F56" s="281"/>
      <c r="G56" s="281"/>
      <c r="H56" s="281"/>
      <c r="I56" s="74"/>
      <c r="J56" s="281" t="s">
        <v>78</v>
      </c>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2">
        <f>'SO 001 - Vedlejší a ostat...'!J30</f>
        <v>0</v>
      </c>
      <c r="AH56" s="283"/>
      <c r="AI56" s="283"/>
      <c r="AJ56" s="283"/>
      <c r="AK56" s="283"/>
      <c r="AL56" s="283"/>
      <c r="AM56" s="283"/>
      <c r="AN56" s="282">
        <f t="shared" si="0"/>
        <v>0</v>
      </c>
      <c r="AO56" s="283"/>
      <c r="AP56" s="283"/>
      <c r="AQ56" s="75" t="s">
        <v>79</v>
      </c>
      <c r="AR56" s="72"/>
      <c r="AS56" s="76">
        <v>0</v>
      </c>
      <c r="AT56" s="77">
        <f t="shared" si="1"/>
        <v>0</v>
      </c>
      <c r="AU56" s="78">
        <f>'SO 001 - Vedlejší a ostat...'!P84</f>
        <v>0</v>
      </c>
      <c r="AV56" s="77">
        <f>'SO 001 - Vedlejší a ostat...'!J33</f>
        <v>0</v>
      </c>
      <c r="AW56" s="77">
        <f>'SO 001 - Vedlejší a ostat...'!J34</f>
        <v>0</v>
      </c>
      <c r="AX56" s="77">
        <f>'SO 001 - Vedlejší a ostat...'!J35</f>
        <v>0</v>
      </c>
      <c r="AY56" s="77">
        <f>'SO 001 - Vedlejší a ostat...'!J36</f>
        <v>0</v>
      </c>
      <c r="AZ56" s="77">
        <f>'SO 001 - Vedlejší a ostat...'!F33</f>
        <v>0</v>
      </c>
      <c r="BA56" s="77">
        <f>'SO 001 - Vedlejší a ostat...'!F34</f>
        <v>0</v>
      </c>
      <c r="BB56" s="77">
        <f>'SO 001 - Vedlejší a ostat...'!F35</f>
        <v>0</v>
      </c>
      <c r="BC56" s="77">
        <f>'SO 001 - Vedlejší a ostat...'!F36</f>
        <v>0</v>
      </c>
      <c r="BD56" s="79">
        <f>'SO 001 - Vedlejší a ostat...'!F37</f>
        <v>0</v>
      </c>
      <c r="BT56" s="80" t="s">
        <v>80</v>
      </c>
      <c r="BV56" s="80" t="s">
        <v>74</v>
      </c>
      <c r="BW56" s="80" t="s">
        <v>84</v>
      </c>
      <c r="BX56" s="80" t="s">
        <v>5</v>
      </c>
      <c r="CL56" s="80" t="s">
        <v>19</v>
      </c>
      <c r="CM56" s="80" t="s">
        <v>82</v>
      </c>
    </row>
    <row r="57" spans="1:91" s="6" customFormat="1" ht="24.75" customHeight="1">
      <c r="A57" s="71" t="s">
        <v>76</v>
      </c>
      <c r="B57" s="72"/>
      <c r="C57" s="73"/>
      <c r="D57" s="281" t="s">
        <v>85</v>
      </c>
      <c r="E57" s="281"/>
      <c r="F57" s="281"/>
      <c r="G57" s="281"/>
      <c r="H57" s="281"/>
      <c r="I57" s="74"/>
      <c r="J57" s="281" t="s">
        <v>86</v>
      </c>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2">
        <f>'SO 101 - Silnice II-605 -...'!J30</f>
        <v>0</v>
      </c>
      <c r="AH57" s="283"/>
      <c r="AI57" s="283"/>
      <c r="AJ57" s="283"/>
      <c r="AK57" s="283"/>
      <c r="AL57" s="283"/>
      <c r="AM57" s="283"/>
      <c r="AN57" s="282">
        <f t="shared" si="0"/>
        <v>0</v>
      </c>
      <c r="AO57" s="283"/>
      <c r="AP57" s="283"/>
      <c r="AQ57" s="75" t="s">
        <v>79</v>
      </c>
      <c r="AR57" s="72"/>
      <c r="AS57" s="76">
        <v>0</v>
      </c>
      <c r="AT57" s="77">
        <f t="shared" si="1"/>
        <v>0</v>
      </c>
      <c r="AU57" s="78">
        <f>'SO 101 - Silnice II-605 -...'!P89</f>
        <v>0</v>
      </c>
      <c r="AV57" s="77">
        <f>'SO 101 - Silnice II-605 -...'!J33</f>
        <v>0</v>
      </c>
      <c r="AW57" s="77">
        <f>'SO 101 - Silnice II-605 -...'!J34</f>
        <v>0</v>
      </c>
      <c r="AX57" s="77">
        <f>'SO 101 - Silnice II-605 -...'!J35</f>
        <v>0</v>
      </c>
      <c r="AY57" s="77">
        <f>'SO 101 - Silnice II-605 -...'!J36</f>
        <v>0</v>
      </c>
      <c r="AZ57" s="77">
        <f>'SO 101 - Silnice II-605 -...'!F33</f>
        <v>0</v>
      </c>
      <c r="BA57" s="77">
        <f>'SO 101 - Silnice II-605 -...'!F34</f>
        <v>0</v>
      </c>
      <c r="BB57" s="77">
        <f>'SO 101 - Silnice II-605 -...'!F35</f>
        <v>0</v>
      </c>
      <c r="BC57" s="77">
        <f>'SO 101 - Silnice II-605 -...'!F36</f>
        <v>0</v>
      </c>
      <c r="BD57" s="79">
        <f>'SO 101 - Silnice II-605 -...'!F37</f>
        <v>0</v>
      </c>
      <c r="BT57" s="80" t="s">
        <v>80</v>
      </c>
      <c r="BV57" s="80" t="s">
        <v>74</v>
      </c>
      <c r="BW57" s="80" t="s">
        <v>87</v>
      </c>
      <c r="BX57" s="80" t="s">
        <v>5</v>
      </c>
      <c r="CL57" s="80" t="s">
        <v>19</v>
      </c>
      <c r="CM57" s="80" t="s">
        <v>82</v>
      </c>
    </row>
    <row r="58" spans="1:91" s="6" customFormat="1" ht="16.5" customHeight="1">
      <c r="A58" s="71" t="s">
        <v>76</v>
      </c>
      <c r="B58" s="72"/>
      <c r="C58" s="73"/>
      <c r="D58" s="281" t="s">
        <v>88</v>
      </c>
      <c r="E58" s="281"/>
      <c r="F58" s="281"/>
      <c r="G58" s="281"/>
      <c r="H58" s="281"/>
      <c r="I58" s="74"/>
      <c r="J58" s="281" t="s">
        <v>89</v>
      </c>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2">
        <f>'SO 134 - Společná stezka ...'!J30</f>
        <v>0</v>
      </c>
      <c r="AH58" s="283"/>
      <c r="AI58" s="283"/>
      <c r="AJ58" s="283"/>
      <c r="AK58" s="283"/>
      <c r="AL58" s="283"/>
      <c r="AM58" s="283"/>
      <c r="AN58" s="282">
        <f t="shared" si="0"/>
        <v>0</v>
      </c>
      <c r="AO58" s="283"/>
      <c r="AP58" s="283"/>
      <c r="AQ58" s="75" t="s">
        <v>79</v>
      </c>
      <c r="AR58" s="72"/>
      <c r="AS58" s="76">
        <v>0</v>
      </c>
      <c r="AT58" s="77">
        <f t="shared" si="1"/>
        <v>0</v>
      </c>
      <c r="AU58" s="78">
        <f>'SO 134 - Společná stezka ...'!P90</f>
        <v>0</v>
      </c>
      <c r="AV58" s="77">
        <f>'SO 134 - Společná stezka ...'!J33</f>
        <v>0</v>
      </c>
      <c r="AW58" s="77">
        <f>'SO 134 - Společná stezka ...'!J34</f>
        <v>0</v>
      </c>
      <c r="AX58" s="77">
        <f>'SO 134 - Společná stezka ...'!J35</f>
        <v>0</v>
      </c>
      <c r="AY58" s="77">
        <f>'SO 134 - Společná stezka ...'!J36</f>
        <v>0</v>
      </c>
      <c r="AZ58" s="77">
        <f>'SO 134 - Společná stezka ...'!F33</f>
        <v>0</v>
      </c>
      <c r="BA58" s="77">
        <f>'SO 134 - Společná stezka ...'!F34</f>
        <v>0</v>
      </c>
      <c r="BB58" s="77">
        <f>'SO 134 - Společná stezka ...'!F35</f>
        <v>0</v>
      </c>
      <c r="BC58" s="77">
        <f>'SO 134 - Společná stezka ...'!F36</f>
        <v>0</v>
      </c>
      <c r="BD58" s="79">
        <f>'SO 134 - Společná stezka ...'!F37</f>
        <v>0</v>
      </c>
      <c r="BT58" s="80" t="s">
        <v>80</v>
      </c>
      <c r="BV58" s="80" t="s">
        <v>74</v>
      </c>
      <c r="BW58" s="80" t="s">
        <v>90</v>
      </c>
      <c r="BX58" s="80" t="s">
        <v>5</v>
      </c>
      <c r="CL58" s="80" t="s">
        <v>19</v>
      </c>
      <c r="CM58" s="80" t="s">
        <v>82</v>
      </c>
    </row>
    <row r="59" spans="1:91" s="6" customFormat="1" ht="16.5" customHeight="1">
      <c r="A59" s="71" t="s">
        <v>76</v>
      </c>
      <c r="B59" s="72"/>
      <c r="C59" s="73"/>
      <c r="D59" s="281" t="s">
        <v>91</v>
      </c>
      <c r="E59" s="281"/>
      <c r="F59" s="281"/>
      <c r="G59" s="281"/>
      <c r="H59" s="281"/>
      <c r="I59" s="74"/>
      <c r="J59" s="281" t="s">
        <v>92</v>
      </c>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2">
        <f>'SO 180 - Dopravně inženýr...'!J30</f>
        <v>0</v>
      </c>
      <c r="AH59" s="283"/>
      <c r="AI59" s="283"/>
      <c r="AJ59" s="283"/>
      <c r="AK59" s="283"/>
      <c r="AL59" s="283"/>
      <c r="AM59" s="283"/>
      <c r="AN59" s="282">
        <f t="shared" si="0"/>
        <v>0</v>
      </c>
      <c r="AO59" s="283"/>
      <c r="AP59" s="283"/>
      <c r="AQ59" s="75" t="s">
        <v>79</v>
      </c>
      <c r="AR59" s="72"/>
      <c r="AS59" s="76">
        <v>0</v>
      </c>
      <c r="AT59" s="77">
        <f t="shared" si="1"/>
        <v>0</v>
      </c>
      <c r="AU59" s="78">
        <f>'SO 180 - Dopravně inženýr...'!P81</f>
        <v>0</v>
      </c>
      <c r="AV59" s="77">
        <f>'SO 180 - Dopravně inženýr...'!J33</f>
        <v>0</v>
      </c>
      <c r="AW59" s="77">
        <f>'SO 180 - Dopravně inženýr...'!J34</f>
        <v>0</v>
      </c>
      <c r="AX59" s="77">
        <f>'SO 180 - Dopravně inženýr...'!J35</f>
        <v>0</v>
      </c>
      <c r="AY59" s="77">
        <f>'SO 180 - Dopravně inženýr...'!J36</f>
        <v>0</v>
      </c>
      <c r="AZ59" s="77">
        <f>'SO 180 - Dopravně inženýr...'!F33</f>
        <v>0</v>
      </c>
      <c r="BA59" s="77">
        <f>'SO 180 - Dopravně inženýr...'!F34</f>
        <v>0</v>
      </c>
      <c r="BB59" s="77">
        <f>'SO 180 - Dopravně inženýr...'!F35</f>
        <v>0</v>
      </c>
      <c r="BC59" s="77">
        <f>'SO 180 - Dopravně inženýr...'!F36</f>
        <v>0</v>
      </c>
      <c r="BD59" s="79">
        <f>'SO 180 - Dopravně inženýr...'!F37</f>
        <v>0</v>
      </c>
      <c r="BT59" s="80" t="s">
        <v>80</v>
      </c>
      <c r="BV59" s="80" t="s">
        <v>74</v>
      </c>
      <c r="BW59" s="80" t="s">
        <v>93</v>
      </c>
      <c r="BX59" s="80" t="s">
        <v>5</v>
      </c>
      <c r="CL59" s="80" t="s">
        <v>19</v>
      </c>
      <c r="CM59" s="80" t="s">
        <v>82</v>
      </c>
    </row>
    <row r="60" spans="1:91" s="6" customFormat="1" ht="16.5" customHeight="1">
      <c r="A60" s="71" t="s">
        <v>76</v>
      </c>
      <c r="B60" s="72"/>
      <c r="C60" s="73"/>
      <c r="D60" s="281" t="s">
        <v>94</v>
      </c>
      <c r="E60" s="281"/>
      <c r="F60" s="281"/>
      <c r="G60" s="281"/>
      <c r="H60" s="281"/>
      <c r="I60" s="74"/>
      <c r="J60" s="281" t="s">
        <v>95</v>
      </c>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2">
        <f>'SO 302 - Dešťová kanalizace'!J30</f>
        <v>0</v>
      </c>
      <c r="AH60" s="283"/>
      <c r="AI60" s="283"/>
      <c r="AJ60" s="283"/>
      <c r="AK60" s="283"/>
      <c r="AL60" s="283"/>
      <c r="AM60" s="283"/>
      <c r="AN60" s="282">
        <f t="shared" si="0"/>
        <v>0</v>
      </c>
      <c r="AO60" s="283"/>
      <c r="AP60" s="283"/>
      <c r="AQ60" s="75" t="s">
        <v>96</v>
      </c>
      <c r="AR60" s="72"/>
      <c r="AS60" s="76">
        <v>0</v>
      </c>
      <c r="AT60" s="77">
        <f t="shared" si="1"/>
        <v>0</v>
      </c>
      <c r="AU60" s="78">
        <f>'SO 302 - Dešťová kanalizace'!P86</f>
        <v>0</v>
      </c>
      <c r="AV60" s="77">
        <f>'SO 302 - Dešťová kanalizace'!J33</f>
        <v>0</v>
      </c>
      <c r="AW60" s="77">
        <f>'SO 302 - Dešťová kanalizace'!J34</f>
        <v>0</v>
      </c>
      <c r="AX60" s="77">
        <f>'SO 302 - Dešťová kanalizace'!J35</f>
        <v>0</v>
      </c>
      <c r="AY60" s="77">
        <f>'SO 302 - Dešťová kanalizace'!J36</f>
        <v>0</v>
      </c>
      <c r="AZ60" s="77">
        <f>'SO 302 - Dešťová kanalizace'!F33</f>
        <v>0</v>
      </c>
      <c r="BA60" s="77">
        <f>'SO 302 - Dešťová kanalizace'!F34</f>
        <v>0</v>
      </c>
      <c r="BB60" s="77">
        <f>'SO 302 - Dešťová kanalizace'!F35</f>
        <v>0</v>
      </c>
      <c r="BC60" s="77">
        <f>'SO 302 - Dešťová kanalizace'!F36</f>
        <v>0</v>
      </c>
      <c r="BD60" s="79">
        <f>'SO 302 - Dešťová kanalizace'!F37</f>
        <v>0</v>
      </c>
      <c r="BT60" s="80" t="s">
        <v>80</v>
      </c>
      <c r="BV60" s="80" t="s">
        <v>74</v>
      </c>
      <c r="BW60" s="80" t="s">
        <v>97</v>
      </c>
      <c r="BX60" s="80" t="s">
        <v>5</v>
      </c>
      <c r="CL60" s="80" t="s">
        <v>19</v>
      </c>
      <c r="CM60" s="80" t="s">
        <v>82</v>
      </c>
    </row>
    <row r="61" spans="1:91" s="6" customFormat="1" ht="16.5" customHeight="1">
      <c r="A61" s="71" t="s">
        <v>76</v>
      </c>
      <c r="B61" s="72"/>
      <c r="C61" s="73"/>
      <c r="D61" s="281" t="s">
        <v>98</v>
      </c>
      <c r="E61" s="281"/>
      <c r="F61" s="281"/>
      <c r="G61" s="281"/>
      <c r="H61" s="281"/>
      <c r="I61" s="74"/>
      <c r="J61" s="281" t="s">
        <v>99</v>
      </c>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2">
        <f>'SO 401 - Veřejné osvětlení'!J30</f>
        <v>0</v>
      </c>
      <c r="AH61" s="283"/>
      <c r="AI61" s="283"/>
      <c r="AJ61" s="283"/>
      <c r="AK61" s="283"/>
      <c r="AL61" s="283"/>
      <c r="AM61" s="283"/>
      <c r="AN61" s="282">
        <f t="shared" si="0"/>
        <v>0</v>
      </c>
      <c r="AO61" s="283"/>
      <c r="AP61" s="283"/>
      <c r="AQ61" s="75" t="s">
        <v>79</v>
      </c>
      <c r="AR61" s="72"/>
      <c r="AS61" s="81">
        <v>0</v>
      </c>
      <c r="AT61" s="82">
        <f t="shared" si="1"/>
        <v>0</v>
      </c>
      <c r="AU61" s="83">
        <f>'SO 401 - Veřejné osvětlení'!P83</f>
        <v>0</v>
      </c>
      <c r="AV61" s="82">
        <f>'SO 401 - Veřejné osvětlení'!J33</f>
        <v>0</v>
      </c>
      <c r="AW61" s="82">
        <f>'SO 401 - Veřejné osvětlení'!J34</f>
        <v>0</v>
      </c>
      <c r="AX61" s="82">
        <f>'SO 401 - Veřejné osvětlení'!J35</f>
        <v>0</v>
      </c>
      <c r="AY61" s="82">
        <f>'SO 401 - Veřejné osvětlení'!J36</f>
        <v>0</v>
      </c>
      <c r="AZ61" s="82">
        <f>'SO 401 - Veřejné osvětlení'!F33</f>
        <v>0</v>
      </c>
      <c r="BA61" s="82">
        <f>'SO 401 - Veřejné osvětlení'!F34</f>
        <v>0</v>
      </c>
      <c r="BB61" s="82">
        <f>'SO 401 - Veřejné osvětlení'!F35</f>
        <v>0</v>
      </c>
      <c r="BC61" s="82">
        <f>'SO 401 - Veřejné osvětlení'!F36</f>
        <v>0</v>
      </c>
      <c r="BD61" s="84">
        <f>'SO 401 - Veřejné osvětlení'!F37</f>
        <v>0</v>
      </c>
      <c r="BT61" s="80" t="s">
        <v>80</v>
      </c>
      <c r="BV61" s="80" t="s">
        <v>74</v>
      </c>
      <c r="BW61" s="80" t="s">
        <v>100</v>
      </c>
      <c r="BX61" s="80" t="s">
        <v>5</v>
      </c>
      <c r="CL61" s="80" t="s">
        <v>19</v>
      </c>
      <c r="CM61" s="80" t="s">
        <v>82</v>
      </c>
    </row>
    <row r="62" spans="1:91" s="1" customFormat="1" ht="30" customHeight="1">
      <c r="B62" s="32"/>
      <c r="AR62" s="32"/>
    </row>
    <row r="63" spans="1:91" s="1" customFormat="1" ht="6.95" customHeight="1">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32"/>
    </row>
  </sheetData>
  <sheetProtection algorithmName="SHA-512" hashValue="yHWIhn4IOORCdny2eiow2v3HAXJi9ga/eIjm7HW1NusopA7ph5++UcRNV9qSloJnl7jrib69eZOSvQWt5/DKzQ==" saltValue="15CFqhj+xEOlmyvjjYTJncLhP69a0MUIRYsz9049X56RJ9uhykQqkG3IATEjdimecnukx6rEyQNdkbfGCGn8OQ=="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SO 000 - Vedlejší a ostat...'!C2" display="/" xr:uid="{00000000-0004-0000-0000-000000000000}"/>
    <hyperlink ref="A56" location="'SO 001 - Vedlejší a ostat...'!C2" display="/" xr:uid="{00000000-0004-0000-0000-000001000000}"/>
    <hyperlink ref="A57" location="'SO 101 - Silnice II-605 -...'!C2" display="/" xr:uid="{00000000-0004-0000-0000-000002000000}"/>
    <hyperlink ref="A58" location="'SO 134 - Společná stezka ...'!C2" display="/" xr:uid="{00000000-0004-0000-0000-000003000000}"/>
    <hyperlink ref="A59" location="'SO 180 - Dopravně inženýr...'!C2" display="/" xr:uid="{00000000-0004-0000-0000-000004000000}"/>
    <hyperlink ref="A60" location="'SO 302 - Dešťová kanalizace'!C2" display="/" xr:uid="{00000000-0004-0000-0000-000005000000}"/>
    <hyperlink ref="A61" location="'SO 401 - Veřejné osvětlení'!C2" display="/" xr:uid="{00000000-0004-0000-00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81</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103</v>
      </c>
      <c r="F9" s="307"/>
      <c r="G9" s="307"/>
      <c r="H9" s="307"/>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
        <v>104</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ROUND((SUM(BE84:BE117)),  2)</f>
        <v>0</v>
      </c>
      <c r="I33" s="89">
        <v>0.21</v>
      </c>
      <c r="J33" s="88">
        <f>ROUND(((SUM(BE84:BE117))*I33),  2)</f>
        <v>0</v>
      </c>
      <c r="L33" s="32"/>
    </row>
    <row r="34" spans="2:12" s="1" customFormat="1" ht="14.45" customHeight="1">
      <c r="B34" s="32"/>
      <c r="E34" s="27" t="s">
        <v>44</v>
      </c>
      <c r="F34" s="88">
        <f>ROUND((SUM(BF84:BF117)),  2)</f>
        <v>0</v>
      </c>
      <c r="I34" s="89">
        <v>0.12</v>
      </c>
      <c r="J34" s="88">
        <f>ROUND(((SUM(BF84:BF117))*I34),  2)</f>
        <v>0</v>
      </c>
      <c r="L34" s="32"/>
    </row>
    <row r="35" spans="2:12" s="1" customFormat="1" ht="14.45" hidden="1" customHeight="1">
      <c r="B35" s="32"/>
      <c r="E35" s="27" t="s">
        <v>45</v>
      </c>
      <c r="F35" s="88">
        <f>ROUND((SUM(BG84:BG117)),  2)</f>
        <v>0</v>
      </c>
      <c r="I35" s="89">
        <v>0.21</v>
      </c>
      <c r="J35" s="88">
        <f>0</f>
        <v>0</v>
      </c>
      <c r="L35" s="32"/>
    </row>
    <row r="36" spans="2:12" s="1" customFormat="1" ht="14.45" hidden="1" customHeight="1">
      <c r="B36" s="32"/>
      <c r="E36" s="27" t="s">
        <v>46</v>
      </c>
      <c r="F36" s="88">
        <f>ROUND((SUM(BH84:BH117)),  2)</f>
        <v>0</v>
      </c>
      <c r="I36" s="89">
        <v>0.12</v>
      </c>
      <c r="J36" s="88">
        <f>0</f>
        <v>0</v>
      </c>
      <c r="L36" s="32"/>
    </row>
    <row r="37" spans="2:12" s="1" customFormat="1" ht="14.45" hidden="1" customHeight="1">
      <c r="B37" s="32"/>
      <c r="E37" s="27" t="s">
        <v>47</v>
      </c>
      <c r="F37" s="88">
        <f>ROUND((SUM(BI84:BI117)),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000 - Vedlejší a ostatní náklady</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Správa a údržba silnic Plzeňského kraje, p.o.</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J84</f>
        <v>0</v>
      </c>
      <c r="L59" s="32"/>
      <c r="AU59" s="17" t="s">
        <v>108</v>
      </c>
    </row>
    <row r="60" spans="2:47" s="8" customFormat="1" ht="24.95" customHeight="1">
      <c r="B60" s="99"/>
      <c r="D60" s="100" t="s">
        <v>109</v>
      </c>
      <c r="E60" s="101"/>
      <c r="F60" s="101"/>
      <c r="G60" s="101"/>
      <c r="H60" s="101"/>
      <c r="I60" s="101"/>
      <c r="J60" s="102">
        <f>J85</f>
        <v>0</v>
      </c>
      <c r="L60" s="99"/>
    </row>
    <row r="61" spans="2:47" s="9" customFormat="1" ht="19.899999999999999" customHeight="1">
      <c r="B61" s="103"/>
      <c r="D61" s="104" t="s">
        <v>110</v>
      </c>
      <c r="E61" s="105"/>
      <c r="F61" s="105"/>
      <c r="G61" s="105"/>
      <c r="H61" s="105"/>
      <c r="I61" s="105"/>
      <c r="J61" s="106">
        <f>J86</f>
        <v>0</v>
      </c>
      <c r="L61" s="103"/>
    </row>
    <row r="62" spans="2:47" s="9" customFormat="1" ht="19.899999999999999" customHeight="1">
      <c r="B62" s="103"/>
      <c r="D62" s="104" t="s">
        <v>111</v>
      </c>
      <c r="E62" s="105"/>
      <c r="F62" s="105"/>
      <c r="G62" s="105"/>
      <c r="H62" s="105"/>
      <c r="I62" s="105"/>
      <c r="J62" s="106">
        <f>J99</f>
        <v>0</v>
      </c>
      <c r="L62" s="103"/>
    </row>
    <row r="63" spans="2:47" s="9" customFormat="1" ht="19.899999999999999" customHeight="1">
      <c r="B63" s="103"/>
      <c r="D63" s="104" t="s">
        <v>112</v>
      </c>
      <c r="E63" s="105"/>
      <c r="F63" s="105"/>
      <c r="G63" s="105"/>
      <c r="H63" s="105"/>
      <c r="I63" s="105"/>
      <c r="J63" s="106">
        <f>J108</f>
        <v>0</v>
      </c>
      <c r="L63" s="103"/>
    </row>
    <row r="64" spans="2:47" s="9" customFormat="1" ht="19.899999999999999" customHeight="1">
      <c r="B64" s="103"/>
      <c r="D64" s="104" t="s">
        <v>113</v>
      </c>
      <c r="E64" s="105"/>
      <c r="F64" s="105"/>
      <c r="G64" s="105"/>
      <c r="H64" s="105"/>
      <c r="I64" s="105"/>
      <c r="J64" s="106">
        <f>J113</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114</v>
      </c>
      <c r="L71" s="32"/>
    </row>
    <row r="72" spans="2:12" s="1" customFormat="1" ht="6.95" customHeight="1">
      <c r="B72" s="32"/>
      <c r="L72" s="32"/>
    </row>
    <row r="73" spans="2:12" s="1" customFormat="1" ht="12" customHeight="1">
      <c r="B73" s="32"/>
      <c r="C73" s="27" t="s">
        <v>16</v>
      </c>
      <c r="L73" s="32"/>
    </row>
    <row r="74" spans="2:12" s="1" customFormat="1" ht="16.5" customHeight="1">
      <c r="B74" s="32"/>
      <c r="E74" s="305" t="str">
        <f>E7</f>
        <v>SILNICE II/605 ROZVADOV – STARÁ CELNICE</v>
      </c>
      <c r="F74" s="306"/>
      <c r="G74" s="306"/>
      <c r="H74" s="306"/>
      <c r="L74" s="32"/>
    </row>
    <row r="75" spans="2:12" s="1" customFormat="1" ht="12" customHeight="1">
      <c r="B75" s="32"/>
      <c r="C75" s="27" t="s">
        <v>102</v>
      </c>
      <c r="L75" s="32"/>
    </row>
    <row r="76" spans="2:12" s="1" customFormat="1" ht="16.5" customHeight="1">
      <c r="B76" s="32"/>
      <c r="E76" s="268" t="str">
        <f>E9</f>
        <v>SO 000 - Vedlejší a ostatní náklady</v>
      </c>
      <c r="F76" s="307"/>
      <c r="G76" s="307"/>
      <c r="H76" s="307"/>
      <c r="L76" s="32"/>
    </row>
    <row r="77" spans="2:12" s="1" customFormat="1" ht="6.95" customHeight="1">
      <c r="B77" s="32"/>
      <c r="L77" s="32"/>
    </row>
    <row r="78" spans="2:12" s="1" customFormat="1" ht="12" customHeight="1">
      <c r="B78" s="32"/>
      <c r="C78" s="27" t="s">
        <v>21</v>
      </c>
      <c r="F78" s="25" t="str">
        <f>F12</f>
        <v>Rozvadov</v>
      </c>
      <c r="I78" s="27" t="s">
        <v>23</v>
      </c>
      <c r="J78" s="49" t="str">
        <f>IF(J12="","",J12)</f>
        <v>15. 8. 2024</v>
      </c>
      <c r="L78" s="32"/>
    </row>
    <row r="79" spans="2:12" s="1" customFormat="1" ht="6.95" customHeight="1">
      <c r="B79" s="32"/>
      <c r="L79" s="32"/>
    </row>
    <row r="80" spans="2:12" s="1" customFormat="1" ht="25.7" customHeight="1">
      <c r="B80" s="32"/>
      <c r="C80" s="27" t="s">
        <v>25</v>
      </c>
      <c r="F80" s="25" t="str">
        <f>E15</f>
        <v>Správa a údržba silnic Plzeňského kraje, p.o.</v>
      </c>
      <c r="I80" s="27" t="s">
        <v>31</v>
      </c>
      <c r="J80" s="30" t="str">
        <f>E21</f>
        <v>D PROJEKT PLZEŇ Nedvěd s.r.o.</v>
      </c>
      <c r="L80" s="32"/>
    </row>
    <row r="81" spans="2:65" s="1" customFormat="1" ht="15.2" customHeight="1">
      <c r="B81" s="32"/>
      <c r="C81" s="27" t="s">
        <v>29</v>
      </c>
      <c r="F81" s="25" t="str">
        <f>IF(E18="","",E18)</f>
        <v>Vyplň údaj</v>
      </c>
      <c r="I81" s="27" t="s">
        <v>34</v>
      </c>
      <c r="J81" s="30" t="str">
        <f>E24</f>
        <v xml:space="preserve"> </v>
      </c>
      <c r="L81" s="32"/>
    </row>
    <row r="82" spans="2:65" s="1" customFormat="1" ht="10.35" customHeight="1">
      <c r="B82" s="32"/>
      <c r="L82" s="32"/>
    </row>
    <row r="83" spans="2:65" s="10" customFormat="1" ht="29.25" customHeight="1">
      <c r="B83" s="107"/>
      <c r="C83" s="108" t="s">
        <v>115</v>
      </c>
      <c r="D83" s="109" t="s">
        <v>57</v>
      </c>
      <c r="E83" s="109" t="s">
        <v>53</v>
      </c>
      <c r="F83" s="109" t="s">
        <v>54</v>
      </c>
      <c r="G83" s="109" t="s">
        <v>116</v>
      </c>
      <c r="H83" s="109" t="s">
        <v>117</v>
      </c>
      <c r="I83" s="109" t="s">
        <v>118</v>
      </c>
      <c r="J83" s="109" t="s">
        <v>107</v>
      </c>
      <c r="K83" s="110" t="s">
        <v>119</v>
      </c>
      <c r="L83" s="107"/>
      <c r="M83" s="56" t="s">
        <v>19</v>
      </c>
      <c r="N83" s="57" t="s">
        <v>42</v>
      </c>
      <c r="O83" s="57" t="s">
        <v>120</v>
      </c>
      <c r="P83" s="57" t="s">
        <v>121</v>
      </c>
      <c r="Q83" s="57" t="s">
        <v>122</v>
      </c>
      <c r="R83" s="57" t="s">
        <v>123</v>
      </c>
      <c r="S83" s="57" t="s">
        <v>124</v>
      </c>
      <c r="T83" s="58" t="s">
        <v>125</v>
      </c>
    </row>
    <row r="84" spans="2:65" s="1" customFormat="1" ht="22.9" customHeight="1">
      <c r="B84" s="32"/>
      <c r="C84" s="61" t="s">
        <v>126</v>
      </c>
      <c r="J84" s="111">
        <f>BK84</f>
        <v>0</v>
      </c>
      <c r="L84" s="32"/>
      <c r="M84" s="59"/>
      <c r="N84" s="50"/>
      <c r="O84" s="50"/>
      <c r="P84" s="112">
        <f>P85</f>
        <v>0</v>
      </c>
      <c r="Q84" s="50"/>
      <c r="R84" s="112">
        <f>R85</f>
        <v>0</v>
      </c>
      <c r="S84" s="50"/>
      <c r="T84" s="113">
        <f>T85</f>
        <v>0</v>
      </c>
      <c r="AT84" s="17" t="s">
        <v>71</v>
      </c>
      <c r="AU84" s="17" t="s">
        <v>108</v>
      </c>
      <c r="BK84" s="114">
        <f>BK85</f>
        <v>0</v>
      </c>
    </row>
    <row r="85" spans="2:65" s="11" customFormat="1" ht="25.9" customHeight="1">
      <c r="B85" s="115"/>
      <c r="D85" s="116" t="s">
        <v>71</v>
      </c>
      <c r="E85" s="117" t="s">
        <v>127</v>
      </c>
      <c r="F85" s="117" t="s">
        <v>128</v>
      </c>
      <c r="I85" s="118"/>
      <c r="J85" s="119">
        <f>BK85</f>
        <v>0</v>
      </c>
      <c r="L85" s="115"/>
      <c r="M85" s="120"/>
      <c r="P85" s="121">
        <f>P86+P99+P108+P113</f>
        <v>0</v>
      </c>
      <c r="R85" s="121">
        <f>R86+R99+R108+R113</f>
        <v>0</v>
      </c>
      <c r="T85" s="122">
        <f>T86+T99+T108+T113</f>
        <v>0</v>
      </c>
      <c r="AR85" s="116" t="s">
        <v>129</v>
      </c>
      <c r="AT85" s="123" t="s">
        <v>71</v>
      </c>
      <c r="AU85" s="123" t="s">
        <v>72</v>
      </c>
      <c r="AY85" s="116" t="s">
        <v>130</v>
      </c>
      <c r="BK85" s="124">
        <f>BK86+BK99+BK108+BK113</f>
        <v>0</v>
      </c>
    </row>
    <row r="86" spans="2:65" s="11" customFormat="1" ht="22.9" customHeight="1">
      <c r="B86" s="115"/>
      <c r="D86" s="116" t="s">
        <v>71</v>
      </c>
      <c r="E86" s="125" t="s">
        <v>131</v>
      </c>
      <c r="F86" s="125" t="s">
        <v>132</v>
      </c>
      <c r="I86" s="118"/>
      <c r="J86" s="126">
        <f>BK86</f>
        <v>0</v>
      </c>
      <c r="L86" s="115"/>
      <c r="M86" s="120"/>
      <c r="P86" s="121">
        <f>SUM(P87:P98)</f>
        <v>0</v>
      </c>
      <c r="R86" s="121">
        <f>SUM(R87:R98)</f>
        <v>0</v>
      </c>
      <c r="T86" s="122">
        <f>SUM(T87:T98)</f>
        <v>0</v>
      </c>
      <c r="AR86" s="116" t="s">
        <v>129</v>
      </c>
      <c r="AT86" s="123" t="s">
        <v>71</v>
      </c>
      <c r="AU86" s="123" t="s">
        <v>80</v>
      </c>
      <c r="AY86" s="116" t="s">
        <v>130</v>
      </c>
      <c r="BK86" s="124">
        <f>SUM(BK87:BK98)</f>
        <v>0</v>
      </c>
    </row>
    <row r="87" spans="2:65" s="1" customFormat="1" ht="16.5" customHeight="1">
      <c r="B87" s="32"/>
      <c r="C87" s="127" t="s">
        <v>80</v>
      </c>
      <c r="D87" s="127" t="s">
        <v>133</v>
      </c>
      <c r="E87" s="128" t="s">
        <v>134</v>
      </c>
      <c r="F87" s="129" t="s">
        <v>135</v>
      </c>
      <c r="G87" s="130" t="s">
        <v>136</v>
      </c>
      <c r="H87" s="131">
        <v>1</v>
      </c>
      <c r="I87" s="132"/>
      <c r="J87" s="133">
        <f>ROUND(I87*H87,2)</f>
        <v>0</v>
      </c>
      <c r="K87" s="129" t="s">
        <v>137</v>
      </c>
      <c r="L87" s="32"/>
      <c r="M87" s="134" t="s">
        <v>19</v>
      </c>
      <c r="N87" s="135" t="s">
        <v>43</v>
      </c>
      <c r="P87" s="136">
        <f>O87*H87</f>
        <v>0</v>
      </c>
      <c r="Q87" s="136">
        <v>0</v>
      </c>
      <c r="R87" s="136">
        <f>Q87*H87</f>
        <v>0</v>
      </c>
      <c r="S87" s="136">
        <v>0</v>
      </c>
      <c r="T87" s="137">
        <f>S87*H87</f>
        <v>0</v>
      </c>
      <c r="AR87" s="138" t="s">
        <v>138</v>
      </c>
      <c r="AT87" s="138" t="s">
        <v>133</v>
      </c>
      <c r="AU87" s="138" t="s">
        <v>82</v>
      </c>
      <c r="AY87" s="17" t="s">
        <v>130</v>
      </c>
      <c r="BE87" s="139">
        <f>IF(N87="základní",J87,0)</f>
        <v>0</v>
      </c>
      <c r="BF87" s="139">
        <f>IF(N87="snížená",J87,0)</f>
        <v>0</v>
      </c>
      <c r="BG87" s="139">
        <f>IF(N87="zákl. přenesená",J87,0)</f>
        <v>0</v>
      </c>
      <c r="BH87" s="139">
        <f>IF(N87="sníž. přenesená",J87,0)</f>
        <v>0</v>
      </c>
      <c r="BI87" s="139">
        <f>IF(N87="nulová",J87,0)</f>
        <v>0</v>
      </c>
      <c r="BJ87" s="17" t="s">
        <v>80</v>
      </c>
      <c r="BK87" s="139">
        <f>ROUND(I87*H87,2)</f>
        <v>0</v>
      </c>
      <c r="BL87" s="17" t="s">
        <v>138</v>
      </c>
      <c r="BM87" s="138" t="s">
        <v>139</v>
      </c>
    </row>
    <row r="88" spans="2:65" s="1" customFormat="1" ht="11.25">
      <c r="B88" s="32"/>
      <c r="D88" s="140" t="s">
        <v>140</v>
      </c>
      <c r="F88" s="141" t="s">
        <v>135</v>
      </c>
      <c r="I88" s="142"/>
      <c r="L88" s="32"/>
      <c r="M88" s="143"/>
      <c r="T88" s="53"/>
      <c r="AT88" s="17" t="s">
        <v>140</v>
      </c>
      <c r="AU88" s="17" t="s">
        <v>82</v>
      </c>
    </row>
    <row r="89" spans="2:65" s="1" customFormat="1" ht="11.25">
      <c r="B89" s="32"/>
      <c r="D89" s="144" t="s">
        <v>141</v>
      </c>
      <c r="F89" s="145" t="s">
        <v>142</v>
      </c>
      <c r="I89" s="142"/>
      <c r="L89" s="32"/>
      <c r="M89" s="143"/>
      <c r="T89" s="53"/>
      <c r="AT89" s="17" t="s">
        <v>141</v>
      </c>
      <c r="AU89" s="17" t="s">
        <v>82</v>
      </c>
    </row>
    <row r="90" spans="2:65" s="1" customFormat="1" ht="58.5">
      <c r="B90" s="32"/>
      <c r="D90" s="140" t="s">
        <v>143</v>
      </c>
      <c r="F90" s="146" t="s">
        <v>144</v>
      </c>
      <c r="I90" s="142"/>
      <c r="L90" s="32"/>
      <c r="M90" s="143"/>
      <c r="T90" s="53"/>
      <c r="AT90" s="17" t="s">
        <v>143</v>
      </c>
      <c r="AU90" s="17" t="s">
        <v>82</v>
      </c>
    </row>
    <row r="91" spans="2:65" s="1" customFormat="1" ht="16.5" customHeight="1">
      <c r="B91" s="32"/>
      <c r="C91" s="127" t="s">
        <v>82</v>
      </c>
      <c r="D91" s="127" t="s">
        <v>133</v>
      </c>
      <c r="E91" s="128" t="s">
        <v>145</v>
      </c>
      <c r="F91" s="129" t="s">
        <v>146</v>
      </c>
      <c r="G91" s="130" t="s">
        <v>136</v>
      </c>
      <c r="H91" s="131">
        <v>1</v>
      </c>
      <c r="I91" s="132"/>
      <c r="J91" s="133">
        <f>ROUND(I91*H91,2)</f>
        <v>0</v>
      </c>
      <c r="K91" s="129" t="s">
        <v>137</v>
      </c>
      <c r="L91" s="32"/>
      <c r="M91" s="134" t="s">
        <v>19</v>
      </c>
      <c r="N91" s="135" t="s">
        <v>43</v>
      </c>
      <c r="P91" s="136">
        <f>O91*H91</f>
        <v>0</v>
      </c>
      <c r="Q91" s="136">
        <v>0</v>
      </c>
      <c r="R91" s="136">
        <f>Q91*H91</f>
        <v>0</v>
      </c>
      <c r="S91" s="136">
        <v>0</v>
      </c>
      <c r="T91" s="137">
        <f>S91*H91</f>
        <v>0</v>
      </c>
      <c r="AR91" s="138" t="s">
        <v>138</v>
      </c>
      <c r="AT91" s="138" t="s">
        <v>133</v>
      </c>
      <c r="AU91" s="138" t="s">
        <v>82</v>
      </c>
      <c r="AY91" s="17" t="s">
        <v>130</v>
      </c>
      <c r="BE91" s="139">
        <f>IF(N91="základní",J91,0)</f>
        <v>0</v>
      </c>
      <c r="BF91" s="139">
        <f>IF(N91="snížená",J91,0)</f>
        <v>0</v>
      </c>
      <c r="BG91" s="139">
        <f>IF(N91="zákl. přenesená",J91,0)</f>
        <v>0</v>
      </c>
      <c r="BH91" s="139">
        <f>IF(N91="sníž. přenesená",J91,0)</f>
        <v>0</v>
      </c>
      <c r="BI91" s="139">
        <f>IF(N91="nulová",J91,0)</f>
        <v>0</v>
      </c>
      <c r="BJ91" s="17" t="s">
        <v>80</v>
      </c>
      <c r="BK91" s="139">
        <f>ROUND(I91*H91,2)</f>
        <v>0</v>
      </c>
      <c r="BL91" s="17" t="s">
        <v>138</v>
      </c>
      <c r="BM91" s="138" t="s">
        <v>147</v>
      </c>
    </row>
    <row r="92" spans="2:65" s="1" customFormat="1" ht="11.25">
      <c r="B92" s="32"/>
      <c r="D92" s="140" t="s">
        <v>140</v>
      </c>
      <c r="F92" s="141" t="s">
        <v>146</v>
      </c>
      <c r="I92" s="142"/>
      <c r="L92" s="32"/>
      <c r="M92" s="143"/>
      <c r="T92" s="53"/>
      <c r="AT92" s="17" t="s">
        <v>140</v>
      </c>
      <c r="AU92" s="17" t="s">
        <v>82</v>
      </c>
    </row>
    <row r="93" spans="2:65" s="1" customFormat="1" ht="11.25">
      <c r="B93" s="32"/>
      <c r="D93" s="144" t="s">
        <v>141</v>
      </c>
      <c r="F93" s="145" t="s">
        <v>148</v>
      </c>
      <c r="I93" s="142"/>
      <c r="L93" s="32"/>
      <c r="M93" s="143"/>
      <c r="T93" s="53"/>
      <c r="AT93" s="17" t="s">
        <v>141</v>
      </c>
      <c r="AU93" s="17" t="s">
        <v>82</v>
      </c>
    </row>
    <row r="94" spans="2:65" s="1" customFormat="1" ht="48.75">
      <c r="B94" s="32"/>
      <c r="D94" s="140" t="s">
        <v>143</v>
      </c>
      <c r="F94" s="146" t="s">
        <v>149</v>
      </c>
      <c r="I94" s="142"/>
      <c r="L94" s="32"/>
      <c r="M94" s="143"/>
      <c r="T94" s="53"/>
      <c r="AT94" s="17" t="s">
        <v>143</v>
      </c>
      <c r="AU94" s="17" t="s">
        <v>82</v>
      </c>
    </row>
    <row r="95" spans="2:65" s="1" customFormat="1" ht="16.5" customHeight="1">
      <c r="B95" s="32"/>
      <c r="C95" s="127" t="s">
        <v>150</v>
      </c>
      <c r="D95" s="127" t="s">
        <v>133</v>
      </c>
      <c r="E95" s="128" t="s">
        <v>151</v>
      </c>
      <c r="F95" s="129" t="s">
        <v>152</v>
      </c>
      <c r="G95" s="130" t="s">
        <v>136</v>
      </c>
      <c r="H95" s="131">
        <v>1</v>
      </c>
      <c r="I95" s="132"/>
      <c r="J95" s="133">
        <f>ROUND(I95*H95,2)</f>
        <v>0</v>
      </c>
      <c r="K95" s="129" t="s">
        <v>137</v>
      </c>
      <c r="L95" s="32"/>
      <c r="M95" s="134" t="s">
        <v>19</v>
      </c>
      <c r="N95" s="135" t="s">
        <v>43</v>
      </c>
      <c r="P95" s="136">
        <f>O95*H95</f>
        <v>0</v>
      </c>
      <c r="Q95" s="136">
        <v>0</v>
      </c>
      <c r="R95" s="136">
        <f>Q95*H95</f>
        <v>0</v>
      </c>
      <c r="S95" s="136">
        <v>0</v>
      </c>
      <c r="T95" s="137">
        <f>S95*H95</f>
        <v>0</v>
      </c>
      <c r="AR95" s="138" t="s">
        <v>138</v>
      </c>
      <c r="AT95" s="138" t="s">
        <v>133</v>
      </c>
      <c r="AU95" s="138" t="s">
        <v>82</v>
      </c>
      <c r="AY95" s="17" t="s">
        <v>130</v>
      </c>
      <c r="BE95" s="139">
        <f>IF(N95="základní",J95,0)</f>
        <v>0</v>
      </c>
      <c r="BF95" s="139">
        <f>IF(N95="snížená",J95,0)</f>
        <v>0</v>
      </c>
      <c r="BG95" s="139">
        <f>IF(N95="zákl. přenesená",J95,0)</f>
        <v>0</v>
      </c>
      <c r="BH95" s="139">
        <f>IF(N95="sníž. přenesená",J95,0)</f>
        <v>0</v>
      </c>
      <c r="BI95" s="139">
        <f>IF(N95="nulová",J95,0)</f>
        <v>0</v>
      </c>
      <c r="BJ95" s="17" t="s">
        <v>80</v>
      </c>
      <c r="BK95" s="139">
        <f>ROUND(I95*H95,2)</f>
        <v>0</v>
      </c>
      <c r="BL95" s="17" t="s">
        <v>138</v>
      </c>
      <c r="BM95" s="138" t="s">
        <v>153</v>
      </c>
    </row>
    <row r="96" spans="2:65" s="1" customFormat="1" ht="11.25">
      <c r="B96" s="32"/>
      <c r="D96" s="140" t="s">
        <v>140</v>
      </c>
      <c r="F96" s="141" t="s">
        <v>152</v>
      </c>
      <c r="I96" s="142"/>
      <c r="L96" s="32"/>
      <c r="M96" s="143"/>
      <c r="T96" s="53"/>
      <c r="AT96" s="17" t="s">
        <v>140</v>
      </c>
      <c r="AU96" s="17" t="s">
        <v>82</v>
      </c>
    </row>
    <row r="97" spans="2:65" s="1" customFormat="1" ht="11.25">
      <c r="B97" s="32"/>
      <c r="D97" s="144" t="s">
        <v>141</v>
      </c>
      <c r="F97" s="145" t="s">
        <v>154</v>
      </c>
      <c r="I97" s="142"/>
      <c r="L97" s="32"/>
      <c r="M97" s="143"/>
      <c r="T97" s="53"/>
      <c r="AT97" s="17" t="s">
        <v>141</v>
      </c>
      <c r="AU97" s="17" t="s">
        <v>82</v>
      </c>
    </row>
    <row r="98" spans="2:65" s="1" customFormat="1" ht="58.5">
      <c r="B98" s="32"/>
      <c r="D98" s="140" t="s">
        <v>143</v>
      </c>
      <c r="F98" s="146" t="s">
        <v>155</v>
      </c>
      <c r="I98" s="142"/>
      <c r="L98" s="32"/>
      <c r="M98" s="143"/>
      <c r="T98" s="53"/>
      <c r="AT98" s="17" t="s">
        <v>143</v>
      </c>
      <c r="AU98" s="17" t="s">
        <v>82</v>
      </c>
    </row>
    <row r="99" spans="2:65" s="11" customFormat="1" ht="22.9" customHeight="1">
      <c r="B99" s="115"/>
      <c r="D99" s="116" t="s">
        <v>71</v>
      </c>
      <c r="E99" s="125" t="s">
        <v>156</v>
      </c>
      <c r="F99" s="125" t="s">
        <v>157</v>
      </c>
      <c r="I99" s="118"/>
      <c r="J99" s="126">
        <f>BK99</f>
        <v>0</v>
      </c>
      <c r="L99" s="115"/>
      <c r="M99" s="120"/>
      <c r="P99" s="121">
        <f>SUM(P100:P107)</f>
        <v>0</v>
      </c>
      <c r="R99" s="121">
        <f>SUM(R100:R107)</f>
        <v>0</v>
      </c>
      <c r="T99" s="122">
        <f>SUM(T100:T107)</f>
        <v>0</v>
      </c>
      <c r="AR99" s="116" t="s">
        <v>129</v>
      </c>
      <c r="AT99" s="123" t="s">
        <v>71</v>
      </c>
      <c r="AU99" s="123" t="s">
        <v>80</v>
      </c>
      <c r="AY99" s="116" t="s">
        <v>130</v>
      </c>
      <c r="BK99" s="124">
        <f>SUM(BK100:BK107)</f>
        <v>0</v>
      </c>
    </row>
    <row r="100" spans="2:65" s="1" customFormat="1" ht="16.5" customHeight="1">
      <c r="B100" s="32"/>
      <c r="C100" s="127" t="s">
        <v>138</v>
      </c>
      <c r="D100" s="127" t="s">
        <v>133</v>
      </c>
      <c r="E100" s="128" t="s">
        <v>158</v>
      </c>
      <c r="F100" s="129" t="s">
        <v>157</v>
      </c>
      <c r="G100" s="130" t="s">
        <v>136</v>
      </c>
      <c r="H100" s="131">
        <v>1</v>
      </c>
      <c r="I100" s="132"/>
      <c r="J100" s="133">
        <f>ROUND(I100*H100,2)</f>
        <v>0</v>
      </c>
      <c r="K100" s="129" t="s">
        <v>137</v>
      </c>
      <c r="L100" s="32"/>
      <c r="M100" s="134" t="s">
        <v>19</v>
      </c>
      <c r="N100" s="135" t="s">
        <v>43</v>
      </c>
      <c r="P100" s="136">
        <f>O100*H100</f>
        <v>0</v>
      </c>
      <c r="Q100" s="136">
        <v>0</v>
      </c>
      <c r="R100" s="136">
        <f>Q100*H100</f>
        <v>0</v>
      </c>
      <c r="S100" s="136">
        <v>0</v>
      </c>
      <c r="T100" s="137">
        <f>S100*H100</f>
        <v>0</v>
      </c>
      <c r="AR100" s="138" t="s">
        <v>138</v>
      </c>
      <c r="AT100" s="138" t="s">
        <v>133</v>
      </c>
      <c r="AU100" s="138" t="s">
        <v>82</v>
      </c>
      <c r="AY100" s="17" t="s">
        <v>130</v>
      </c>
      <c r="BE100" s="139">
        <f>IF(N100="základní",J100,0)</f>
        <v>0</v>
      </c>
      <c r="BF100" s="139">
        <f>IF(N100="snížená",J100,0)</f>
        <v>0</v>
      </c>
      <c r="BG100" s="139">
        <f>IF(N100="zákl. přenesená",J100,0)</f>
        <v>0</v>
      </c>
      <c r="BH100" s="139">
        <f>IF(N100="sníž. přenesená",J100,0)</f>
        <v>0</v>
      </c>
      <c r="BI100" s="139">
        <f>IF(N100="nulová",J100,0)</f>
        <v>0</v>
      </c>
      <c r="BJ100" s="17" t="s">
        <v>80</v>
      </c>
      <c r="BK100" s="139">
        <f>ROUND(I100*H100,2)</f>
        <v>0</v>
      </c>
      <c r="BL100" s="17" t="s">
        <v>138</v>
      </c>
      <c r="BM100" s="138" t="s">
        <v>159</v>
      </c>
    </row>
    <row r="101" spans="2:65" s="1" customFormat="1" ht="11.25">
      <c r="B101" s="32"/>
      <c r="D101" s="140" t="s">
        <v>140</v>
      </c>
      <c r="F101" s="141" t="s">
        <v>157</v>
      </c>
      <c r="I101" s="142"/>
      <c r="L101" s="32"/>
      <c r="M101" s="143"/>
      <c r="T101" s="53"/>
      <c r="AT101" s="17" t="s">
        <v>140</v>
      </c>
      <c r="AU101" s="17" t="s">
        <v>82</v>
      </c>
    </row>
    <row r="102" spans="2:65" s="1" customFormat="1" ht="11.25">
      <c r="B102" s="32"/>
      <c r="D102" s="144" t="s">
        <v>141</v>
      </c>
      <c r="F102" s="145" t="s">
        <v>160</v>
      </c>
      <c r="I102" s="142"/>
      <c r="L102" s="32"/>
      <c r="M102" s="143"/>
      <c r="T102" s="53"/>
      <c r="AT102" s="17" t="s">
        <v>141</v>
      </c>
      <c r="AU102" s="17" t="s">
        <v>82</v>
      </c>
    </row>
    <row r="103" spans="2:65" s="1" customFormat="1" ht="234">
      <c r="B103" s="32"/>
      <c r="D103" s="140" t="s">
        <v>143</v>
      </c>
      <c r="F103" s="146" t="s">
        <v>161</v>
      </c>
      <c r="I103" s="142"/>
      <c r="L103" s="32"/>
      <c r="M103" s="143"/>
      <c r="T103" s="53"/>
      <c r="AT103" s="17" t="s">
        <v>143</v>
      </c>
      <c r="AU103" s="17" t="s">
        <v>82</v>
      </c>
    </row>
    <row r="104" spans="2:65" s="1" customFormat="1" ht="16.5" customHeight="1">
      <c r="B104" s="32"/>
      <c r="C104" s="127" t="s">
        <v>129</v>
      </c>
      <c r="D104" s="127" t="s">
        <v>133</v>
      </c>
      <c r="E104" s="128" t="s">
        <v>162</v>
      </c>
      <c r="F104" s="129" t="s">
        <v>163</v>
      </c>
      <c r="G104" s="130" t="s">
        <v>136</v>
      </c>
      <c r="H104" s="131">
        <v>1</v>
      </c>
      <c r="I104" s="132"/>
      <c r="J104" s="133">
        <f>ROUND(I104*H104,2)</f>
        <v>0</v>
      </c>
      <c r="K104" s="129" t="s">
        <v>137</v>
      </c>
      <c r="L104" s="32"/>
      <c r="M104" s="134" t="s">
        <v>19</v>
      </c>
      <c r="N104" s="135" t="s">
        <v>43</v>
      </c>
      <c r="P104" s="136">
        <f>O104*H104</f>
        <v>0</v>
      </c>
      <c r="Q104" s="136">
        <v>0</v>
      </c>
      <c r="R104" s="136">
        <f>Q104*H104</f>
        <v>0</v>
      </c>
      <c r="S104" s="136">
        <v>0</v>
      </c>
      <c r="T104" s="137">
        <f>S104*H104</f>
        <v>0</v>
      </c>
      <c r="AR104" s="138" t="s">
        <v>138</v>
      </c>
      <c r="AT104" s="138" t="s">
        <v>133</v>
      </c>
      <c r="AU104" s="138" t="s">
        <v>82</v>
      </c>
      <c r="AY104" s="17" t="s">
        <v>130</v>
      </c>
      <c r="BE104" s="139">
        <f>IF(N104="základní",J104,0)</f>
        <v>0</v>
      </c>
      <c r="BF104" s="139">
        <f>IF(N104="snížená",J104,0)</f>
        <v>0</v>
      </c>
      <c r="BG104" s="139">
        <f>IF(N104="zákl. přenesená",J104,0)</f>
        <v>0</v>
      </c>
      <c r="BH104" s="139">
        <f>IF(N104="sníž. přenesená",J104,0)</f>
        <v>0</v>
      </c>
      <c r="BI104" s="139">
        <f>IF(N104="nulová",J104,0)</f>
        <v>0</v>
      </c>
      <c r="BJ104" s="17" t="s">
        <v>80</v>
      </c>
      <c r="BK104" s="139">
        <f>ROUND(I104*H104,2)</f>
        <v>0</v>
      </c>
      <c r="BL104" s="17" t="s">
        <v>138</v>
      </c>
      <c r="BM104" s="138" t="s">
        <v>164</v>
      </c>
    </row>
    <row r="105" spans="2:65" s="1" customFormat="1" ht="11.25">
      <c r="B105" s="32"/>
      <c r="D105" s="140" t="s">
        <v>140</v>
      </c>
      <c r="F105" s="141" t="s">
        <v>163</v>
      </c>
      <c r="I105" s="142"/>
      <c r="L105" s="32"/>
      <c r="M105" s="143"/>
      <c r="T105" s="53"/>
      <c r="AT105" s="17" t="s">
        <v>140</v>
      </c>
      <c r="AU105" s="17" t="s">
        <v>82</v>
      </c>
    </row>
    <row r="106" spans="2:65" s="1" customFormat="1" ht="11.25">
      <c r="B106" s="32"/>
      <c r="D106" s="144" t="s">
        <v>141</v>
      </c>
      <c r="F106" s="145" t="s">
        <v>165</v>
      </c>
      <c r="I106" s="142"/>
      <c r="L106" s="32"/>
      <c r="M106" s="143"/>
      <c r="T106" s="53"/>
      <c r="AT106" s="17" t="s">
        <v>141</v>
      </c>
      <c r="AU106" s="17" t="s">
        <v>82</v>
      </c>
    </row>
    <row r="107" spans="2:65" s="1" customFormat="1" ht="19.5">
      <c r="B107" s="32"/>
      <c r="D107" s="140" t="s">
        <v>143</v>
      </c>
      <c r="F107" s="146" t="s">
        <v>166</v>
      </c>
      <c r="I107" s="142"/>
      <c r="L107" s="32"/>
      <c r="M107" s="143"/>
      <c r="T107" s="53"/>
      <c r="AT107" s="17" t="s">
        <v>143</v>
      </c>
      <c r="AU107" s="17" t="s">
        <v>82</v>
      </c>
    </row>
    <row r="108" spans="2:65" s="11" customFormat="1" ht="22.9" customHeight="1">
      <c r="B108" s="115"/>
      <c r="D108" s="116" t="s">
        <v>71</v>
      </c>
      <c r="E108" s="125" t="s">
        <v>167</v>
      </c>
      <c r="F108" s="125" t="s">
        <v>168</v>
      </c>
      <c r="I108" s="118"/>
      <c r="J108" s="126">
        <f>BK108</f>
        <v>0</v>
      </c>
      <c r="L108" s="115"/>
      <c r="M108" s="120"/>
      <c r="P108" s="121">
        <f>SUM(P109:P112)</f>
        <v>0</v>
      </c>
      <c r="R108" s="121">
        <f>SUM(R109:R112)</f>
        <v>0</v>
      </c>
      <c r="T108" s="122">
        <f>SUM(T109:T112)</f>
        <v>0</v>
      </c>
      <c r="AR108" s="116" t="s">
        <v>129</v>
      </c>
      <c r="AT108" s="123" t="s">
        <v>71</v>
      </c>
      <c r="AU108" s="123" t="s">
        <v>80</v>
      </c>
      <c r="AY108" s="116" t="s">
        <v>130</v>
      </c>
      <c r="BK108" s="124">
        <f>SUM(BK109:BK112)</f>
        <v>0</v>
      </c>
    </row>
    <row r="109" spans="2:65" s="1" customFormat="1" ht="16.5" customHeight="1">
      <c r="B109" s="32"/>
      <c r="C109" s="127" t="s">
        <v>169</v>
      </c>
      <c r="D109" s="127" t="s">
        <v>133</v>
      </c>
      <c r="E109" s="128" t="s">
        <v>170</v>
      </c>
      <c r="F109" s="129" t="s">
        <v>171</v>
      </c>
      <c r="G109" s="130" t="s">
        <v>172</v>
      </c>
      <c r="H109" s="131">
        <v>1</v>
      </c>
      <c r="I109" s="132"/>
      <c r="J109" s="133">
        <f>ROUND(I109*H109,2)</f>
        <v>0</v>
      </c>
      <c r="K109" s="129" t="s">
        <v>137</v>
      </c>
      <c r="L109" s="32"/>
      <c r="M109" s="134" t="s">
        <v>19</v>
      </c>
      <c r="N109" s="135" t="s">
        <v>43</v>
      </c>
      <c r="P109" s="136">
        <f>O109*H109</f>
        <v>0</v>
      </c>
      <c r="Q109" s="136">
        <v>0</v>
      </c>
      <c r="R109" s="136">
        <f>Q109*H109</f>
        <v>0</v>
      </c>
      <c r="S109" s="136">
        <v>0</v>
      </c>
      <c r="T109" s="137">
        <f>S109*H109</f>
        <v>0</v>
      </c>
      <c r="AR109" s="138" t="s">
        <v>173</v>
      </c>
      <c r="AT109" s="138" t="s">
        <v>133</v>
      </c>
      <c r="AU109" s="138" t="s">
        <v>82</v>
      </c>
      <c r="AY109" s="17" t="s">
        <v>130</v>
      </c>
      <c r="BE109" s="139">
        <f>IF(N109="základní",J109,0)</f>
        <v>0</v>
      </c>
      <c r="BF109" s="139">
        <f>IF(N109="snížená",J109,0)</f>
        <v>0</v>
      </c>
      <c r="BG109" s="139">
        <f>IF(N109="zákl. přenesená",J109,0)</f>
        <v>0</v>
      </c>
      <c r="BH109" s="139">
        <f>IF(N109="sníž. přenesená",J109,0)</f>
        <v>0</v>
      </c>
      <c r="BI109" s="139">
        <f>IF(N109="nulová",J109,0)</f>
        <v>0</v>
      </c>
      <c r="BJ109" s="17" t="s">
        <v>80</v>
      </c>
      <c r="BK109" s="139">
        <f>ROUND(I109*H109,2)</f>
        <v>0</v>
      </c>
      <c r="BL109" s="17" t="s">
        <v>173</v>
      </c>
      <c r="BM109" s="138" t="s">
        <v>174</v>
      </c>
    </row>
    <row r="110" spans="2:65" s="1" customFormat="1" ht="11.25">
      <c r="B110" s="32"/>
      <c r="D110" s="140" t="s">
        <v>140</v>
      </c>
      <c r="F110" s="141" t="s">
        <v>171</v>
      </c>
      <c r="I110" s="142"/>
      <c r="L110" s="32"/>
      <c r="M110" s="143"/>
      <c r="T110" s="53"/>
      <c r="AT110" s="17" t="s">
        <v>140</v>
      </c>
      <c r="AU110" s="17" t="s">
        <v>82</v>
      </c>
    </row>
    <row r="111" spans="2:65" s="1" customFormat="1" ht="11.25">
      <c r="B111" s="32"/>
      <c r="D111" s="144" t="s">
        <v>141</v>
      </c>
      <c r="F111" s="145" t="s">
        <v>175</v>
      </c>
      <c r="I111" s="142"/>
      <c r="L111" s="32"/>
      <c r="M111" s="143"/>
      <c r="T111" s="53"/>
      <c r="AT111" s="17" t="s">
        <v>141</v>
      </c>
      <c r="AU111" s="17" t="s">
        <v>82</v>
      </c>
    </row>
    <row r="112" spans="2:65" s="1" customFormat="1" ht="19.5">
      <c r="B112" s="32"/>
      <c r="D112" s="140" t="s">
        <v>143</v>
      </c>
      <c r="F112" s="146" t="s">
        <v>176</v>
      </c>
      <c r="I112" s="142"/>
      <c r="L112" s="32"/>
      <c r="M112" s="143"/>
      <c r="T112" s="53"/>
      <c r="AT112" s="17" t="s">
        <v>143</v>
      </c>
      <c r="AU112" s="17" t="s">
        <v>82</v>
      </c>
    </row>
    <row r="113" spans="2:65" s="11" customFormat="1" ht="22.9" customHeight="1">
      <c r="B113" s="115"/>
      <c r="D113" s="116" t="s">
        <v>71</v>
      </c>
      <c r="E113" s="125" t="s">
        <v>177</v>
      </c>
      <c r="F113" s="125" t="s">
        <v>178</v>
      </c>
      <c r="I113" s="118"/>
      <c r="J113" s="126">
        <f>BK113</f>
        <v>0</v>
      </c>
      <c r="L113" s="115"/>
      <c r="M113" s="120"/>
      <c r="P113" s="121">
        <f>SUM(P114:P117)</f>
        <v>0</v>
      </c>
      <c r="R113" s="121">
        <f>SUM(R114:R117)</f>
        <v>0</v>
      </c>
      <c r="T113" s="122">
        <f>SUM(T114:T117)</f>
        <v>0</v>
      </c>
      <c r="AR113" s="116" t="s">
        <v>129</v>
      </c>
      <c r="AT113" s="123" t="s">
        <v>71</v>
      </c>
      <c r="AU113" s="123" t="s">
        <v>80</v>
      </c>
      <c r="AY113" s="116" t="s">
        <v>130</v>
      </c>
      <c r="BK113" s="124">
        <f>SUM(BK114:BK117)</f>
        <v>0</v>
      </c>
    </row>
    <row r="114" spans="2:65" s="1" customFormat="1" ht="16.5" customHeight="1">
      <c r="B114" s="32"/>
      <c r="C114" s="127" t="s">
        <v>179</v>
      </c>
      <c r="D114" s="127" t="s">
        <v>133</v>
      </c>
      <c r="E114" s="128" t="s">
        <v>180</v>
      </c>
      <c r="F114" s="129" t="s">
        <v>178</v>
      </c>
      <c r="G114" s="130" t="s">
        <v>136</v>
      </c>
      <c r="H114" s="131">
        <v>1</v>
      </c>
      <c r="I114" s="132"/>
      <c r="J114" s="133">
        <f>ROUND(I114*H114,2)</f>
        <v>0</v>
      </c>
      <c r="K114" s="129" t="s">
        <v>137</v>
      </c>
      <c r="L114" s="32"/>
      <c r="M114" s="134" t="s">
        <v>19</v>
      </c>
      <c r="N114" s="135" t="s">
        <v>43</v>
      </c>
      <c r="P114" s="136">
        <f>O114*H114</f>
        <v>0</v>
      </c>
      <c r="Q114" s="136">
        <v>0</v>
      </c>
      <c r="R114" s="136">
        <f>Q114*H114</f>
        <v>0</v>
      </c>
      <c r="S114" s="136">
        <v>0</v>
      </c>
      <c r="T114" s="137">
        <f>S114*H114</f>
        <v>0</v>
      </c>
      <c r="AR114" s="138" t="s">
        <v>173</v>
      </c>
      <c r="AT114" s="138" t="s">
        <v>133</v>
      </c>
      <c r="AU114" s="138" t="s">
        <v>82</v>
      </c>
      <c r="AY114" s="17" t="s">
        <v>130</v>
      </c>
      <c r="BE114" s="139">
        <f>IF(N114="základní",J114,0)</f>
        <v>0</v>
      </c>
      <c r="BF114" s="139">
        <f>IF(N114="snížená",J114,0)</f>
        <v>0</v>
      </c>
      <c r="BG114" s="139">
        <f>IF(N114="zákl. přenesená",J114,0)</f>
        <v>0</v>
      </c>
      <c r="BH114" s="139">
        <f>IF(N114="sníž. přenesená",J114,0)</f>
        <v>0</v>
      </c>
      <c r="BI114" s="139">
        <f>IF(N114="nulová",J114,0)</f>
        <v>0</v>
      </c>
      <c r="BJ114" s="17" t="s">
        <v>80</v>
      </c>
      <c r="BK114" s="139">
        <f>ROUND(I114*H114,2)</f>
        <v>0</v>
      </c>
      <c r="BL114" s="17" t="s">
        <v>173</v>
      </c>
      <c r="BM114" s="138" t="s">
        <v>181</v>
      </c>
    </row>
    <row r="115" spans="2:65" s="1" customFormat="1" ht="11.25">
      <c r="B115" s="32"/>
      <c r="D115" s="140" t="s">
        <v>140</v>
      </c>
      <c r="F115" s="141" t="s">
        <v>178</v>
      </c>
      <c r="I115" s="142"/>
      <c r="L115" s="32"/>
      <c r="M115" s="143"/>
      <c r="T115" s="53"/>
      <c r="AT115" s="17" t="s">
        <v>140</v>
      </c>
      <c r="AU115" s="17" t="s">
        <v>82</v>
      </c>
    </row>
    <row r="116" spans="2:65" s="1" customFormat="1" ht="11.25">
      <c r="B116" s="32"/>
      <c r="D116" s="144" t="s">
        <v>141</v>
      </c>
      <c r="F116" s="145" t="s">
        <v>182</v>
      </c>
      <c r="I116" s="142"/>
      <c r="L116" s="32"/>
      <c r="M116" s="143"/>
      <c r="T116" s="53"/>
      <c r="AT116" s="17" t="s">
        <v>141</v>
      </c>
      <c r="AU116" s="17" t="s">
        <v>82</v>
      </c>
    </row>
    <row r="117" spans="2:65" s="1" customFormat="1" ht="19.5">
      <c r="B117" s="32"/>
      <c r="D117" s="140" t="s">
        <v>143</v>
      </c>
      <c r="F117" s="146" t="s">
        <v>183</v>
      </c>
      <c r="I117" s="142"/>
      <c r="L117" s="32"/>
      <c r="M117" s="147"/>
      <c r="N117" s="148"/>
      <c r="O117" s="148"/>
      <c r="P117" s="148"/>
      <c r="Q117" s="148"/>
      <c r="R117" s="148"/>
      <c r="S117" s="148"/>
      <c r="T117" s="149"/>
      <c r="AT117" s="17" t="s">
        <v>143</v>
      </c>
      <c r="AU117" s="17" t="s">
        <v>82</v>
      </c>
    </row>
    <row r="118" spans="2:65" s="1" customFormat="1" ht="6.95" customHeight="1">
      <c r="B118" s="41"/>
      <c r="C118" s="42"/>
      <c r="D118" s="42"/>
      <c r="E118" s="42"/>
      <c r="F118" s="42"/>
      <c r="G118" s="42"/>
      <c r="H118" s="42"/>
      <c r="I118" s="42"/>
      <c r="J118" s="42"/>
      <c r="K118" s="42"/>
      <c r="L118" s="32"/>
    </row>
  </sheetData>
  <sheetProtection algorithmName="SHA-512" hashValue="SxnHITuKrGZfmrXrG5IDYi2ra/xAvfZY20mg7xnIkzA6WE//znkZ6JVwapu1aejvz0K286j7iOYPFbQUibr11g==" saltValue="TQUrd2X2GMJvY8q/shYP85+cTPALHgPgHV/oTIsgokg9J9RUGaebj4fG7zCwmd6EgRtPE8rsktaL6T/sok00qg==" spinCount="100000" sheet="1" objects="1" scenarios="1" formatColumns="0" formatRows="0" autoFilter="0"/>
  <autoFilter ref="C83:K117" xr:uid="{00000000-0009-0000-0000-000001000000}"/>
  <mergeCells count="9">
    <mergeCell ref="E50:H50"/>
    <mergeCell ref="E74:H74"/>
    <mergeCell ref="E76:H76"/>
    <mergeCell ref="L2:V2"/>
    <mergeCell ref="E7:H7"/>
    <mergeCell ref="E9:H9"/>
    <mergeCell ref="E18:H18"/>
    <mergeCell ref="E27:H27"/>
    <mergeCell ref="E48:H48"/>
  </mergeCells>
  <hyperlinks>
    <hyperlink ref="F89" r:id="rId1" xr:uid="{00000000-0004-0000-0100-000000000000}"/>
    <hyperlink ref="F93" r:id="rId2" xr:uid="{00000000-0004-0000-0100-000001000000}"/>
    <hyperlink ref="F97" r:id="rId3" xr:uid="{00000000-0004-0000-0100-000002000000}"/>
    <hyperlink ref="F102" r:id="rId4" xr:uid="{00000000-0004-0000-0100-000003000000}"/>
    <hyperlink ref="F106" r:id="rId5" xr:uid="{00000000-0004-0000-0100-000004000000}"/>
    <hyperlink ref="F111" r:id="rId6" xr:uid="{00000000-0004-0000-0100-000005000000}"/>
    <hyperlink ref="F116"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84</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184</v>
      </c>
      <c r="F9" s="307"/>
      <c r="G9" s="307"/>
      <c r="H9" s="307"/>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
        <v>104</v>
      </c>
      <c r="L14" s="32"/>
    </row>
    <row r="15" spans="2:46" s="1" customFormat="1" ht="18" customHeight="1">
      <c r="B15" s="32"/>
      <c r="E15" s="25" t="s">
        <v>185</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ROUND((SUM(BE84:BE117)),  2)</f>
        <v>0</v>
      </c>
      <c r="I33" s="89">
        <v>0.21</v>
      </c>
      <c r="J33" s="88">
        <f>ROUND(((SUM(BE84:BE117))*I33),  2)</f>
        <v>0</v>
      </c>
      <c r="L33" s="32"/>
    </row>
    <row r="34" spans="2:12" s="1" customFormat="1" ht="14.45" customHeight="1">
      <c r="B34" s="32"/>
      <c r="E34" s="27" t="s">
        <v>44</v>
      </c>
      <c r="F34" s="88">
        <f>ROUND((SUM(BF84:BF117)),  2)</f>
        <v>0</v>
      </c>
      <c r="I34" s="89">
        <v>0.12</v>
      </c>
      <c r="J34" s="88">
        <f>ROUND(((SUM(BF84:BF117))*I34),  2)</f>
        <v>0</v>
      </c>
      <c r="L34" s="32"/>
    </row>
    <row r="35" spans="2:12" s="1" customFormat="1" ht="14.45" hidden="1" customHeight="1">
      <c r="B35" s="32"/>
      <c r="E35" s="27" t="s">
        <v>45</v>
      </c>
      <c r="F35" s="88">
        <f>ROUND((SUM(BG84:BG117)),  2)</f>
        <v>0</v>
      </c>
      <c r="I35" s="89">
        <v>0.21</v>
      </c>
      <c r="J35" s="88">
        <f>0</f>
        <v>0</v>
      </c>
      <c r="L35" s="32"/>
    </row>
    <row r="36" spans="2:12" s="1" customFormat="1" ht="14.45" hidden="1" customHeight="1">
      <c r="B36" s="32"/>
      <c r="E36" s="27" t="s">
        <v>46</v>
      </c>
      <c r="F36" s="88">
        <f>ROUND((SUM(BH84:BH117)),  2)</f>
        <v>0</v>
      </c>
      <c r="I36" s="89">
        <v>0.12</v>
      </c>
      <c r="J36" s="88">
        <f>0</f>
        <v>0</v>
      </c>
      <c r="L36" s="32"/>
    </row>
    <row r="37" spans="2:12" s="1" customFormat="1" ht="14.45" hidden="1" customHeight="1">
      <c r="B37" s="32"/>
      <c r="E37" s="27" t="s">
        <v>47</v>
      </c>
      <c r="F37" s="88">
        <f>ROUND((SUM(BI84:BI117)),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001 - Vedlejší a ostatní náklady</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Obec Rozvadov</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J84</f>
        <v>0</v>
      </c>
      <c r="L59" s="32"/>
      <c r="AU59" s="17" t="s">
        <v>108</v>
      </c>
    </row>
    <row r="60" spans="2:47" s="8" customFormat="1" ht="24.95" customHeight="1">
      <c r="B60" s="99"/>
      <c r="D60" s="100" t="s">
        <v>109</v>
      </c>
      <c r="E60" s="101"/>
      <c r="F60" s="101"/>
      <c r="G60" s="101"/>
      <c r="H60" s="101"/>
      <c r="I60" s="101"/>
      <c r="J60" s="102">
        <f>J85</f>
        <v>0</v>
      </c>
      <c r="L60" s="99"/>
    </row>
    <row r="61" spans="2:47" s="9" customFormat="1" ht="19.899999999999999" customHeight="1">
      <c r="B61" s="103"/>
      <c r="D61" s="104" t="s">
        <v>110</v>
      </c>
      <c r="E61" s="105"/>
      <c r="F61" s="105"/>
      <c r="G61" s="105"/>
      <c r="H61" s="105"/>
      <c r="I61" s="105"/>
      <c r="J61" s="106">
        <f>J86</f>
        <v>0</v>
      </c>
      <c r="L61" s="103"/>
    </row>
    <row r="62" spans="2:47" s="9" customFormat="1" ht="19.899999999999999" customHeight="1">
      <c r="B62" s="103"/>
      <c r="D62" s="104" t="s">
        <v>111</v>
      </c>
      <c r="E62" s="105"/>
      <c r="F62" s="105"/>
      <c r="G62" s="105"/>
      <c r="H62" s="105"/>
      <c r="I62" s="105"/>
      <c r="J62" s="106">
        <f>J99</f>
        <v>0</v>
      </c>
      <c r="L62" s="103"/>
    </row>
    <row r="63" spans="2:47" s="9" customFormat="1" ht="19.899999999999999" customHeight="1">
      <c r="B63" s="103"/>
      <c r="D63" s="104" t="s">
        <v>112</v>
      </c>
      <c r="E63" s="105"/>
      <c r="F63" s="105"/>
      <c r="G63" s="105"/>
      <c r="H63" s="105"/>
      <c r="I63" s="105"/>
      <c r="J63" s="106">
        <f>J108</f>
        <v>0</v>
      </c>
      <c r="L63" s="103"/>
    </row>
    <row r="64" spans="2:47" s="9" customFormat="1" ht="19.899999999999999" customHeight="1">
      <c r="B64" s="103"/>
      <c r="D64" s="104" t="s">
        <v>113</v>
      </c>
      <c r="E64" s="105"/>
      <c r="F64" s="105"/>
      <c r="G64" s="105"/>
      <c r="H64" s="105"/>
      <c r="I64" s="105"/>
      <c r="J64" s="106">
        <f>J113</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114</v>
      </c>
      <c r="L71" s="32"/>
    </row>
    <row r="72" spans="2:12" s="1" customFormat="1" ht="6.95" customHeight="1">
      <c r="B72" s="32"/>
      <c r="L72" s="32"/>
    </row>
    <row r="73" spans="2:12" s="1" customFormat="1" ht="12" customHeight="1">
      <c r="B73" s="32"/>
      <c r="C73" s="27" t="s">
        <v>16</v>
      </c>
      <c r="L73" s="32"/>
    </row>
    <row r="74" spans="2:12" s="1" customFormat="1" ht="16.5" customHeight="1">
      <c r="B74" s="32"/>
      <c r="E74" s="305" t="str">
        <f>E7</f>
        <v>SILNICE II/605 ROZVADOV – STARÁ CELNICE</v>
      </c>
      <c r="F74" s="306"/>
      <c r="G74" s="306"/>
      <c r="H74" s="306"/>
      <c r="L74" s="32"/>
    </row>
    <row r="75" spans="2:12" s="1" customFormat="1" ht="12" customHeight="1">
      <c r="B75" s="32"/>
      <c r="C75" s="27" t="s">
        <v>102</v>
      </c>
      <c r="L75" s="32"/>
    </row>
    <row r="76" spans="2:12" s="1" customFormat="1" ht="16.5" customHeight="1">
      <c r="B76" s="32"/>
      <c r="E76" s="268" t="str">
        <f>E9</f>
        <v>SO 001 - Vedlejší a ostatní náklady</v>
      </c>
      <c r="F76" s="307"/>
      <c r="G76" s="307"/>
      <c r="H76" s="307"/>
      <c r="L76" s="32"/>
    </row>
    <row r="77" spans="2:12" s="1" customFormat="1" ht="6.95" customHeight="1">
      <c r="B77" s="32"/>
      <c r="L77" s="32"/>
    </row>
    <row r="78" spans="2:12" s="1" customFormat="1" ht="12" customHeight="1">
      <c r="B78" s="32"/>
      <c r="C78" s="27" t="s">
        <v>21</v>
      </c>
      <c r="F78" s="25" t="str">
        <f>F12</f>
        <v>Rozvadov</v>
      </c>
      <c r="I78" s="27" t="s">
        <v>23</v>
      </c>
      <c r="J78" s="49" t="str">
        <f>IF(J12="","",J12)</f>
        <v>15. 8. 2024</v>
      </c>
      <c r="L78" s="32"/>
    </row>
    <row r="79" spans="2:12" s="1" customFormat="1" ht="6.95" customHeight="1">
      <c r="B79" s="32"/>
      <c r="L79" s="32"/>
    </row>
    <row r="80" spans="2:12" s="1" customFormat="1" ht="25.7" customHeight="1">
      <c r="B80" s="32"/>
      <c r="C80" s="27" t="s">
        <v>25</v>
      </c>
      <c r="F80" s="25" t="str">
        <f>E15</f>
        <v>Obec Rozvadov</v>
      </c>
      <c r="I80" s="27" t="s">
        <v>31</v>
      </c>
      <c r="J80" s="30" t="str">
        <f>E21</f>
        <v>D PROJEKT PLZEŇ Nedvěd s.r.o.</v>
      </c>
      <c r="L80" s="32"/>
    </row>
    <row r="81" spans="2:65" s="1" customFormat="1" ht="15.2" customHeight="1">
      <c r="B81" s="32"/>
      <c r="C81" s="27" t="s">
        <v>29</v>
      </c>
      <c r="F81" s="25" t="str">
        <f>IF(E18="","",E18)</f>
        <v>Vyplň údaj</v>
      </c>
      <c r="I81" s="27" t="s">
        <v>34</v>
      </c>
      <c r="J81" s="30" t="str">
        <f>E24</f>
        <v xml:space="preserve"> </v>
      </c>
      <c r="L81" s="32"/>
    </row>
    <row r="82" spans="2:65" s="1" customFormat="1" ht="10.35" customHeight="1">
      <c r="B82" s="32"/>
      <c r="L82" s="32"/>
    </row>
    <row r="83" spans="2:65" s="10" customFormat="1" ht="29.25" customHeight="1">
      <c r="B83" s="107"/>
      <c r="C83" s="108" t="s">
        <v>115</v>
      </c>
      <c r="D83" s="109" t="s">
        <v>57</v>
      </c>
      <c r="E83" s="109" t="s">
        <v>53</v>
      </c>
      <c r="F83" s="109" t="s">
        <v>54</v>
      </c>
      <c r="G83" s="109" t="s">
        <v>116</v>
      </c>
      <c r="H83" s="109" t="s">
        <v>117</v>
      </c>
      <c r="I83" s="109" t="s">
        <v>118</v>
      </c>
      <c r="J83" s="109" t="s">
        <v>107</v>
      </c>
      <c r="K83" s="110" t="s">
        <v>119</v>
      </c>
      <c r="L83" s="107"/>
      <c r="M83" s="56" t="s">
        <v>19</v>
      </c>
      <c r="N83" s="57" t="s">
        <v>42</v>
      </c>
      <c r="O83" s="57" t="s">
        <v>120</v>
      </c>
      <c r="P83" s="57" t="s">
        <v>121</v>
      </c>
      <c r="Q83" s="57" t="s">
        <v>122</v>
      </c>
      <c r="R83" s="57" t="s">
        <v>123</v>
      </c>
      <c r="S83" s="57" t="s">
        <v>124</v>
      </c>
      <c r="T83" s="58" t="s">
        <v>125</v>
      </c>
    </row>
    <row r="84" spans="2:65" s="1" customFormat="1" ht="22.9" customHeight="1">
      <c r="B84" s="32"/>
      <c r="C84" s="61" t="s">
        <v>126</v>
      </c>
      <c r="J84" s="111">
        <f>BK84</f>
        <v>0</v>
      </c>
      <c r="L84" s="32"/>
      <c r="M84" s="59"/>
      <c r="N84" s="50"/>
      <c r="O84" s="50"/>
      <c r="P84" s="112">
        <f>P85</f>
        <v>0</v>
      </c>
      <c r="Q84" s="50"/>
      <c r="R84" s="112">
        <f>R85</f>
        <v>0</v>
      </c>
      <c r="S84" s="50"/>
      <c r="T84" s="113">
        <f>T85</f>
        <v>0</v>
      </c>
      <c r="AT84" s="17" t="s">
        <v>71</v>
      </c>
      <c r="AU84" s="17" t="s">
        <v>108</v>
      </c>
      <c r="BK84" s="114">
        <f>BK85</f>
        <v>0</v>
      </c>
    </row>
    <row r="85" spans="2:65" s="11" customFormat="1" ht="25.9" customHeight="1">
      <c r="B85" s="115"/>
      <c r="D85" s="116" t="s">
        <v>71</v>
      </c>
      <c r="E85" s="117" t="s">
        <v>127</v>
      </c>
      <c r="F85" s="117" t="s">
        <v>128</v>
      </c>
      <c r="I85" s="118"/>
      <c r="J85" s="119">
        <f>BK85</f>
        <v>0</v>
      </c>
      <c r="L85" s="115"/>
      <c r="M85" s="120"/>
      <c r="P85" s="121">
        <f>P86+P99+P108+P113</f>
        <v>0</v>
      </c>
      <c r="R85" s="121">
        <f>R86+R99+R108+R113</f>
        <v>0</v>
      </c>
      <c r="T85" s="122">
        <f>T86+T99+T108+T113</f>
        <v>0</v>
      </c>
      <c r="AR85" s="116" t="s">
        <v>129</v>
      </c>
      <c r="AT85" s="123" t="s">
        <v>71</v>
      </c>
      <c r="AU85" s="123" t="s">
        <v>72</v>
      </c>
      <c r="AY85" s="116" t="s">
        <v>130</v>
      </c>
      <c r="BK85" s="124">
        <f>BK86+BK99+BK108+BK113</f>
        <v>0</v>
      </c>
    </row>
    <row r="86" spans="2:65" s="11" customFormat="1" ht="22.9" customHeight="1">
      <c r="B86" s="115"/>
      <c r="D86" s="116" t="s">
        <v>71</v>
      </c>
      <c r="E86" s="125" t="s">
        <v>131</v>
      </c>
      <c r="F86" s="125" t="s">
        <v>132</v>
      </c>
      <c r="I86" s="118"/>
      <c r="J86" s="126">
        <f>BK86</f>
        <v>0</v>
      </c>
      <c r="L86" s="115"/>
      <c r="M86" s="120"/>
      <c r="P86" s="121">
        <f>SUM(P87:P98)</f>
        <v>0</v>
      </c>
      <c r="R86" s="121">
        <f>SUM(R87:R98)</f>
        <v>0</v>
      </c>
      <c r="T86" s="122">
        <f>SUM(T87:T98)</f>
        <v>0</v>
      </c>
      <c r="AR86" s="116" t="s">
        <v>129</v>
      </c>
      <c r="AT86" s="123" t="s">
        <v>71</v>
      </c>
      <c r="AU86" s="123" t="s">
        <v>80</v>
      </c>
      <c r="AY86" s="116" t="s">
        <v>130</v>
      </c>
      <c r="BK86" s="124">
        <f>SUM(BK87:BK98)</f>
        <v>0</v>
      </c>
    </row>
    <row r="87" spans="2:65" s="1" customFormat="1" ht="16.5" customHeight="1">
      <c r="B87" s="32"/>
      <c r="C87" s="127" t="s">
        <v>80</v>
      </c>
      <c r="D87" s="127" t="s">
        <v>133</v>
      </c>
      <c r="E87" s="128" t="s">
        <v>134</v>
      </c>
      <c r="F87" s="129" t="s">
        <v>135</v>
      </c>
      <c r="G87" s="130" t="s">
        <v>136</v>
      </c>
      <c r="H87" s="131">
        <v>1</v>
      </c>
      <c r="I87" s="132"/>
      <c r="J87" s="133">
        <f>ROUND(I87*H87,2)</f>
        <v>0</v>
      </c>
      <c r="K87" s="129" t="s">
        <v>137</v>
      </c>
      <c r="L87" s="32"/>
      <c r="M87" s="134" t="s">
        <v>19</v>
      </c>
      <c r="N87" s="135" t="s">
        <v>43</v>
      </c>
      <c r="P87" s="136">
        <f>O87*H87</f>
        <v>0</v>
      </c>
      <c r="Q87" s="136">
        <v>0</v>
      </c>
      <c r="R87" s="136">
        <f>Q87*H87</f>
        <v>0</v>
      </c>
      <c r="S87" s="136">
        <v>0</v>
      </c>
      <c r="T87" s="137">
        <f>S87*H87</f>
        <v>0</v>
      </c>
      <c r="AR87" s="138" t="s">
        <v>138</v>
      </c>
      <c r="AT87" s="138" t="s">
        <v>133</v>
      </c>
      <c r="AU87" s="138" t="s">
        <v>82</v>
      </c>
      <c r="AY87" s="17" t="s">
        <v>130</v>
      </c>
      <c r="BE87" s="139">
        <f>IF(N87="základní",J87,0)</f>
        <v>0</v>
      </c>
      <c r="BF87" s="139">
        <f>IF(N87="snížená",J87,0)</f>
        <v>0</v>
      </c>
      <c r="BG87" s="139">
        <f>IF(N87="zákl. přenesená",J87,0)</f>
        <v>0</v>
      </c>
      <c r="BH87" s="139">
        <f>IF(N87="sníž. přenesená",J87,0)</f>
        <v>0</v>
      </c>
      <c r="BI87" s="139">
        <f>IF(N87="nulová",J87,0)</f>
        <v>0</v>
      </c>
      <c r="BJ87" s="17" t="s">
        <v>80</v>
      </c>
      <c r="BK87" s="139">
        <f>ROUND(I87*H87,2)</f>
        <v>0</v>
      </c>
      <c r="BL87" s="17" t="s">
        <v>138</v>
      </c>
      <c r="BM87" s="138" t="s">
        <v>139</v>
      </c>
    </row>
    <row r="88" spans="2:65" s="1" customFormat="1" ht="11.25">
      <c r="B88" s="32"/>
      <c r="D88" s="140" t="s">
        <v>140</v>
      </c>
      <c r="F88" s="141" t="s">
        <v>135</v>
      </c>
      <c r="I88" s="142"/>
      <c r="L88" s="32"/>
      <c r="M88" s="143"/>
      <c r="T88" s="53"/>
      <c r="AT88" s="17" t="s">
        <v>140</v>
      </c>
      <c r="AU88" s="17" t="s">
        <v>82</v>
      </c>
    </row>
    <row r="89" spans="2:65" s="1" customFormat="1" ht="11.25">
      <c r="B89" s="32"/>
      <c r="D89" s="144" t="s">
        <v>141</v>
      </c>
      <c r="F89" s="145" t="s">
        <v>142</v>
      </c>
      <c r="I89" s="142"/>
      <c r="L89" s="32"/>
      <c r="M89" s="143"/>
      <c r="T89" s="53"/>
      <c r="AT89" s="17" t="s">
        <v>141</v>
      </c>
      <c r="AU89" s="17" t="s">
        <v>82</v>
      </c>
    </row>
    <row r="90" spans="2:65" s="1" customFormat="1" ht="58.5">
      <c r="B90" s="32"/>
      <c r="D90" s="140" t="s">
        <v>143</v>
      </c>
      <c r="F90" s="146" t="s">
        <v>144</v>
      </c>
      <c r="I90" s="142"/>
      <c r="L90" s="32"/>
      <c r="M90" s="143"/>
      <c r="T90" s="53"/>
      <c r="AT90" s="17" t="s">
        <v>143</v>
      </c>
      <c r="AU90" s="17" t="s">
        <v>82</v>
      </c>
    </row>
    <row r="91" spans="2:65" s="1" customFormat="1" ht="16.5" customHeight="1">
      <c r="B91" s="32"/>
      <c r="C91" s="127" t="s">
        <v>82</v>
      </c>
      <c r="D91" s="127" t="s">
        <v>133</v>
      </c>
      <c r="E91" s="128" t="s">
        <v>145</v>
      </c>
      <c r="F91" s="129" t="s">
        <v>146</v>
      </c>
      <c r="G91" s="130" t="s">
        <v>136</v>
      </c>
      <c r="H91" s="131">
        <v>1</v>
      </c>
      <c r="I91" s="132"/>
      <c r="J91" s="133">
        <f>ROUND(I91*H91,2)</f>
        <v>0</v>
      </c>
      <c r="K91" s="129" t="s">
        <v>137</v>
      </c>
      <c r="L91" s="32"/>
      <c r="M91" s="134" t="s">
        <v>19</v>
      </c>
      <c r="N91" s="135" t="s">
        <v>43</v>
      </c>
      <c r="P91" s="136">
        <f>O91*H91</f>
        <v>0</v>
      </c>
      <c r="Q91" s="136">
        <v>0</v>
      </c>
      <c r="R91" s="136">
        <f>Q91*H91</f>
        <v>0</v>
      </c>
      <c r="S91" s="136">
        <v>0</v>
      </c>
      <c r="T91" s="137">
        <f>S91*H91</f>
        <v>0</v>
      </c>
      <c r="AR91" s="138" t="s">
        <v>138</v>
      </c>
      <c r="AT91" s="138" t="s">
        <v>133</v>
      </c>
      <c r="AU91" s="138" t="s">
        <v>82</v>
      </c>
      <c r="AY91" s="17" t="s">
        <v>130</v>
      </c>
      <c r="BE91" s="139">
        <f>IF(N91="základní",J91,0)</f>
        <v>0</v>
      </c>
      <c r="BF91" s="139">
        <f>IF(N91="snížená",J91,0)</f>
        <v>0</v>
      </c>
      <c r="BG91" s="139">
        <f>IF(N91="zákl. přenesená",J91,0)</f>
        <v>0</v>
      </c>
      <c r="BH91" s="139">
        <f>IF(N91="sníž. přenesená",J91,0)</f>
        <v>0</v>
      </c>
      <c r="BI91" s="139">
        <f>IF(N91="nulová",J91,0)</f>
        <v>0</v>
      </c>
      <c r="BJ91" s="17" t="s">
        <v>80</v>
      </c>
      <c r="BK91" s="139">
        <f>ROUND(I91*H91,2)</f>
        <v>0</v>
      </c>
      <c r="BL91" s="17" t="s">
        <v>138</v>
      </c>
      <c r="BM91" s="138" t="s">
        <v>147</v>
      </c>
    </row>
    <row r="92" spans="2:65" s="1" customFormat="1" ht="11.25">
      <c r="B92" s="32"/>
      <c r="D92" s="140" t="s">
        <v>140</v>
      </c>
      <c r="F92" s="141" t="s">
        <v>146</v>
      </c>
      <c r="I92" s="142"/>
      <c r="L92" s="32"/>
      <c r="M92" s="143"/>
      <c r="T92" s="53"/>
      <c r="AT92" s="17" t="s">
        <v>140</v>
      </c>
      <c r="AU92" s="17" t="s">
        <v>82</v>
      </c>
    </row>
    <row r="93" spans="2:65" s="1" customFormat="1" ht="11.25">
      <c r="B93" s="32"/>
      <c r="D93" s="144" t="s">
        <v>141</v>
      </c>
      <c r="F93" s="145" t="s">
        <v>148</v>
      </c>
      <c r="I93" s="142"/>
      <c r="L93" s="32"/>
      <c r="M93" s="143"/>
      <c r="T93" s="53"/>
      <c r="AT93" s="17" t="s">
        <v>141</v>
      </c>
      <c r="AU93" s="17" t="s">
        <v>82</v>
      </c>
    </row>
    <row r="94" spans="2:65" s="1" customFormat="1" ht="48.75">
      <c r="B94" s="32"/>
      <c r="D94" s="140" t="s">
        <v>143</v>
      </c>
      <c r="F94" s="146" t="s">
        <v>149</v>
      </c>
      <c r="I94" s="142"/>
      <c r="L94" s="32"/>
      <c r="M94" s="143"/>
      <c r="T94" s="53"/>
      <c r="AT94" s="17" t="s">
        <v>143</v>
      </c>
      <c r="AU94" s="17" t="s">
        <v>82</v>
      </c>
    </row>
    <row r="95" spans="2:65" s="1" customFormat="1" ht="16.5" customHeight="1">
      <c r="B95" s="32"/>
      <c r="C95" s="127" t="s">
        <v>150</v>
      </c>
      <c r="D95" s="127" t="s">
        <v>133</v>
      </c>
      <c r="E95" s="128" t="s">
        <v>151</v>
      </c>
      <c r="F95" s="129" t="s">
        <v>152</v>
      </c>
      <c r="G95" s="130" t="s">
        <v>136</v>
      </c>
      <c r="H95" s="131">
        <v>1</v>
      </c>
      <c r="I95" s="132"/>
      <c r="J95" s="133">
        <f>ROUND(I95*H95,2)</f>
        <v>0</v>
      </c>
      <c r="K95" s="129" t="s">
        <v>137</v>
      </c>
      <c r="L95" s="32"/>
      <c r="M95" s="134" t="s">
        <v>19</v>
      </c>
      <c r="N95" s="135" t="s">
        <v>43</v>
      </c>
      <c r="P95" s="136">
        <f>O95*H95</f>
        <v>0</v>
      </c>
      <c r="Q95" s="136">
        <v>0</v>
      </c>
      <c r="R95" s="136">
        <f>Q95*H95</f>
        <v>0</v>
      </c>
      <c r="S95" s="136">
        <v>0</v>
      </c>
      <c r="T95" s="137">
        <f>S95*H95</f>
        <v>0</v>
      </c>
      <c r="AR95" s="138" t="s">
        <v>138</v>
      </c>
      <c r="AT95" s="138" t="s">
        <v>133</v>
      </c>
      <c r="AU95" s="138" t="s">
        <v>82</v>
      </c>
      <c r="AY95" s="17" t="s">
        <v>130</v>
      </c>
      <c r="BE95" s="139">
        <f>IF(N95="základní",J95,0)</f>
        <v>0</v>
      </c>
      <c r="BF95" s="139">
        <f>IF(N95="snížená",J95,0)</f>
        <v>0</v>
      </c>
      <c r="BG95" s="139">
        <f>IF(N95="zákl. přenesená",J95,0)</f>
        <v>0</v>
      </c>
      <c r="BH95" s="139">
        <f>IF(N95="sníž. přenesená",J95,0)</f>
        <v>0</v>
      </c>
      <c r="BI95" s="139">
        <f>IF(N95="nulová",J95,0)</f>
        <v>0</v>
      </c>
      <c r="BJ95" s="17" t="s">
        <v>80</v>
      </c>
      <c r="BK95" s="139">
        <f>ROUND(I95*H95,2)</f>
        <v>0</v>
      </c>
      <c r="BL95" s="17" t="s">
        <v>138</v>
      </c>
      <c r="BM95" s="138" t="s">
        <v>153</v>
      </c>
    </row>
    <row r="96" spans="2:65" s="1" customFormat="1" ht="11.25">
      <c r="B96" s="32"/>
      <c r="D96" s="140" t="s">
        <v>140</v>
      </c>
      <c r="F96" s="141" t="s">
        <v>152</v>
      </c>
      <c r="I96" s="142"/>
      <c r="L96" s="32"/>
      <c r="M96" s="143"/>
      <c r="T96" s="53"/>
      <c r="AT96" s="17" t="s">
        <v>140</v>
      </c>
      <c r="AU96" s="17" t="s">
        <v>82</v>
      </c>
    </row>
    <row r="97" spans="2:65" s="1" customFormat="1" ht="11.25">
      <c r="B97" s="32"/>
      <c r="D97" s="144" t="s">
        <v>141</v>
      </c>
      <c r="F97" s="145" t="s">
        <v>154</v>
      </c>
      <c r="I97" s="142"/>
      <c r="L97" s="32"/>
      <c r="M97" s="143"/>
      <c r="T97" s="53"/>
      <c r="AT97" s="17" t="s">
        <v>141</v>
      </c>
      <c r="AU97" s="17" t="s">
        <v>82</v>
      </c>
    </row>
    <row r="98" spans="2:65" s="1" customFormat="1" ht="58.5">
      <c r="B98" s="32"/>
      <c r="D98" s="140" t="s">
        <v>143</v>
      </c>
      <c r="F98" s="146" t="s">
        <v>155</v>
      </c>
      <c r="I98" s="142"/>
      <c r="L98" s="32"/>
      <c r="M98" s="143"/>
      <c r="T98" s="53"/>
      <c r="AT98" s="17" t="s">
        <v>143</v>
      </c>
      <c r="AU98" s="17" t="s">
        <v>82</v>
      </c>
    </row>
    <row r="99" spans="2:65" s="11" customFormat="1" ht="22.9" customHeight="1">
      <c r="B99" s="115"/>
      <c r="D99" s="116" t="s">
        <v>71</v>
      </c>
      <c r="E99" s="125" t="s">
        <v>156</v>
      </c>
      <c r="F99" s="125" t="s">
        <v>157</v>
      </c>
      <c r="I99" s="118"/>
      <c r="J99" s="126">
        <f>BK99</f>
        <v>0</v>
      </c>
      <c r="L99" s="115"/>
      <c r="M99" s="120"/>
      <c r="P99" s="121">
        <f>SUM(P100:P107)</f>
        <v>0</v>
      </c>
      <c r="R99" s="121">
        <f>SUM(R100:R107)</f>
        <v>0</v>
      </c>
      <c r="T99" s="122">
        <f>SUM(T100:T107)</f>
        <v>0</v>
      </c>
      <c r="AR99" s="116" t="s">
        <v>129</v>
      </c>
      <c r="AT99" s="123" t="s">
        <v>71</v>
      </c>
      <c r="AU99" s="123" t="s">
        <v>80</v>
      </c>
      <c r="AY99" s="116" t="s">
        <v>130</v>
      </c>
      <c r="BK99" s="124">
        <f>SUM(BK100:BK107)</f>
        <v>0</v>
      </c>
    </row>
    <row r="100" spans="2:65" s="1" customFormat="1" ht="16.5" customHeight="1">
      <c r="B100" s="32"/>
      <c r="C100" s="127" t="s">
        <v>138</v>
      </c>
      <c r="D100" s="127" t="s">
        <v>133</v>
      </c>
      <c r="E100" s="128" t="s">
        <v>158</v>
      </c>
      <c r="F100" s="129" t="s">
        <v>157</v>
      </c>
      <c r="G100" s="130" t="s">
        <v>136</v>
      </c>
      <c r="H100" s="131">
        <v>1</v>
      </c>
      <c r="I100" s="132"/>
      <c r="J100" s="133">
        <f>ROUND(I100*H100,2)</f>
        <v>0</v>
      </c>
      <c r="K100" s="129" t="s">
        <v>137</v>
      </c>
      <c r="L100" s="32"/>
      <c r="M100" s="134" t="s">
        <v>19</v>
      </c>
      <c r="N100" s="135" t="s">
        <v>43</v>
      </c>
      <c r="P100" s="136">
        <f>O100*H100</f>
        <v>0</v>
      </c>
      <c r="Q100" s="136">
        <v>0</v>
      </c>
      <c r="R100" s="136">
        <f>Q100*H100</f>
        <v>0</v>
      </c>
      <c r="S100" s="136">
        <v>0</v>
      </c>
      <c r="T100" s="137">
        <f>S100*H100</f>
        <v>0</v>
      </c>
      <c r="AR100" s="138" t="s">
        <v>138</v>
      </c>
      <c r="AT100" s="138" t="s">
        <v>133</v>
      </c>
      <c r="AU100" s="138" t="s">
        <v>82</v>
      </c>
      <c r="AY100" s="17" t="s">
        <v>130</v>
      </c>
      <c r="BE100" s="139">
        <f>IF(N100="základní",J100,0)</f>
        <v>0</v>
      </c>
      <c r="BF100" s="139">
        <f>IF(N100="snížená",J100,0)</f>
        <v>0</v>
      </c>
      <c r="BG100" s="139">
        <f>IF(N100="zákl. přenesená",J100,0)</f>
        <v>0</v>
      </c>
      <c r="BH100" s="139">
        <f>IF(N100="sníž. přenesená",J100,0)</f>
        <v>0</v>
      </c>
      <c r="BI100" s="139">
        <f>IF(N100="nulová",J100,0)</f>
        <v>0</v>
      </c>
      <c r="BJ100" s="17" t="s">
        <v>80</v>
      </c>
      <c r="BK100" s="139">
        <f>ROUND(I100*H100,2)</f>
        <v>0</v>
      </c>
      <c r="BL100" s="17" t="s">
        <v>138</v>
      </c>
      <c r="BM100" s="138" t="s">
        <v>159</v>
      </c>
    </row>
    <row r="101" spans="2:65" s="1" customFormat="1" ht="11.25">
      <c r="B101" s="32"/>
      <c r="D101" s="140" t="s">
        <v>140</v>
      </c>
      <c r="F101" s="141" t="s">
        <v>157</v>
      </c>
      <c r="I101" s="142"/>
      <c r="L101" s="32"/>
      <c r="M101" s="143"/>
      <c r="T101" s="53"/>
      <c r="AT101" s="17" t="s">
        <v>140</v>
      </c>
      <c r="AU101" s="17" t="s">
        <v>82</v>
      </c>
    </row>
    <row r="102" spans="2:65" s="1" customFormat="1" ht="11.25">
      <c r="B102" s="32"/>
      <c r="D102" s="144" t="s">
        <v>141</v>
      </c>
      <c r="F102" s="145" t="s">
        <v>160</v>
      </c>
      <c r="I102" s="142"/>
      <c r="L102" s="32"/>
      <c r="M102" s="143"/>
      <c r="T102" s="53"/>
      <c r="AT102" s="17" t="s">
        <v>141</v>
      </c>
      <c r="AU102" s="17" t="s">
        <v>82</v>
      </c>
    </row>
    <row r="103" spans="2:65" s="1" customFormat="1" ht="234">
      <c r="B103" s="32"/>
      <c r="D103" s="140" t="s">
        <v>143</v>
      </c>
      <c r="F103" s="146" t="s">
        <v>161</v>
      </c>
      <c r="I103" s="142"/>
      <c r="L103" s="32"/>
      <c r="M103" s="143"/>
      <c r="T103" s="53"/>
      <c r="AT103" s="17" t="s">
        <v>143</v>
      </c>
      <c r="AU103" s="17" t="s">
        <v>82</v>
      </c>
    </row>
    <row r="104" spans="2:65" s="1" customFormat="1" ht="16.5" customHeight="1">
      <c r="B104" s="32"/>
      <c r="C104" s="127" t="s">
        <v>129</v>
      </c>
      <c r="D104" s="127" t="s">
        <v>133</v>
      </c>
      <c r="E104" s="128" t="s">
        <v>162</v>
      </c>
      <c r="F104" s="129" t="s">
        <v>163</v>
      </c>
      <c r="G104" s="130" t="s">
        <v>136</v>
      </c>
      <c r="H104" s="131">
        <v>1</v>
      </c>
      <c r="I104" s="132"/>
      <c r="J104" s="133">
        <f>ROUND(I104*H104,2)</f>
        <v>0</v>
      </c>
      <c r="K104" s="129" t="s">
        <v>137</v>
      </c>
      <c r="L104" s="32"/>
      <c r="M104" s="134" t="s">
        <v>19</v>
      </c>
      <c r="N104" s="135" t="s">
        <v>43</v>
      </c>
      <c r="P104" s="136">
        <f>O104*H104</f>
        <v>0</v>
      </c>
      <c r="Q104" s="136">
        <v>0</v>
      </c>
      <c r="R104" s="136">
        <f>Q104*H104</f>
        <v>0</v>
      </c>
      <c r="S104" s="136">
        <v>0</v>
      </c>
      <c r="T104" s="137">
        <f>S104*H104</f>
        <v>0</v>
      </c>
      <c r="AR104" s="138" t="s">
        <v>138</v>
      </c>
      <c r="AT104" s="138" t="s">
        <v>133</v>
      </c>
      <c r="AU104" s="138" t="s">
        <v>82</v>
      </c>
      <c r="AY104" s="17" t="s">
        <v>130</v>
      </c>
      <c r="BE104" s="139">
        <f>IF(N104="základní",J104,0)</f>
        <v>0</v>
      </c>
      <c r="BF104" s="139">
        <f>IF(N104="snížená",J104,0)</f>
        <v>0</v>
      </c>
      <c r="BG104" s="139">
        <f>IF(N104="zákl. přenesená",J104,0)</f>
        <v>0</v>
      </c>
      <c r="BH104" s="139">
        <f>IF(N104="sníž. přenesená",J104,0)</f>
        <v>0</v>
      </c>
      <c r="BI104" s="139">
        <f>IF(N104="nulová",J104,0)</f>
        <v>0</v>
      </c>
      <c r="BJ104" s="17" t="s">
        <v>80</v>
      </c>
      <c r="BK104" s="139">
        <f>ROUND(I104*H104,2)</f>
        <v>0</v>
      </c>
      <c r="BL104" s="17" t="s">
        <v>138</v>
      </c>
      <c r="BM104" s="138" t="s">
        <v>164</v>
      </c>
    </row>
    <row r="105" spans="2:65" s="1" customFormat="1" ht="11.25">
      <c r="B105" s="32"/>
      <c r="D105" s="140" t="s">
        <v>140</v>
      </c>
      <c r="F105" s="141" t="s">
        <v>163</v>
      </c>
      <c r="I105" s="142"/>
      <c r="L105" s="32"/>
      <c r="M105" s="143"/>
      <c r="T105" s="53"/>
      <c r="AT105" s="17" t="s">
        <v>140</v>
      </c>
      <c r="AU105" s="17" t="s">
        <v>82</v>
      </c>
    </row>
    <row r="106" spans="2:65" s="1" customFormat="1" ht="11.25">
      <c r="B106" s="32"/>
      <c r="D106" s="144" t="s">
        <v>141</v>
      </c>
      <c r="F106" s="145" t="s">
        <v>165</v>
      </c>
      <c r="I106" s="142"/>
      <c r="L106" s="32"/>
      <c r="M106" s="143"/>
      <c r="T106" s="53"/>
      <c r="AT106" s="17" t="s">
        <v>141</v>
      </c>
      <c r="AU106" s="17" t="s">
        <v>82</v>
      </c>
    </row>
    <row r="107" spans="2:65" s="1" customFormat="1" ht="19.5">
      <c r="B107" s="32"/>
      <c r="D107" s="140" t="s">
        <v>143</v>
      </c>
      <c r="F107" s="146" t="s">
        <v>166</v>
      </c>
      <c r="I107" s="142"/>
      <c r="L107" s="32"/>
      <c r="M107" s="143"/>
      <c r="T107" s="53"/>
      <c r="AT107" s="17" t="s">
        <v>143</v>
      </c>
      <c r="AU107" s="17" t="s">
        <v>82</v>
      </c>
    </row>
    <row r="108" spans="2:65" s="11" customFormat="1" ht="22.9" customHeight="1">
      <c r="B108" s="115"/>
      <c r="D108" s="116" t="s">
        <v>71</v>
      </c>
      <c r="E108" s="125" t="s">
        <v>167</v>
      </c>
      <c r="F108" s="125" t="s">
        <v>168</v>
      </c>
      <c r="I108" s="118"/>
      <c r="J108" s="126">
        <f>BK108</f>
        <v>0</v>
      </c>
      <c r="L108" s="115"/>
      <c r="M108" s="120"/>
      <c r="P108" s="121">
        <f>SUM(P109:P112)</f>
        <v>0</v>
      </c>
      <c r="R108" s="121">
        <f>SUM(R109:R112)</f>
        <v>0</v>
      </c>
      <c r="T108" s="122">
        <f>SUM(T109:T112)</f>
        <v>0</v>
      </c>
      <c r="AR108" s="116" t="s">
        <v>129</v>
      </c>
      <c r="AT108" s="123" t="s">
        <v>71</v>
      </c>
      <c r="AU108" s="123" t="s">
        <v>80</v>
      </c>
      <c r="AY108" s="116" t="s">
        <v>130</v>
      </c>
      <c r="BK108" s="124">
        <f>SUM(BK109:BK112)</f>
        <v>0</v>
      </c>
    </row>
    <row r="109" spans="2:65" s="1" customFormat="1" ht="16.5" customHeight="1">
      <c r="B109" s="32"/>
      <c r="C109" s="127" t="s">
        <v>169</v>
      </c>
      <c r="D109" s="127" t="s">
        <v>133</v>
      </c>
      <c r="E109" s="128" t="s">
        <v>170</v>
      </c>
      <c r="F109" s="129" t="s">
        <v>171</v>
      </c>
      <c r="G109" s="130" t="s">
        <v>172</v>
      </c>
      <c r="H109" s="131">
        <v>1</v>
      </c>
      <c r="I109" s="132"/>
      <c r="J109" s="133">
        <f>ROUND(I109*H109,2)</f>
        <v>0</v>
      </c>
      <c r="K109" s="129" t="s">
        <v>137</v>
      </c>
      <c r="L109" s="32"/>
      <c r="M109" s="134" t="s">
        <v>19</v>
      </c>
      <c r="N109" s="135" t="s">
        <v>43</v>
      </c>
      <c r="P109" s="136">
        <f>O109*H109</f>
        <v>0</v>
      </c>
      <c r="Q109" s="136">
        <v>0</v>
      </c>
      <c r="R109" s="136">
        <f>Q109*H109</f>
        <v>0</v>
      </c>
      <c r="S109" s="136">
        <v>0</v>
      </c>
      <c r="T109" s="137">
        <f>S109*H109</f>
        <v>0</v>
      </c>
      <c r="AR109" s="138" t="s">
        <v>173</v>
      </c>
      <c r="AT109" s="138" t="s">
        <v>133</v>
      </c>
      <c r="AU109" s="138" t="s">
        <v>82</v>
      </c>
      <c r="AY109" s="17" t="s">
        <v>130</v>
      </c>
      <c r="BE109" s="139">
        <f>IF(N109="základní",J109,0)</f>
        <v>0</v>
      </c>
      <c r="BF109" s="139">
        <f>IF(N109="snížená",J109,0)</f>
        <v>0</v>
      </c>
      <c r="BG109" s="139">
        <f>IF(N109="zákl. přenesená",J109,0)</f>
        <v>0</v>
      </c>
      <c r="BH109" s="139">
        <f>IF(N109="sníž. přenesená",J109,0)</f>
        <v>0</v>
      </c>
      <c r="BI109" s="139">
        <f>IF(N109="nulová",J109,0)</f>
        <v>0</v>
      </c>
      <c r="BJ109" s="17" t="s">
        <v>80</v>
      </c>
      <c r="BK109" s="139">
        <f>ROUND(I109*H109,2)</f>
        <v>0</v>
      </c>
      <c r="BL109" s="17" t="s">
        <v>173</v>
      </c>
      <c r="BM109" s="138" t="s">
        <v>174</v>
      </c>
    </row>
    <row r="110" spans="2:65" s="1" customFormat="1" ht="11.25">
      <c r="B110" s="32"/>
      <c r="D110" s="140" t="s">
        <v>140</v>
      </c>
      <c r="F110" s="141" t="s">
        <v>171</v>
      </c>
      <c r="I110" s="142"/>
      <c r="L110" s="32"/>
      <c r="M110" s="143"/>
      <c r="T110" s="53"/>
      <c r="AT110" s="17" t="s">
        <v>140</v>
      </c>
      <c r="AU110" s="17" t="s">
        <v>82</v>
      </c>
    </row>
    <row r="111" spans="2:65" s="1" customFormat="1" ht="11.25">
      <c r="B111" s="32"/>
      <c r="D111" s="144" t="s">
        <v>141</v>
      </c>
      <c r="F111" s="145" t="s">
        <v>175</v>
      </c>
      <c r="I111" s="142"/>
      <c r="L111" s="32"/>
      <c r="M111" s="143"/>
      <c r="T111" s="53"/>
      <c r="AT111" s="17" t="s">
        <v>141</v>
      </c>
      <c r="AU111" s="17" t="s">
        <v>82</v>
      </c>
    </row>
    <row r="112" spans="2:65" s="1" customFormat="1" ht="19.5">
      <c r="B112" s="32"/>
      <c r="D112" s="140" t="s">
        <v>143</v>
      </c>
      <c r="F112" s="146" t="s">
        <v>176</v>
      </c>
      <c r="I112" s="142"/>
      <c r="L112" s="32"/>
      <c r="M112" s="143"/>
      <c r="T112" s="53"/>
      <c r="AT112" s="17" t="s">
        <v>143</v>
      </c>
      <c r="AU112" s="17" t="s">
        <v>82</v>
      </c>
    </row>
    <row r="113" spans="2:65" s="11" customFormat="1" ht="22.9" customHeight="1">
      <c r="B113" s="115"/>
      <c r="D113" s="116" t="s">
        <v>71</v>
      </c>
      <c r="E113" s="125" t="s">
        <v>177</v>
      </c>
      <c r="F113" s="125" t="s">
        <v>178</v>
      </c>
      <c r="I113" s="118"/>
      <c r="J113" s="126">
        <f>BK113</f>
        <v>0</v>
      </c>
      <c r="L113" s="115"/>
      <c r="M113" s="120"/>
      <c r="P113" s="121">
        <f>SUM(P114:P117)</f>
        <v>0</v>
      </c>
      <c r="R113" s="121">
        <f>SUM(R114:R117)</f>
        <v>0</v>
      </c>
      <c r="T113" s="122">
        <f>SUM(T114:T117)</f>
        <v>0</v>
      </c>
      <c r="AR113" s="116" t="s">
        <v>129</v>
      </c>
      <c r="AT113" s="123" t="s">
        <v>71</v>
      </c>
      <c r="AU113" s="123" t="s">
        <v>80</v>
      </c>
      <c r="AY113" s="116" t="s">
        <v>130</v>
      </c>
      <c r="BK113" s="124">
        <f>SUM(BK114:BK117)</f>
        <v>0</v>
      </c>
    </row>
    <row r="114" spans="2:65" s="1" customFormat="1" ht="16.5" customHeight="1">
      <c r="B114" s="32"/>
      <c r="C114" s="127" t="s">
        <v>179</v>
      </c>
      <c r="D114" s="127" t="s">
        <v>133</v>
      </c>
      <c r="E114" s="128" t="s">
        <v>180</v>
      </c>
      <c r="F114" s="129" t="s">
        <v>178</v>
      </c>
      <c r="G114" s="130" t="s">
        <v>136</v>
      </c>
      <c r="H114" s="131">
        <v>1</v>
      </c>
      <c r="I114" s="132"/>
      <c r="J114" s="133">
        <f>ROUND(I114*H114,2)</f>
        <v>0</v>
      </c>
      <c r="K114" s="129" t="s">
        <v>137</v>
      </c>
      <c r="L114" s="32"/>
      <c r="M114" s="134" t="s">
        <v>19</v>
      </c>
      <c r="N114" s="135" t="s">
        <v>43</v>
      </c>
      <c r="P114" s="136">
        <f>O114*H114</f>
        <v>0</v>
      </c>
      <c r="Q114" s="136">
        <v>0</v>
      </c>
      <c r="R114" s="136">
        <f>Q114*H114</f>
        <v>0</v>
      </c>
      <c r="S114" s="136">
        <v>0</v>
      </c>
      <c r="T114" s="137">
        <f>S114*H114</f>
        <v>0</v>
      </c>
      <c r="AR114" s="138" t="s">
        <v>173</v>
      </c>
      <c r="AT114" s="138" t="s">
        <v>133</v>
      </c>
      <c r="AU114" s="138" t="s">
        <v>82</v>
      </c>
      <c r="AY114" s="17" t="s">
        <v>130</v>
      </c>
      <c r="BE114" s="139">
        <f>IF(N114="základní",J114,0)</f>
        <v>0</v>
      </c>
      <c r="BF114" s="139">
        <f>IF(N114="snížená",J114,0)</f>
        <v>0</v>
      </c>
      <c r="BG114" s="139">
        <f>IF(N114="zákl. přenesená",J114,0)</f>
        <v>0</v>
      </c>
      <c r="BH114" s="139">
        <f>IF(N114="sníž. přenesená",J114,0)</f>
        <v>0</v>
      </c>
      <c r="BI114" s="139">
        <f>IF(N114="nulová",J114,0)</f>
        <v>0</v>
      </c>
      <c r="BJ114" s="17" t="s">
        <v>80</v>
      </c>
      <c r="BK114" s="139">
        <f>ROUND(I114*H114,2)</f>
        <v>0</v>
      </c>
      <c r="BL114" s="17" t="s">
        <v>173</v>
      </c>
      <c r="BM114" s="138" t="s">
        <v>186</v>
      </c>
    </row>
    <row r="115" spans="2:65" s="1" customFormat="1" ht="11.25">
      <c r="B115" s="32"/>
      <c r="D115" s="140" t="s">
        <v>140</v>
      </c>
      <c r="F115" s="141" t="s">
        <v>178</v>
      </c>
      <c r="I115" s="142"/>
      <c r="L115" s="32"/>
      <c r="M115" s="143"/>
      <c r="T115" s="53"/>
      <c r="AT115" s="17" t="s">
        <v>140</v>
      </c>
      <c r="AU115" s="17" t="s">
        <v>82</v>
      </c>
    </row>
    <row r="116" spans="2:65" s="1" customFormat="1" ht="11.25">
      <c r="B116" s="32"/>
      <c r="D116" s="144" t="s">
        <v>141</v>
      </c>
      <c r="F116" s="145" t="s">
        <v>182</v>
      </c>
      <c r="I116" s="142"/>
      <c r="L116" s="32"/>
      <c r="M116" s="143"/>
      <c r="T116" s="53"/>
      <c r="AT116" s="17" t="s">
        <v>141</v>
      </c>
      <c r="AU116" s="17" t="s">
        <v>82</v>
      </c>
    </row>
    <row r="117" spans="2:65" s="1" customFormat="1" ht="19.5">
      <c r="B117" s="32"/>
      <c r="D117" s="140" t="s">
        <v>143</v>
      </c>
      <c r="F117" s="146" t="s">
        <v>183</v>
      </c>
      <c r="I117" s="142"/>
      <c r="L117" s="32"/>
      <c r="M117" s="147"/>
      <c r="N117" s="148"/>
      <c r="O117" s="148"/>
      <c r="P117" s="148"/>
      <c r="Q117" s="148"/>
      <c r="R117" s="148"/>
      <c r="S117" s="148"/>
      <c r="T117" s="149"/>
      <c r="AT117" s="17" t="s">
        <v>143</v>
      </c>
      <c r="AU117" s="17" t="s">
        <v>82</v>
      </c>
    </row>
    <row r="118" spans="2:65" s="1" customFormat="1" ht="6.95" customHeight="1">
      <c r="B118" s="41"/>
      <c r="C118" s="42"/>
      <c r="D118" s="42"/>
      <c r="E118" s="42"/>
      <c r="F118" s="42"/>
      <c r="G118" s="42"/>
      <c r="H118" s="42"/>
      <c r="I118" s="42"/>
      <c r="J118" s="42"/>
      <c r="K118" s="42"/>
      <c r="L118" s="32"/>
    </row>
  </sheetData>
  <sheetProtection algorithmName="SHA-512" hashValue="f+choVPFxrQGUY00TcxX03CiUBHgrSOYOaCg3zfOTzcfGX7oZz/GU1KZDsWPbUSDkduD+37GIs0ZauK1XgaFXA==" saltValue="sbjXrvLGbNcNmVOjjoTofzB3pqhhFx6YKXXS1jFhU+Ugtb9Bg2p43KRRCiaUITN4R94UlsMgp8Fmru5GhbDy9g==" spinCount="100000" sheet="1" objects="1" scenarios="1" formatColumns="0" formatRows="0" autoFilter="0"/>
  <autoFilter ref="C83:K117" xr:uid="{00000000-0009-0000-0000-000002000000}"/>
  <mergeCells count="9">
    <mergeCell ref="E50:H50"/>
    <mergeCell ref="E74:H74"/>
    <mergeCell ref="E76:H76"/>
    <mergeCell ref="L2:V2"/>
    <mergeCell ref="E7:H7"/>
    <mergeCell ref="E9:H9"/>
    <mergeCell ref="E18:H18"/>
    <mergeCell ref="E27:H27"/>
    <mergeCell ref="E48:H48"/>
  </mergeCells>
  <hyperlinks>
    <hyperlink ref="F89" r:id="rId1" xr:uid="{00000000-0004-0000-0200-000000000000}"/>
    <hyperlink ref="F93" r:id="rId2" xr:uid="{00000000-0004-0000-0200-000001000000}"/>
    <hyperlink ref="F97" r:id="rId3" xr:uid="{00000000-0004-0000-0200-000002000000}"/>
    <hyperlink ref="F102" r:id="rId4" xr:uid="{00000000-0004-0000-0200-000003000000}"/>
    <hyperlink ref="F106" r:id="rId5" xr:uid="{00000000-0004-0000-0200-000004000000}"/>
    <hyperlink ref="F111" r:id="rId6" xr:uid="{00000000-0004-0000-0200-000005000000}"/>
    <hyperlink ref="F116" r:id="rId7" xr:uid="{00000000-0004-0000-02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6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87</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187</v>
      </c>
      <c r="F9" s="307"/>
      <c r="G9" s="307"/>
      <c r="H9" s="307"/>
      <c r="L9" s="32"/>
    </row>
    <row r="10" spans="2:46" s="1" customFormat="1" ht="11.25">
      <c r="B10" s="32"/>
      <c r="L10" s="32"/>
    </row>
    <row r="11" spans="2:46" s="1" customFormat="1" ht="12" customHeight="1">
      <c r="B11" s="32"/>
      <c r="D11" s="27" t="s">
        <v>18</v>
      </c>
      <c r="F11" s="25" t="s">
        <v>19</v>
      </c>
      <c r="I11" s="27" t="s">
        <v>20</v>
      </c>
      <c r="J11" s="25" t="s">
        <v>188</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189</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ROUND(J89,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ROUND((SUM(BE89:BE647)),  2)</f>
        <v>0</v>
      </c>
      <c r="I33" s="89">
        <v>0.21</v>
      </c>
      <c r="J33" s="88">
        <f>ROUND(((SUM(BE89:BE647))*I33),  2)</f>
        <v>0</v>
      </c>
      <c r="L33" s="32"/>
    </row>
    <row r="34" spans="2:12" s="1" customFormat="1" ht="14.45" customHeight="1">
      <c r="B34" s="32"/>
      <c r="E34" s="27" t="s">
        <v>44</v>
      </c>
      <c r="F34" s="88">
        <f>ROUND((SUM(BF89:BF647)),  2)</f>
        <v>0</v>
      </c>
      <c r="I34" s="89">
        <v>0.12</v>
      </c>
      <c r="J34" s="88">
        <f>ROUND(((SUM(BF89:BF647))*I34),  2)</f>
        <v>0</v>
      </c>
      <c r="L34" s="32"/>
    </row>
    <row r="35" spans="2:12" s="1" customFormat="1" ht="14.45" hidden="1" customHeight="1">
      <c r="B35" s="32"/>
      <c r="E35" s="27" t="s">
        <v>45</v>
      </c>
      <c r="F35" s="88">
        <f>ROUND((SUM(BG89:BG647)),  2)</f>
        <v>0</v>
      </c>
      <c r="I35" s="89">
        <v>0.21</v>
      </c>
      <c r="J35" s="88">
        <f>0</f>
        <v>0</v>
      </c>
      <c r="L35" s="32"/>
    </row>
    <row r="36" spans="2:12" s="1" customFormat="1" ht="14.45" hidden="1" customHeight="1">
      <c r="B36" s="32"/>
      <c r="E36" s="27" t="s">
        <v>46</v>
      </c>
      <c r="F36" s="88">
        <f>ROUND((SUM(BH89:BH647)),  2)</f>
        <v>0</v>
      </c>
      <c r="I36" s="89">
        <v>0.12</v>
      </c>
      <c r="J36" s="88">
        <f>0</f>
        <v>0</v>
      </c>
      <c r="L36" s="32"/>
    </row>
    <row r="37" spans="2:12" s="1" customFormat="1" ht="14.45" hidden="1" customHeight="1">
      <c r="B37" s="32"/>
      <c r="E37" s="27" t="s">
        <v>47</v>
      </c>
      <c r="F37" s="88">
        <f>ROUND((SUM(BI89:BI647)),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101 - Silnice II/605 - úprava v km 133,100 - 134,300</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Správa a údržba silnic Plzeňského kraje p.o.</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J89</f>
        <v>0</v>
      </c>
      <c r="L59" s="32"/>
      <c r="AU59" s="17" t="s">
        <v>108</v>
      </c>
    </row>
    <row r="60" spans="2:47" s="8" customFormat="1" ht="24.95" customHeight="1">
      <c r="B60" s="99"/>
      <c r="D60" s="100" t="s">
        <v>190</v>
      </c>
      <c r="E60" s="101"/>
      <c r="F60" s="101"/>
      <c r="G60" s="101"/>
      <c r="H60" s="101"/>
      <c r="I60" s="101"/>
      <c r="J60" s="102">
        <f>J90</f>
        <v>0</v>
      </c>
      <c r="L60" s="99"/>
    </row>
    <row r="61" spans="2:47" s="9" customFormat="1" ht="19.899999999999999" customHeight="1">
      <c r="B61" s="103"/>
      <c r="D61" s="104" t="s">
        <v>191</v>
      </c>
      <c r="E61" s="105"/>
      <c r="F61" s="105"/>
      <c r="G61" s="105"/>
      <c r="H61" s="105"/>
      <c r="I61" s="105"/>
      <c r="J61" s="106">
        <f>J91</f>
        <v>0</v>
      </c>
      <c r="L61" s="103"/>
    </row>
    <row r="62" spans="2:47" s="9" customFormat="1" ht="19.899999999999999" customHeight="1">
      <c r="B62" s="103"/>
      <c r="D62" s="104" t="s">
        <v>192</v>
      </c>
      <c r="E62" s="105"/>
      <c r="F62" s="105"/>
      <c r="G62" s="105"/>
      <c r="H62" s="105"/>
      <c r="I62" s="105"/>
      <c r="J62" s="106">
        <f>J215</f>
        <v>0</v>
      </c>
      <c r="L62" s="103"/>
    </row>
    <row r="63" spans="2:47" s="9" customFormat="1" ht="19.899999999999999" customHeight="1">
      <c r="B63" s="103"/>
      <c r="D63" s="104" t="s">
        <v>193</v>
      </c>
      <c r="E63" s="105"/>
      <c r="F63" s="105"/>
      <c r="G63" s="105"/>
      <c r="H63" s="105"/>
      <c r="I63" s="105"/>
      <c r="J63" s="106">
        <f>J236</f>
        <v>0</v>
      </c>
      <c r="L63" s="103"/>
    </row>
    <row r="64" spans="2:47" s="9" customFormat="1" ht="19.899999999999999" customHeight="1">
      <c r="B64" s="103"/>
      <c r="D64" s="104" t="s">
        <v>194</v>
      </c>
      <c r="E64" s="105"/>
      <c r="F64" s="105"/>
      <c r="G64" s="105"/>
      <c r="H64" s="105"/>
      <c r="I64" s="105"/>
      <c r="J64" s="106">
        <f>J273</f>
        <v>0</v>
      </c>
      <c r="L64" s="103"/>
    </row>
    <row r="65" spans="2:12" s="9" customFormat="1" ht="19.899999999999999" customHeight="1">
      <c r="B65" s="103"/>
      <c r="D65" s="104" t="s">
        <v>195</v>
      </c>
      <c r="E65" s="105"/>
      <c r="F65" s="105"/>
      <c r="G65" s="105"/>
      <c r="H65" s="105"/>
      <c r="I65" s="105"/>
      <c r="J65" s="106">
        <f>J318</f>
        <v>0</v>
      </c>
      <c r="L65" s="103"/>
    </row>
    <row r="66" spans="2:12" s="9" customFormat="1" ht="19.899999999999999" customHeight="1">
      <c r="B66" s="103"/>
      <c r="D66" s="104" t="s">
        <v>196</v>
      </c>
      <c r="E66" s="105"/>
      <c r="F66" s="105"/>
      <c r="G66" s="105"/>
      <c r="H66" s="105"/>
      <c r="I66" s="105"/>
      <c r="J66" s="106">
        <f>J523</f>
        <v>0</v>
      </c>
      <c r="L66" s="103"/>
    </row>
    <row r="67" spans="2:12" s="9" customFormat="1" ht="19.899999999999999" customHeight="1">
      <c r="B67" s="103"/>
      <c r="D67" s="104" t="s">
        <v>197</v>
      </c>
      <c r="E67" s="105"/>
      <c r="F67" s="105"/>
      <c r="G67" s="105"/>
      <c r="H67" s="105"/>
      <c r="I67" s="105"/>
      <c r="J67" s="106">
        <f>J565</f>
        <v>0</v>
      </c>
      <c r="L67" s="103"/>
    </row>
    <row r="68" spans="2:12" s="8" customFormat="1" ht="24.95" customHeight="1">
      <c r="B68" s="99"/>
      <c r="D68" s="100" t="s">
        <v>198</v>
      </c>
      <c r="E68" s="101"/>
      <c r="F68" s="101"/>
      <c r="G68" s="101"/>
      <c r="H68" s="101"/>
      <c r="I68" s="101"/>
      <c r="J68" s="102">
        <f>J569</f>
        <v>0</v>
      </c>
      <c r="L68" s="99"/>
    </row>
    <row r="69" spans="2:12" s="9" customFormat="1" ht="19.899999999999999" customHeight="1">
      <c r="B69" s="103"/>
      <c r="D69" s="104" t="s">
        <v>199</v>
      </c>
      <c r="E69" s="105"/>
      <c r="F69" s="105"/>
      <c r="G69" s="105"/>
      <c r="H69" s="105"/>
      <c r="I69" s="105"/>
      <c r="J69" s="106">
        <f>J570</f>
        <v>0</v>
      </c>
      <c r="L69" s="103"/>
    </row>
    <row r="70" spans="2:12" s="1" customFormat="1" ht="21.75" customHeight="1">
      <c r="B70" s="32"/>
      <c r="L70" s="32"/>
    </row>
    <row r="71" spans="2:12" s="1" customFormat="1" ht="6.95" customHeight="1">
      <c r="B71" s="41"/>
      <c r="C71" s="42"/>
      <c r="D71" s="42"/>
      <c r="E71" s="42"/>
      <c r="F71" s="42"/>
      <c r="G71" s="42"/>
      <c r="H71" s="42"/>
      <c r="I71" s="42"/>
      <c r="J71" s="42"/>
      <c r="K71" s="42"/>
      <c r="L71" s="32"/>
    </row>
    <row r="75" spans="2:12" s="1" customFormat="1" ht="6.95" customHeight="1">
      <c r="B75" s="43"/>
      <c r="C75" s="44"/>
      <c r="D75" s="44"/>
      <c r="E75" s="44"/>
      <c r="F75" s="44"/>
      <c r="G75" s="44"/>
      <c r="H75" s="44"/>
      <c r="I75" s="44"/>
      <c r="J75" s="44"/>
      <c r="K75" s="44"/>
      <c r="L75" s="32"/>
    </row>
    <row r="76" spans="2:12" s="1" customFormat="1" ht="24.95" customHeight="1">
      <c r="B76" s="32"/>
      <c r="C76" s="21" t="s">
        <v>114</v>
      </c>
      <c r="L76" s="32"/>
    </row>
    <row r="77" spans="2:12" s="1" customFormat="1" ht="6.95" customHeight="1">
      <c r="B77" s="32"/>
      <c r="L77" s="32"/>
    </row>
    <row r="78" spans="2:12" s="1" customFormat="1" ht="12" customHeight="1">
      <c r="B78" s="32"/>
      <c r="C78" s="27" t="s">
        <v>16</v>
      </c>
      <c r="L78" s="32"/>
    </row>
    <row r="79" spans="2:12" s="1" customFormat="1" ht="16.5" customHeight="1">
      <c r="B79" s="32"/>
      <c r="E79" s="305" t="str">
        <f>E7</f>
        <v>SILNICE II/605 ROZVADOV – STARÁ CELNICE</v>
      </c>
      <c r="F79" s="306"/>
      <c r="G79" s="306"/>
      <c r="H79" s="306"/>
      <c r="L79" s="32"/>
    </row>
    <row r="80" spans="2:12" s="1" customFormat="1" ht="12" customHeight="1">
      <c r="B80" s="32"/>
      <c r="C80" s="27" t="s">
        <v>102</v>
      </c>
      <c r="L80" s="32"/>
    </row>
    <row r="81" spans="2:65" s="1" customFormat="1" ht="16.5" customHeight="1">
      <c r="B81" s="32"/>
      <c r="E81" s="268" t="str">
        <f>E9</f>
        <v>SO 101 - Silnice II/605 - úprava v km 133,100 - 134,300</v>
      </c>
      <c r="F81" s="307"/>
      <c r="G81" s="307"/>
      <c r="H81" s="307"/>
      <c r="L81" s="32"/>
    </row>
    <row r="82" spans="2:65" s="1" customFormat="1" ht="6.95" customHeight="1">
      <c r="B82" s="32"/>
      <c r="L82" s="32"/>
    </row>
    <row r="83" spans="2:65" s="1" customFormat="1" ht="12" customHeight="1">
      <c r="B83" s="32"/>
      <c r="C83" s="27" t="s">
        <v>21</v>
      </c>
      <c r="F83" s="25" t="str">
        <f>F12</f>
        <v>Rozvadov</v>
      </c>
      <c r="I83" s="27" t="s">
        <v>23</v>
      </c>
      <c r="J83" s="49" t="str">
        <f>IF(J12="","",J12)</f>
        <v>15. 8. 2024</v>
      </c>
      <c r="L83" s="32"/>
    </row>
    <row r="84" spans="2:65" s="1" customFormat="1" ht="6.95" customHeight="1">
      <c r="B84" s="32"/>
      <c r="L84" s="32"/>
    </row>
    <row r="85" spans="2:65" s="1" customFormat="1" ht="25.7" customHeight="1">
      <c r="B85" s="32"/>
      <c r="C85" s="27" t="s">
        <v>25</v>
      </c>
      <c r="F85" s="25" t="str">
        <f>E15</f>
        <v>Správa a údržba silnic Plzeňského kraje p.o.</v>
      </c>
      <c r="I85" s="27" t="s">
        <v>31</v>
      </c>
      <c r="J85" s="30" t="str">
        <f>E21</f>
        <v>D PROJEKT PLZEŇ Nedvěd s.r.o.</v>
      </c>
      <c r="L85" s="32"/>
    </row>
    <row r="86" spans="2:65" s="1" customFormat="1" ht="15.2" customHeight="1">
      <c r="B86" s="32"/>
      <c r="C86" s="27" t="s">
        <v>29</v>
      </c>
      <c r="F86" s="25" t="str">
        <f>IF(E18="","",E18)</f>
        <v>Vyplň údaj</v>
      </c>
      <c r="I86" s="27" t="s">
        <v>34</v>
      </c>
      <c r="J86" s="30" t="str">
        <f>E24</f>
        <v xml:space="preserve"> </v>
      </c>
      <c r="L86" s="32"/>
    </row>
    <row r="87" spans="2:65" s="1" customFormat="1" ht="10.35" customHeight="1">
      <c r="B87" s="32"/>
      <c r="L87" s="32"/>
    </row>
    <row r="88" spans="2:65" s="10" customFormat="1" ht="29.25" customHeight="1">
      <c r="B88" s="107"/>
      <c r="C88" s="108" t="s">
        <v>115</v>
      </c>
      <c r="D88" s="109" t="s">
        <v>57</v>
      </c>
      <c r="E88" s="109" t="s">
        <v>53</v>
      </c>
      <c r="F88" s="109" t="s">
        <v>54</v>
      </c>
      <c r="G88" s="109" t="s">
        <v>116</v>
      </c>
      <c r="H88" s="109" t="s">
        <v>117</v>
      </c>
      <c r="I88" s="109" t="s">
        <v>118</v>
      </c>
      <c r="J88" s="109" t="s">
        <v>107</v>
      </c>
      <c r="K88" s="110" t="s">
        <v>119</v>
      </c>
      <c r="L88" s="107"/>
      <c r="M88" s="56" t="s">
        <v>19</v>
      </c>
      <c r="N88" s="57" t="s">
        <v>42</v>
      </c>
      <c r="O88" s="57" t="s">
        <v>120</v>
      </c>
      <c r="P88" s="57" t="s">
        <v>121</v>
      </c>
      <c r="Q88" s="57" t="s">
        <v>122</v>
      </c>
      <c r="R88" s="57" t="s">
        <v>123</v>
      </c>
      <c r="S88" s="57" t="s">
        <v>124</v>
      </c>
      <c r="T88" s="58" t="s">
        <v>125</v>
      </c>
    </row>
    <row r="89" spans="2:65" s="1" customFormat="1" ht="22.9" customHeight="1">
      <c r="B89" s="32"/>
      <c r="C89" s="61" t="s">
        <v>126</v>
      </c>
      <c r="J89" s="111">
        <f>BK89</f>
        <v>0</v>
      </c>
      <c r="L89" s="32"/>
      <c r="M89" s="59"/>
      <c r="N89" s="50"/>
      <c r="O89" s="50"/>
      <c r="P89" s="112">
        <f>P90+P569</f>
        <v>0</v>
      </c>
      <c r="Q89" s="50"/>
      <c r="R89" s="112">
        <f>R90+R569</f>
        <v>497.07623060999998</v>
      </c>
      <c r="S89" s="50"/>
      <c r="T89" s="113">
        <f>T90+T569</f>
        <v>10641.814</v>
      </c>
      <c r="AT89" s="17" t="s">
        <v>71</v>
      </c>
      <c r="AU89" s="17" t="s">
        <v>108</v>
      </c>
      <c r="BK89" s="114">
        <f>BK90+BK569</f>
        <v>0</v>
      </c>
    </row>
    <row r="90" spans="2:65" s="11" customFormat="1" ht="25.9" customHeight="1">
      <c r="B90" s="115"/>
      <c r="D90" s="116" t="s">
        <v>71</v>
      </c>
      <c r="E90" s="117" t="s">
        <v>200</v>
      </c>
      <c r="F90" s="117" t="s">
        <v>201</v>
      </c>
      <c r="I90" s="118"/>
      <c r="J90" s="119">
        <f>BK90</f>
        <v>0</v>
      </c>
      <c r="L90" s="115"/>
      <c r="M90" s="120"/>
      <c r="P90" s="121">
        <f>P91+P215+P236+P273+P318+P523+P565</f>
        <v>0</v>
      </c>
      <c r="R90" s="121">
        <f>R91+R215+R236+R273+R318+R523+R565</f>
        <v>236.37410841000002</v>
      </c>
      <c r="T90" s="122">
        <f>T91+T215+T236+T273+T318+T523+T565</f>
        <v>10641.814</v>
      </c>
      <c r="AR90" s="116" t="s">
        <v>80</v>
      </c>
      <c r="AT90" s="123" t="s">
        <v>71</v>
      </c>
      <c r="AU90" s="123" t="s">
        <v>72</v>
      </c>
      <c r="AY90" s="116" t="s">
        <v>130</v>
      </c>
      <c r="BK90" s="124">
        <f>BK91+BK215+BK236+BK273+BK318+BK523+BK565</f>
        <v>0</v>
      </c>
    </row>
    <row r="91" spans="2:65" s="11" customFormat="1" ht="22.9" customHeight="1">
      <c r="B91" s="115"/>
      <c r="D91" s="116" t="s">
        <v>71</v>
      </c>
      <c r="E91" s="125" t="s">
        <v>80</v>
      </c>
      <c r="F91" s="125" t="s">
        <v>202</v>
      </c>
      <c r="I91" s="118"/>
      <c r="J91" s="126">
        <f>BK91</f>
        <v>0</v>
      </c>
      <c r="L91" s="115"/>
      <c r="M91" s="120"/>
      <c r="P91" s="121">
        <f>SUM(P92:P214)</f>
        <v>0</v>
      </c>
      <c r="R91" s="121">
        <f>SUM(R92:R214)</f>
        <v>5.3702861999999998</v>
      </c>
      <c r="T91" s="122">
        <f>SUM(T92:T214)</f>
        <v>10366.10117</v>
      </c>
      <c r="AR91" s="116" t="s">
        <v>80</v>
      </c>
      <c r="AT91" s="123" t="s">
        <v>71</v>
      </c>
      <c r="AU91" s="123" t="s">
        <v>80</v>
      </c>
      <c r="AY91" s="116" t="s">
        <v>130</v>
      </c>
      <c r="BK91" s="124">
        <f>SUM(BK92:BK214)</f>
        <v>0</v>
      </c>
    </row>
    <row r="92" spans="2:65" s="1" customFormat="1" ht="24.2" customHeight="1">
      <c r="B92" s="32"/>
      <c r="C92" s="127" t="s">
        <v>80</v>
      </c>
      <c r="D92" s="127" t="s">
        <v>133</v>
      </c>
      <c r="E92" s="128" t="s">
        <v>203</v>
      </c>
      <c r="F92" s="129" t="s">
        <v>204</v>
      </c>
      <c r="G92" s="130" t="s">
        <v>205</v>
      </c>
      <c r="H92" s="131">
        <v>4.07</v>
      </c>
      <c r="I92" s="132"/>
      <c r="J92" s="133">
        <f>ROUND(I92*H92,2)</f>
        <v>0</v>
      </c>
      <c r="K92" s="129" t="s">
        <v>137</v>
      </c>
      <c r="L92" s="32"/>
      <c r="M92" s="134" t="s">
        <v>19</v>
      </c>
      <c r="N92" s="135" t="s">
        <v>43</v>
      </c>
      <c r="P92" s="136">
        <f>O92*H92</f>
        <v>0</v>
      </c>
      <c r="Q92" s="136">
        <v>0</v>
      </c>
      <c r="R92" s="136">
        <f>Q92*H92</f>
        <v>0</v>
      </c>
      <c r="S92" s="136">
        <v>0.32500000000000001</v>
      </c>
      <c r="T92" s="137">
        <f>S92*H92</f>
        <v>1.3227500000000001</v>
      </c>
      <c r="AR92" s="138" t="s">
        <v>138</v>
      </c>
      <c r="AT92" s="138" t="s">
        <v>133</v>
      </c>
      <c r="AU92" s="138" t="s">
        <v>82</v>
      </c>
      <c r="AY92" s="17" t="s">
        <v>130</v>
      </c>
      <c r="BE92" s="139">
        <f>IF(N92="základní",J92,0)</f>
        <v>0</v>
      </c>
      <c r="BF92" s="139">
        <f>IF(N92="snížená",J92,0)</f>
        <v>0</v>
      </c>
      <c r="BG92" s="139">
        <f>IF(N92="zákl. přenesená",J92,0)</f>
        <v>0</v>
      </c>
      <c r="BH92" s="139">
        <f>IF(N92="sníž. přenesená",J92,0)</f>
        <v>0</v>
      </c>
      <c r="BI92" s="139">
        <f>IF(N92="nulová",J92,0)</f>
        <v>0</v>
      </c>
      <c r="BJ92" s="17" t="s">
        <v>80</v>
      </c>
      <c r="BK92" s="139">
        <f>ROUND(I92*H92,2)</f>
        <v>0</v>
      </c>
      <c r="BL92" s="17" t="s">
        <v>138</v>
      </c>
      <c r="BM92" s="138" t="s">
        <v>206</v>
      </c>
    </row>
    <row r="93" spans="2:65" s="1" customFormat="1" ht="39">
      <c r="B93" s="32"/>
      <c r="D93" s="140" t="s">
        <v>140</v>
      </c>
      <c r="F93" s="141" t="s">
        <v>207</v>
      </c>
      <c r="I93" s="142"/>
      <c r="L93" s="32"/>
      <c r="M93" s="143"/>
      <c r="T93" s="53"/>
      <c r="AT93" s="17" t="s">
        <v>140</v>
      </c>
      <c r="AU93" s="17" t="s">
        <v>82</v>
      </c>
    </row>
    <row r="94" spans="2:65" s="1" customFormat="1" ht="11.25">
      <c r="B94" s="32"/>
      <c r="D94" s="144" t="s">
        <v>141</v>
      </c>
      <c r="F94" s="145" t="s">
        <v>208</v>
      </c>
      <c r="I94" s="142"/>
      <c r="L94" s="32"/>
      <c r="M94" s="143"/>
      <c r="T94" s="53"/>
      <c r="AT94" s="17" t="s">
        <v>141</v>
      </c>
      <c r="AU94" s="17" t="s">
        <v>82</v>
      </c>
    </row>
    <row r="95" spans="2:65" s="1" customFormat="1" ht="19.5">
      <c r="B95" s="32"/>
      <c r="D95" s="140" t="s">
        <v>143</v>
      </c>
      <c r="F95" s="146" t="s">
        <v>209</v>
      </c>
      <c r="I95" s="142"/>
      <c r="L95" s="32"/>
      <c r="M95" s="143"/>
      <c r="T95" s="53"/>
      <c r="AT95" s="17" t="s">
        <v>143</v>
      </c>
      <c r="AU95" s="17" t="s">
        <v>82</v>
      </c>
    </row>
    <row r="96" spans="2:65" s="1" customFormat="1" ht="24.2" customHeight="1">
      <c r="B96" s="32"/>
      <c r="C96" s="127" t="s">
        <v>82</v>
      </c>
      <c r="D96" s="127" t="s">
        <v>133</v>
      </c>
      <c r="E96" s="128" t="s">
        <v>210</v>
      </c>
      <c r="F96" s="129" t="s">
        <v>211</v>
      </c>
      <c r="G96" s="130" t="s">
        <v>205</v>
      </c>
      <c r="H96" s="131">
        <v>19.57</v>
      </c>
      <c r="I96" s="132"/>
      <c r="J96" s="133">
        <f>ROUND(I96*H96,2)</f>
        <v>0</v>
      </c>
      <c r="K96" s="129" t="s">
        <v>137</v>
      </c>
      <c r="L96" s="32"/>
      <c r="M96" s="134" t="s">
        <v>19</v>
      </c>
      <c r="N96" s="135" t="s">
        <v>43</v>
      </c>
      <c r="P96" s="136">
        <f>O96*H96</f>
        <v>0</v>
      </c>
      <c r="Q96" s="136">
        <v>0</v>
      </c>
      <c r="R96" s="136">
        <f>Q96*H96</f>
        <v>0</v>
      </c>
      <c r="S96" s="136">
        <v>0.316</v>
      </c>
      <c r="T96" s="137">
        <f>S96*H96</f>
        <v>6.1841200000000001</v>
      </c>
      <c r="AR96" s="138" t="s">
        <v>138</v>
      </c>
      <c r="AT96" s="138" t="s">
        <v>133</v>
      </c>
      <c r="AU96" s="138" t="s">
        <v>82</v>
      </c>
      <c r="AY96" s="17" t="s">
        <v>130</v>
      </c>
      <c r="BE96" s="139">
        <f>IF(N96="základní",J96,0)</f>
        <v>0</v>
      </c>
      <c r="BF96" s="139">
        <f>IF(N96="snížená",J96,0)</f>
        <v>0</v>
      </c>
      <c r="BG96" s="139">
        <f>IF(N96="zákl. přenesená",J96,0)</f>
        <v>0</v>
      </c>
      <c r="BH96" s="139">
        <f>IF(N96="sníž. přenesená",J96,0)</f>
        <v>0</v>
      </c>
      <c r="BI96" s="139">
        <f>IF(N96="nulová",J96,0)</f>
        <v>0</v>
      </c>
      <c r="BJ96" s="17" t="s">
        <v>80</v>
      </c>
      <c r="BK96" s="139">
        <f>ROUND(I96*H96,2)</f>
        <v>0</v>
      </c>
      <c r="BL96" s="17" t="s">
        <v>138</v>
      </c>
      <c r="BM96" s="138" t="s">
        <v>212</v>
      </c>
    </row>
    <row r="97" spans="2:65" s="1" customFormat="1" ht="39">
      <c r="B97" s="32"/>
      <c r="D97" s="140" t="s">
        <v>140</v>
      </c>
      <c r="F97" s="141" t="s">
        <v>213</v>
      </c>
      <c r="I97" s="142"/>
      <c r="L97" s="32"/>
      <c r="M97" s="143"/>
      <c r="T97" s="53"/>
      <c r="AT97" s="17" t="s">
        <v>140</v>
      </c>
      <c r="AU97" s="17" t="s">
        <v>82</v>
      </c>
    </row>
    <row r="98" spans="2:65" s="1" customFormat="1" ht="11.25">
      <c r="B98" s="32"/>
      <c r="D98" s="144" t="s">
        <v>141</v>
      </c>
      <c r="F98" s="145" t="s">
        <v>214</v>
      </c>
      <c r="I98" s="142"/>
      <c r="L98" s="32"/>
      <c r="M98" s="143"/>
      <c r="T98" s="53"/>
      <c r="AT98" s="17" t="s">
        <v>141</v>
      </c>
      <c r="AU98" s="17" t="s">
        <v>82</v>
      </c>
    </row>
    <row r="99" spans="2:65" s="12" customFormat="1" ht="11.25">
      <c r="B99" s="150"/>
      <c r="D99" s="140" t="s">
        <v>215</v>
      </c>
      <c r="E99" s="151" t="s">
        <v>19</v>
      </c>
      <c r="F99" s="152" t="s">
        <v>216</v>
      </c>
      <c r="H99" s="151" t="s">
        <v>19</v>
      </c>
      <c r="I99" s="153"/>
      <c r="L99" s="150"/>
      <c r="M99" s="154"/>
      <c r="T99" s="155"/>
      <c r="AT99" s="151" t="s">
        <v>215</v>
      </c>
      <c r="AU99" s="151" t="s">
        <v>82</v>
      </c>
      <c r="AV99" s="12" t="s">
        <v>80</v>
      </c>
      <c r="AW99" s="12" t="s">
        <v>33</v>
      </c>
      <c r="AX99" s="12" t="s">
        <v>72</v>
      </c>
      <c r="AY99" s="151" t="s">
        <v>130</v>
      </c>
    </row>
    <row r="100" spans="2:65" s="13" customFormat="1" ht="11.25">
      <c r="B100" s="156"/>
      <c r="D100" s="140" t="s">
        <v>215</v>
      </c>
      <c r="E100" s="157" t="s">
        <v>19</v>
      </c>
      <c r="F100" s="158" t="s">
        <v>217</v>
      </c>
      <c r="H100" s="159">
        <v>7.2</v>
      </c>
      <c r="I100" s="160"/>
      <c r="L100" s="156"/>
      <c r="M100" s="161"/>
      <c r="T100" s="162"/>
      <c r="AT100" s="157" t="s">
        <v>215</v>
      </c>
      <c r="AU100" s="157" t="s">
        <v>82</v>
      </c>
      <c r="AV100" s="13" t="s">
        <v>82</v>
      </c>
      <c r="AW100" s="13" t="s">
        <v>33</v>
      </c>
      <c r="AX100" s="13" t="s">
        <v>72</v>
      </c>
      <c r="AY100" s="157" t="s">
        <v>130</v>
      </c>
    </row>
    <row r="101" spans="2:65" s="12" customFormat="1" ht="11.25">
      <c r="B101" s="150"/>
      <c r="D101" s="140" t="s">
        <v>215</v>
      </c>
      <c r="E101" s="151" t="s">
        <v>19</v>
      </c>
      <c r="F101" s="152" t="s">
        <v>218</v>
      </c>
      <c r="H101" s="151" t="s">
        <v>19</v>
      </c>
      <c r="I101" s="153"/>
      <c r="L101" s="150"/>
      <c r="M101" s="154"/>
      <c r="T101" s="155"/>
      <c r="AT101" s="151" t="s">
        <v>215</v>
      </c>
      <c r="AU101" s="151" t="s">
        <v>82</v>
      </c>
      <c r="AV101" s="12" t="s">
        <v>80</v>
      </c>
      <c r="AW101" s="12" t="s">
        <v>33</v>
      </c>
      <c r="AX101" s="12" t="s">
        <v>72</v>
      </c>
      <c r="AY101" s="151" t="s">
        <v>130</v>
      </c>
    </row>
    <row r="102" spans="2:65" s="13" customFormat="1" ht="11.25">
      <c r="B102" s="156"/>
      <c r="D102" s="140" t="s">
        <v>215</v>
      </c>
      <c r="E102" s="157" t="s">
        <v>19</v>
      </c>
      <c r="F102" s="158" t="s">
        <v>219</v>
      </c>
      <c r="H102" s="159">
        <v>12.37</v>
      </c>
      <c r="I102" s="160"/>
      <c r="L102" s="156"/>
      <c r="M102" s="161"/>
      <c r="T102" s="162"/>
      <c r="AT102" s="157" t="s">
        <v>215</v>
      </c>
      <c r="AU102" s="157" t="s">
        <v>82</v>
      </c>
      <c r="AV102" s="13" t="s">
        <v>82</v>
      </c>
      <c r="AW102" s="13" t="s">
        <v>33</v>
      </c>
      <c r="AX102" s="13" t="s">
        <v>72</v>
      </c>
      <c r="AY102" s="157" t="s">
        <v>130</v>
      </c>
    </row>
    <row r="103" spans="2:65" s="14" customFormat="1" ht="11.25">
      <c r="B103" s="163"/>
      <c r="D103" s="140" t="s">
        <v>215</v>
      </c>
      <c r="E103" s="164" t="s">
        <v>19</v>
      </c>
      <c r="F103" s="165" t="s">
        <v>220</v>
      </c>
      <c r="H103" s="166">
        <v>19.57</v>
      </c>
      <c r="I103" s="167"/>
      <c r="L103" s="163"/>
      <c r="M103" s="168"/>
      <c r="T103" s="169"/>
      <c r="AT103" s="164" t="s">
        <v>215</v>
      </c>
      <c r="AU103" s="164" t="s">
        <v>82</v>
      </c>
      <c r="AV103" s="14" t="s">
        <v>138</v>
      </c>
      <c r="AW103" s="14" t="s">
        <v>33</v>
      </c>
      <c r="AX103" s="14" t="s">
        <v>80</v>
      </c>
      <c r="AY103" s="164" t="s">
        <v>130</v>
      </c>
    </row>
    <row r="104" spans="2:65" s="1" customFormat="1" ht="24.2" customHeight="1">
      <c r="B104" s="32"/>
      <c r="C104" s="127" t="s">
        <v>150</v>
      </c>
      <c r="D104" s="127" t="s">
        <v>133</v>
      </c>
      <c r="E104" s="128" t="s">
        <v>221</v>
      </c>
      <c r="F104" s="129" t="s">
        <v>222</v>
      </c>
      <c r="G104" s="130" t="s">
        <v>205</v>
      </c>
      <c r="H104" s="131">
        <v>4.8</v>
      </c>
      <c r="I104" s="132"/>
      <c r="J104" s="133">
        <f>ROUND(I104*H104,2)</f>
        <v>0</v>
      </c>
      <c r="K104" s="129" t="s">
        <v>137</v>
      </c>
      <c r="L104" s="32"/>
      <c r="M104" s="134" t="s">
        <v>19</v>
      </c>
      <c r="N104" s="135" t="s">
        <v>43</v>
      </c>
      <c r="P104" s="136">
        <f>O104*H104</f>
        <v>0</v>
      </c>
      <c r="Q104" s="136">
        <v>0</v>
      </c>
      <c r="R104" s="136">
        <f>Q104*H104</f>
        <v>0</v>
      </c>
      <c r="S104" s="136">
        <v>0.58199999999999996</v>
      </c>
      <c r="T104" s="137">
        <f>S104*H104</f>
        <v>2.7935999999999996</v>
      </c>
      <c r="AR104" s="138" t="s">
        <v>138</v>
      </c>
      <c r="AT104" s="138" t="s">
        <v>133</v>
      </c>
      <c r="AU104" s="138" t="s">
        <v>82</v>
      </c>
      <c r="AY104" s="17" t="s">
        <v>130</v>
      </c>
      <c r="BE104" s="139">
        <f>IF(N104="základní",J104,0)</f>
        <v>0</v>
      </c>
      <c r="BF104" s="139">
        <f>IF(N104="snížená",J104,0)</f>
        <v>0</v>
      </c>
      <c r="BG104" s="139">
        <f>IF(N104="zákl. přenesená",J104,0)</f>
        <v>0</v>
      </c>
      <c r="BH104" s="139">
        <f>IF(N104="sníž. přenesená",J104,0)</f>
        <v>0</v>
      </c>
      <c r="BI104" s="139">
        <f>IF(N104="nulová",J104,0)</f>
        <v>0</v>
      </c>
      <c r="BJ104" s="17" t="s">
        <v>80</v>
      </c>
      <c r="BK104" s="139">
        <f>ROUND(I104*H104,2)</f>
        <v>0</v>
      </c>
      <c r="BL104" s="17" t="s">
        <v>138</v>
      </c>
      <c r="BM104" s="138" t="s">
        <v>223</v>
      </c>
    </row>
    <row r="105" spans="2:65" s="1" customFormat="1" ht="39">
      <c r="B105" s="32"/>
      <c r="D105" s="140" t="s">
        <v>140</v>
      </c>
      <c r="F105" s="141" t="s">
        <v>224</v>
      </c>
      <c r="I105" s="142"/>
      <c r="L105" s="32"/>
      <c r="M105" s="143"/>
      <c r="T105" s="53"/>
      <c r="AT105" s="17" t="s">
        <v>140</v>
      </c>
      <c r="AU105" s="17" t="s">
        <v>82</v>
      </c>
    </row>
    <row r="106" spans="2:65" s="1" customFormat="1" ht="11.25">
      <c r="B106" s="32"/>
      <c r="D106" s="144" t="s">
        <v>141</v>
      </c>
      <c r="F106" s="145" t="s">
        <v>225</v>
      </c>
      <c r="I106" s="142"/>
      <c r="L106" s="32"/>
      <c r="M106" s="143"/>
      <c r="T106" s="53"/>
      <c r="AT106" s="17" t="s">
        <v>141</v>
      </c>
      <c r="AU106" s="17" t="s">
        <v>82</v>
      </c>
    </row>
    <row r="107" spans="2:65" s="12" customFormat="1" ht="11.25">
      <c r="B107" s="150"/>
      <c r="D107" s="140" t="s">
        <v>215</v>
      </c>
      <c r="E107" s="151" t="s">
        <v>19</v>
      </c>
      <c r="F107" s="152" t="s">
        <v>226</v>
      </c>
      <c r="H107" s="151" t="s">
        <v>19</v>
      </c>
      <c r="I107" s="153"/>
      <c r="L107" s="150"/>
      <c r="M107" s="154"/>
      <c r="T107" s="155"/>
      <c r="AT107" s="151" t="s">
        <v>215</v>
      </c>
      <c r="AU107" s="151" t="s">
        <v>82</v>
      </c>
      <c r="AV107" s="12" t="s">
        <v>80</v>
      </c>
      <c r="AW107" s="12" t="s">
        <v>33</v>
      </c>
      <c r="AX107" s="12" t="s">
        <v>72</v>
      </c>
      <c r="AY107" s="151" t="s">
        <v>130</v>
      </c>
    </row>
    <row r="108" spans="2:65" s="13" customFormat="1" ht="11.25">
      <c r="B108" s="156"/>
      <c r="D108" s="140" t="s">
        <v>215</v>
      </c>
      <c r="E108" s="157" t="s">
        <v>19</v>
      </c>
      <c r="F108" s="158" t="s">
        <v>227</v>
      </c>
      <c r="H108" s="159">
        <v>4.8</v>
      </c>
      <c r="I108" s="160"/>
      <c r="L108" s="156"/>
      <c r="M108" s="161"/>
      <c r="T108" s="162"/>
      <c r="AT108" s="157" t="s">
        <v>215</v>
      </c>
      <c r="AU108" s="157" t="s">
        <v>82</v>
      </c>
      <c r="AV108" s="13" t="s">
        <v>82</v>
      </c>
      <c r="AW108" s="13" t="s">
        <v>33</v>
      </c>
      <c r="AX108" s="13" t="s">
        <v>72</v>
      </c>
      <c r="AY108" s="157" t="s">
        <v>130</v>
      </c>
    </row>
    <row r="109" spans="2:65" s="14" customFormat="1" ht="11.25">
      <c r="B109" s="163"/>
      <c r="D109" s="140" t="s">
        <v>215</v>
      </c>
      <c r="E109" s="164" t="s">
        <v>19</v>
      </c>
      <c r="F109" s="165" t="s">
        <v>220</v>
      </c>
      <c r="H109" s="166">
        <v>4.8</v>
      </c>
      <c r="I109" s="167"/>
      <c r="L109" s="163"/>
      <c r="M109" s="168"/>
      <c r="T109" s="169"/>
      <c r="AT109" s="164" t="s">
        <v>215</v>
      </c>
      <c r="AU109" s="164" t="s">
        <v>82</v>
      </c>
      <c r="AV109" s="14" t="s">
        <v>138</v>
      </c>
      <c r="AW109" s="14" t="s">
        <v>33</v>
      </c>
      <c r="AX109" s="14" t="s">
        <v>80</v>
      </c>
      <c r="AY109" s="164" t="s">
        <v>130</v>
      </c>
    </row>
    <row r="110" spans="2:65" s="1" customFormat="1" ht="33" customHeight="1">
      <c r="B110" s="32"/>
      <c r="C110" s="127" t="s">
        <v>138</v>
      </c>
      <c r="D110" s="127" t="s">
        <v>133</v>
      </c>
      <c r="E110" s="128" t="s">
        <v>228</v>
      </c>
      <c r="F110" s="129" t="s">
        <v>229</v>
      </c>
      <c r="G110" s="130" t="s">
        <v>205</v>
      </c>
      <c r="H110" s="131">
        <v>1938.25</v>
      </c>
      <c r="I110" s="132"/>
      <c r="J110" s="133">
        <f>ROUND(I110*H110,2)</f>
        <v>0</v>
      </c>
      <c r="K110" s="129" t="s">
        <v>137</v>
      </c>
      <c r="L110" s="32"/>
      <c r="M110" s="134" t="s">
        <v>19</v>
      </c>
      <c r="N110" s="135" t="s">
        <v>43</v>
      </c>
      <c r="P110" s="136">
        <f>O110*H110</f>
        <v>0</v>
      </c>
      <c r="Q110" s="136">
        <v>3.3E-4</v>
      </c>
      <c r="R110" s="136">
        <f>Q110*H110</f>
        <v>0.63962249999999998</v>
      </c>
      <c r="S110" s="136">
        <v>0.69</v>
      </c>
      <c r="T110" s="137">
        <f>S110*H110</f>
        <v>1337.3924999999999</v>
      </c>
      <c r="AR110" s="138" t="s">
        <v>138</v>
      </c>
      <c r="AT110" s="138" t="s">
        <v>133</v>
      </c>
      <c r="AU110" s="138" t="s">
        <v>82</v>
      </c>
      <c r="AY110" s="17" t="s">
        <v>130</v>
      </c>
      <c r="BE110" s="139">
        <f>IF(N110="základní",J110,0)</f>
        <v>0</v>
      </c>
      <c r="BF110" s="139">
        <f>IF(N110="snížená",J110,0)</f>
        <v>0</v>
      </c>
      <c r="BG110" s="139">
        <f>IF(N110="zákl. přenesená",J110,0)</f>
        <v>0</v>
      </c>
      <c r="BH110" s="139">
        <f>IF(N110="sníž. přenesená",J110,0)</f>
        <v>0</v>
      </c>
      <c r="BI110" s="139">
        <f>IF(N110="nulová",J110,0)</f>
        <v>0</v>
      </c>
      <c r="BJ110" s="17" t="s">
        <v>80</v>
      </c>
      <c r="BK110" s="139">
        <f>ROUND(I110*H110,2)</f>
        <v>0</v>
      </c>
      <c r="BL110" s="17" t="s">
        <v>138</v>
      </c>
      <c r="BM110" s="138" t="s">
        <v>230</v>
      </c>
    </row>
    <row r="111" spans="2:65" s="1" customFormat="1" ht="29.25">
      <c r="B111" s="32"/>
      <c r="D111" s="140" t="s">
        <v>140</v>
      </c>
      <c r="F111" s="141" t="s">
        <v>231</v>
      </c>
      <c r="I111" s="142"/>
      <c r="L111" s="32"/>
      <c r="M111" s="143"/>
      <c r="T111" s="53"/>
      <c r="AT111" s="17" t="s">
        <v>140</v>
      </c>
      <c r="AU111" s="17" t="s">
        <v>82</v>
      </c>
    </row>
    <row r="112" spans="2:65" s="1" customFormat="1" ht="11.25">
      <c r="B112" s="32"/>
      <c r="D112" s="144" t="s">
        <v>141</v>
      </c>
      <c r="F112" s="145" t="s">
        <v>232</v>
      </c>
      <c r="I112" s="142"/>
      <c r="L112" s="32"/>
      <c r="M112" s="143"/>
      <c r="T112" s="53"/>
      <c r="AT112" s="17" t="s">
        <v>141</v>
      </c>
      <c r="AU112" s="17" t="s">
        <v>82</v>
      </c>
    </row>
    <row r="113" spans="2:65" s="1" customFormat="1" ht="29.25">
      <c r="B113" s="32"/>
      <c r="D113" s="140" t="s">
        <v>143</v>
      </c>
      <c r="F113" s="146" t="s">
        <v>233</v>
      </c>
      <c r="I113" s="142"/>
      <c r="L113" s="32"/>
      <c r="M113" s="143"/>
      <c r="T113" s="53"/>
      <c r="AT113" s="17" t="s">
        <v>143</v>
      </c>
      <c r="AU113" s="17" t="s">
        <v>82</v>
      </c>
    </row>
    <row r="114" spans="2:65" s="12" customFormat="1" ht="22.5">
      <c r="B114" s="150"/>
      <c r="D114" s="140" t="s">
        <v>215</v>
      </c>
      <c r="E114" s="151" t="s">
        <v>19</v>
      </c>
      <c r="F114" s="152" t="s">
        <v>234</v>
      </c>
      <c r="H114" s="151" t="s">
        <v>19</v>
      </c>
      <c r="I114" s="153"/>
      <c r="L114" s="150"/>
      <c r="M114" s="154"/>
      <c r="T114" s="155"/>
      <c r="AT114" s="151" t="s">
        <v>215</v>
      </c>
      <c r="AU114" s="151" t="s">
        <v>82</v>
      </c>
      <c r="AV114" s="12" t="s">
        <v>80</v>
      </c>
      <c r="AW114" s="12" t="s">
        <v>33</v>
      </c>
      <c r="AX114" s="12" t="s">
        <v>72</v>
      </c>
      <c r="AY114" s="151" t="s">
        <v>130</v>
      </c>
    </row>
    <row r="115" spans="2:65" s="13" customFormat="1" ht="11.25">
      <c r="B115" s="156"/>
      <c r="D115" s="140" t="s">
        <v>215</v>
      </c>
      <c r="E115" s="157" t="s">
        <v>19</v>
      </c>
      <c r="F115" s="158" t="s">
        <v>235</v>
      </c>
      <c r="H115" s="159">
        <v>1938.25</v>
      </c>
      <c r="I115" s="160"/>
      <c r="L115" s="156"/>
      <c r="M115" s="161"/>
      <c r="T115" s="162"/>
      <c r="AT115" s="157" t="s">
        <v>215</v>
      </c>
      <c r="AU115" s="157" t="s">
        <v>82</v>
      </c>
      <c r="AV115" s="13" t="s">
        <v>82</v>
      </c>
      <c r="AW115" s="13" t="s">
        <v>33</v>
      </c>
      <c r="AX115" s="13" t="s">
        <v>80</v>
      </c>
      <c r="AY115" s="157" t="s">
        <v>130</v>
      </c>
    </row>
    <row r="116" spans="2:65" s="1" customFormat="1" ht="33" customHeight="1">
      <c r="B116" s="32"/>
      <c r="C116" s="127" t="s">
        <v>129</v>
      </c>
      <c r="D116" s="127" t="s">
        <v>133</v>
      </c>
      <c r="E116" s="128" t="s">
        <v>236</v>
      </c>
      <c r="F116" s="129" t="s">
        <v>237</v>
      </c>
      <c r="G116" s="130" t="s">
        <v>205</v>
      </c>
      <c r="H116" s="131">
        <v>2867.07</v>
      </c>
      <c r="I116" s="132"/>
      <c r="J116" s="133">
        <f>ROUND(I116*H116,2)</f>
        <v>0</v>
      </c>
      <c r="K116" s="129" t="s">
        <v>137</v>
      </c>
      <c r="L116" s="32"/>
      <c r="M116" s="134" t="s">
        <v>19</v>
      </c>
      <c r="N116" s="135" t="s">
        <v>43</v>
      </c>
      <c r="P116" s="136">
        <f>O116*H116</f>
        <v>0</v>
      </c>
      <c r="Q116" s="136">
        <v>6.9999999999999994E-5</v>
      </c>
      <c r="R116" s="136">
        <f>Q116*H116</f>
        <v>0.20069489999999998</v>
      </c>
      <c r="S116" s="136">
        <v>0.115</v>
      </c>
      <c r="T116" s="137">
        <f>S116*H116</f>
        <v>329.71305000000001</v>
      </c>
      <c r="AR116" s="138" t="s">
        <v>138</v>
      </c>
      <c r="AT116" s="138" t="s">
        <v>133</v>
      </c>
      <c r="AU116" s="138" t="s">
        <v>82</v>
      </c>
      <c r="AY116" s="17" t="s">
        <v>130</v>
      </c>
      <c r="BE116" s="139">
        <f>IF(N116="základní",J116,0)</f>
        <v>0</v>
      </c>
      <c r="BF116" s="139">
        <f>IF(N116="snížená",J116,0)</f>
        <v>0</v>
      </c>
      <c r="BG116" s="139">
        <f>IF(N116="zákl. přenesená",J116,0)</f>
        <v>0</v>
      </c>
      <c r="BH116" s="139">
        <f>IF(N116="sníž. přenesená",J116,0)</f>
        <v>0</v>
      </c>
      <c r="BI116" s="139">
        <f>IF(N116="nulová",J116,0)</f>
        <v>0</v>
      </c>
      <c r="BJ116" s="17" t="s">
        <v>80</v>
      </c>
      <c r="BK116" s="139">
        <f>ROUND(I116*H116,2)</f>
        <v>0</v>
      </c>
      <c r="BL116" s="17" t="s">
        <v>138</v>
      </c>
      <c r="BM116" s="138" t="s">
        <v>238</v>
      </c>
    </row>
    <row r="117" spans="2:65" s="1" customFormat="1" ht="29.25">
      <c r="B117" s="32"/>
      <c r="D117" s="140" t="s">
        <v>140</v>
      </c>
      <c r="F117" s="141" t="s">
        <v>239</v>
      </c>
      <c r="I117" s="142"/>
      <c r="L117" s="32"/>
      <c r="M117" s="143"/>
      <c r="T117" s="53"/>
      <c r="AT117" s="17" t="s">
        <v>140</v>
      </c>
      <c r="AU117" s="17" t="s">
        <v>82</v>
      </c>
    </row>
    <row r="118" spans="2:65" s="1" customFormat="1" ht="11.25">
      <c r="B118" s="32"/>
      <c r="D118" s="144" t="s">
        <v>141</v>
      </c>
      <c r="F118" s="145" t="s">
        <v>240</v>
      </c>
      <c r="I118" s="142"/>
      <c r="L118" s="32"/>
      <c r="M118" s="143"/>
      <c r="T118" s="53"/>
      <c r="AT118" s="17" t="s">
        <v>141</v>
      </c>
      <c r="AU118" s="17" t="s">
        <v>82</v>
      </c>
    </row>
    <row r="119" spans="2:65" s="1" customFormat="1" ht="48.75">
      <c r="B119" s="32"/>
      <c r="D119" s="140" t="s">
        <v>143</v>
      </c>
      <c r="F119" s="146" t="s">
        <v>241</v>
      </c>
      <c r="I119" s="142"/>
      <c r="L119" s="32"/>
      <c r="M119" s="143"/>
      <c r="T119" s="53"/>
      <c r="AT119" s="17" t="s">
        <v>143</v>
      </c>
      <c r="AU119" s="17" t="s">
        <v>82</v>
      </c>
    </row>
    <row r="120" spans="2:65" s="1" customFormat="1" ht="33" customHeight="1">
      <c r="B120" s="32"/>
      <c r="C120" s="127" t="s">
        <v>169</v>
      </c>
      <c r="D120" s="127" t="s">
        <v>133</v>
      </c>
      <c r="E120" s="128" t="s">
        <v>242</v>
      </c>
      <c r="F120" s="129" t="s">
        <v>243</v>
      </c>
      <c r="G120" s="130" t="s">
        <v>205</v>
      </c>
      <c r="H120" s="131">
        <v>18874.87</v>
      </c>
      <c r="I120" s="132"/>
      <c r="J120" s="133">
        <f>ROUND(I120*H120,2)</f>
        <v>0</v>
      </c>
      <c r="K120" s="129" t="s">
        <v>137</v>
      </c>
      <c r="L120" s="32"/>
      <c r="M120" s="134" t="s">
        <v>19</v>
      </c>
      <c r="N120" s="135" t="s">
        <v>43</v>
      </c>
      <c r="P120" s="136">
        <f>O120*H120</f>
        <v>0</v>
      </c>
      <c r="Q120" s="136">
        <v>2.4000000000000001E-4</v>
      </c>
      <c r="R120" s="136">
        <f>Q120*H120</f>
        <v>4.5299687999999998</v>
      </c>
      <c r="S120" s="136">
        <v>0.46</v>
      </c>
      <c r="T120" s="137">
        <f>S120*H120</f>
        <v>8682.4401999999991</v>
      </c>
      <c r="AR120" s="138" t="s">
        <v>138</v>
      </c>
      <c r="AT120" s="138" t="s">
        <v>133</v>
      </c>
      <c r="AU120" s="138" t="s">
        <v>82</v>
      </c>
      <c r="AY120" s="17" t="s">
        <v>130</v>
      </c>
      <c r="BE120" s="139">
        <f>IF(N120="základní",J120,0)</f>
        <v>0</v>
      </c>
      <c r="BF120" s="139">
        <f>IF(N120="snížená",J120,0)</f>
        <v>0</v>
      </c>
      <c r="BG120" s="139">
        <f>IF(N120="zákl. přenesená",J120,0)</f>
        <v>0</v>
      </c>
      <c r="BH120" s="139">
        <f>IF(N120="sníž. přenesená",J120,0)</f>
        <v>0</v>
      </c>
      <c r="BI120" s="139">
        <f>IF(N120="nulová",J120,0)</f>
        <v>0</v>
      </c>
      <c r="BJ120" s="17" t="s">
        <v>80</v>
      </c>
      <c r="BK120" s="139">
        <f>ROUND(I120*H120,2)</f>
        <v>0</v>
      </c>
      <c r="BL120" s="17" t="s">
        <v>138</v>
      </c>
      <c r="BM120" s="138" t="s">
        <v>244</v>
      </c>
    </row>
    <row r="121" spans="2:65" s="1" customFormat="1" ht="29.25">
      <c r="B121" s="32"/>
      <c r="D121" s="140" t="s">
        <v>140</v>
      </c>
      <c r="F121" s="141" t="s">
        <v>245</v>
      </c>
      <c r="I121" s="142"/>
      <c r="L121" s="32"/>
      <c r="M121" s="143"/>
      <c r="T121" s="53"/>
      <c r="AT121" s="17" t="s">
        <v>140</v>
      </c>
      <c r="AU121" s="17" t="s">
        <v>82</v>
      </c>
    </row>
    <row r="122" spans="2:65" s="1" customFormat="1" ht="11.25">
      <c r="B122" s="32"/>
      <c r="D122" s="144" t="s">
        <v>141</v>
      </c>
      <c r="F122" s="145" t="s">
        <v>246</v>
      </c>
      <c r="I122" s="142"/>
      <c r="L122" s="32"/>
      <c r="M122" s="143"/>
      <c r="T122" s="53"/>
      <c r="AT122" s="17" t="s">
        <v>141</v>
      </c>
      <c r="AU122" s="17" t="s">
        <v>82</v>
      </c>
    </row>
    <row r="123" spans="2:65" s="1" customFormat="1" ht="68.25">
      <c r="B123" s="32"/>
      <c r="D123" s="140" t="s">
        <v>143</v>
      </c>
      <c r="F123" s="146" t="s">
        <v>247</v>
      </c>
      <c r="I123" s="142"/>
      <c r="L123" s="32"/>
      <c r="M123" s="143"/>
      <c r="T123" s="53"/>
      <c r="AT123" s="17" t="s">
        <v>143</v>
      </c>
      <c r="AU123" s="17" t="s">
        <v>82</v>
      </c>
    </row>
    <row r="124" spans="2:65" s="12" customFormat="1" ht="22.5">
      <c r="B124" s="150"/>
      <c r="D124" s="140" t="s">
        <v>215</v>
      </c>
      <c r="E124" s="151" t="s">
        <v>19</v>
      </c>
      <c r="F124" s="152" t="s">
        <v>248</v>
      </c>
      <c r="H124" s="151" t="s">
        <v>19</v>
      </c>
      <c r="I124" s="153"/>
      <c r="L124" s="150"/>
      <c r="M124" s="154"/>
      <c r="T124" s="155"/>
      <c r="AT124" s="151" t="s">
        <v>215</v>
      </c>
      <c r="AU124" s="151" t="s">
        <v>82</v>
      </c>
      <c r="AV124" s="12" t="s">
        <v>80</v>
      </c>
      <c r="AW124" s="12" t="s">
        <v>33</v>
      </c>
      <c r="AX124" s="12" t="s">
        <v>72</v>
      </c>
      <c r="AY124" s="151" t="s">
        <v>130</v>
      </c>
    </row>
    <row r="125" spans="2:65" s="13" customFormat="1" ht="11.25">
      <c r="B125" s="156"/>
      <c r="D125" s="140" t="s">
        <v>215</v>
      </c>
      <c r="E125" s="157" t="s">
        <v>19</v>
      </c>
      <c r="F125" s="158" t="s">
        <v>249</v>
      </c>
      <c r="H125" s="159">
        <v>2561.63</v>
      </c>
      <c r="I125" s="160"/>
      <c r="L125" s="156"/>
      <c r="M125" s="161"/>
      <c r="T125" s="162"/>
      <c r="AT125" s="157" t="s">
        <v>215</v>
      </c>
      <c r="AU125" s="157" t="s">
        <v>82</v>
      </c>
      <c r="AV125" s="13" t="s">
        <v>82</v>
      </c>
      <c r="AW125" s="13" t="s">
        <v>33</v>
      </c>
      <c r="AX125" s="13" t="s">
        <v>72</v>
      </c>
      <c r="AY125" s="157" t="s">
        <v>130</v>
      </c>
    </row>
    <row r="126" spans="2:65" s="12" customFormat="1" ht="22.5">
      <c r="B126" s="150"/>
      <c r="D126" s="140" t="s">
        <v>215</v>
      </c>
      <c r="E126" s="151" t="s">
        <v>19</v>
      </c>
      <c r="F126" s="152" t="s">
        <v>250</v>
      </c>
      <c r="H126" s="151" t="s">
        <v>19</v>
      </c>
      <c r="I126" s="153"/>
      <c r="L126" s="150"/>
      <c r="M126" s="154"/>
      <c r="T126" s="155"/>
      <c r="AT126" s="151" t="s">
        <v>215</v>
      </c>
      <c r="AU126" s="151" t="s">
        <v>82</v>
      </c>
      <c r="AV126" s="12" t="s">
        <v>80</v>
      </c>
      <c r="AW126" s="12" t="s">
        <v>33</v>
      </c>
      <c r="AX126" s="12" t="s">
        <v>72</v>
      </c>
      <c r="AY126" s="151" t="s">
        <v>130</v>
      </c>
    </row>
    <row r="127" spans="2:65" s="13" customFormat="1" ht="11.25">
      <c r="B127" s="156"/>
      <c r="D127" s="140" t="s">
        <v>215</v>
      </c>
      <c r="E127" s="157" t="s">
        <v>19</v>
      </c>
      <c r="F127" s="158" t="s">
        <v>251</v>
      </c>
      <c r="H127" s="159">
        <v>9681.2999999999993</v>
      </c>
      <c r="I127" s="160"/>
      <c r="L127" s="156"/>
      <c r="M127" s="161"/>
      <c r="T127" s="162"/>
      <c r="AT127" s="157" t="s">
        <v>215</v>
      </c>
      <c r="AU127" s="157" t="s">
        <v>82</v>
      </c>
      <c r="AV127" s="13" t="s">
        <v>82</v>
      </c>
      <c r="AW127" s="13" t="s">
        <v>33</v>
      </c>
      <c r="AX127" s="13" t="s">
        <v>72</v>
      </c>
      <c r="AY127" s="157" t="s">
        <v>130</v>
      </c>
    </row>
    <row r="128" spans="2:65" s="12" customFormat="1" ht="11.25">
      <c r="B128" s="150"/>
      <c r="D128" s="140" t="s">
        <v>215</v>
      </c>
      <c r="E128" s="151" t="s">
        <v>19</v>
      </c>
      <c r="F128" s="152" t="s">
        <v>252</v>
      </c>
      <c r="H128" s="151" t="s">
        <v>19</v>
      </c>
      <c r="I128" s="153"/>
      <c r="L128" s="150"/>
      <c r="M128" s="154"/>
      <c r="T128" s="155"/>
      <c r="AT128" s="151" t="s">
        <v>215</v>
      </c>
      <c r="AU128" s="151" t="s">
        <v>82</v>
      </c>
      <c r="AV128" s="12" t="s">
        <v>80</v>
      </c>
      <c r="AW128" s="12" t="s">
        <v>33</v>
      </c>
      <c r="AX128" s="12" t="s">
        <v>72</v>
      </c>
      <c r="AY128" s="151" t="s">
        <v>130</v>
      </c>
    </row>
    <row r="129" spans="2:65" s="13" customFormat="1" ht="11.25">
      <c r="B129" s="156"/>
      <c r="D129" s="140" t="s">
        <v>215</v>
      </c>
      <c r="E129" s="157" t="s">
        <v>19</v>
      </c>
      <c r="F129" s="158" t="s">
        <v>253</v>
      </c>
      <c r="H129" s="159">
        <v>463.71</v>
      </c>
      <c r="I129" s="160"/>
      <c r="L129" s="156"/>
      <c r="M129" s="161"/>
      <c r="T129" s="162"/>
      <c r="AT129" s="157" t="s">
        <v>215</v>
      </c>
      <c r="AU129" s="157" t="s">
        <v>82</v>
      </c>
      <c r="AV129" s="13" t="s">
        <v>82</v>
      </c>
      <c r="AW129" s="13" t="s">
        <v>33</v>
      </c>
      <c r="AX129" s="13" t="s">
        <v>72</v>
      </c>
      <c r="AY129" s="157" t="s">
        <v>130</v>
      </c>
    </row>
    <row r="130" spans="2:65" s="12" customFormat="1" ht="22.5">
      <c r="B130" s="150"/>
      <c r="D130" s="140" t="s">
        <v>215</v>
      </c>
      <c r="E130" s="151" t="s">
        <v>19</v>
      </c>
      <c r="F130" s="152" t="s">
        <v>254</v>
      </c>
      <c r="H130" s="151" t="s">
        <v>19</v>
      </c>
      <c r="I130" s="153"/>
      <c r="L130" s="150"/>
      <c r="M130" s="154"/>
      <c r="T130" s="155"/>
      <c r="AT130" s="151" t="s">
        <v>215</v>
      </c>
      <c r="AU130" s="151" t="s">
        <v>82</v>
      </c>
      <c r="AV130" s="12" t="s">
        <v>80</v>
      </c>
      <c r="AW130" s="12" t="s">
        <v>33</v>
      </c>
      <c r="AX130" s="12" t="s">
        <v>72</v>
      </c>
      <c r="AY130" s="151" t="s">
        <v>130</v>
      </c>
    </row>
    <row r="131" spans="2:65" s="13" customFormat="1" ht="11.25">
      <c r="B131" s="156"/>
      <c r="D131" s="140" t="s">
        <v>215</v>
      </c>
      <c r="E131" s="157" t="s">
        <v>19</v>
      </c>
      <c r="F131" s="158" t="s">
        <v>255</v>
      </c>
      <c r="H131" s="159">
        <v>4026.08</v>
      </c>
      <c r="I131" s="160"/>
      <c r="L131" s="156"/>
      <c r="M131" s="161"/>
      <c r="T131" s="162"/>
      <c r="AT131" s="157" t="s">
        <v>215</v>
      </c>
      <c r="AU131" s="157" t="s">
        <v>82</v>
      </c>
      <c r="AV131" s="13" t="s">
        <v>82</v>
      </c>
      <c r="AW131" s="13" t="s">
        <v>33</v>
      </c>
      <c r="AX131" s="13" t="s">
        <v>72</v>
      </c>
      <c r="AY131" s="157" t="s">
        <v>130</v>
      </c>
    </row>
    <row r="132" spans="2:65" s="12" customFormat="1" ht="22.5">
      <c r="B132" s="150"/>
      <c r="D132" s="140" t="s">
        <v>215</v>
      </c>
      <c r="E132" s="151" t="s">
        <v>19</v>
      </c>
      <c r="F132" s="152" t="s">
        <v>234</v>
      </c>
      <c r="H132" s="151" t="s">
        <v>19</v>
      </c>
      <c r="I132" s="153"/>
      <c r="L132" s="150"/>
      <c r="M132" s="154"/>
      <c r="T132" s="155"/>
      <c r="AT132" s="151" t="s">
        <v>215</v>
      </c>
      <c r="AU132" s="151" t="s">
        <v>82</v>
      </c>
      <c r="AV132" s="12" t="s">
        <v>80</v>
      </c>
      <c r="AW132" s="12" t="s">
        <v>33</v>
      </c>
      <c r="AX132" s="12" t="s">
        <v>72</v>
      </c>
      <c r="AY132" s="151" t="s">
        <v>130</v>
      </c>
    </row>
    <row r="133" spans="2:65" s="13" customFormat="1" ht="11.25">
      <c r="B133" s="156"/>
      <c r="D133" s="140" t="s">
        <v>215</v>
      </c>
      <c r="E133" s="157" t="s">
        <v>19</v>
      </c>
      <c r="F133" s="158" t="s">
        <v>256</v>
      </c>
      <c r="H133" s="159">
        <v>2142.15</v>
      </c>
      <c r="I133" s="160"/>
      <c r="L133" s="156"/>
      <c r="M133" s="161"/>
      <c r="T133" s="162"/>
      <c r="AT133" s="157" t="s">
        <v>215</v>
      </c>
      <c r="AU133" s="157" t="s">
        <v>82</v>
      </c>
      <c r="AV133" s="13" t="s">
        <v>82</v>
      </c>
      <c r="AW133" s="13" t="s">
        <v>33</v>
      </c>
      <c r="AX133" s="13" t="s">
        <v>72</v>
      </c>
      <c r="AY133" s="157" t="s">
        <v>130</v>
      </c>
    </row>
    <row r="134" spans="2:65" s="14" customFormat="1" ht="11.25">
      <c r="B134" s="163"/>
      <c r="D134" s="140" t="s">
        <v>215</v>
      </c>
      <c r="E134" s="164" t="s">
        <v>19</v>
      </c>
      <c r="F134" s="165" t="s">
        <v>220</v>
      </c>
      <c r="H134" s="166">
        <v>18874.87</v>
      </c>
      <c r="I134" s="167"/>
      <c r="L134" s="163"/>
      <c r="M134" s="168"/>
      <c r="T134" s="169"/>
      <c r="AT134" s="164" t="s">
        <v>215</v>
      </c>
      <c r="AU134" s="164" t="s">
        <v>82</v>
      </c>
      <c r="AV134" s="14" t="s">
        <v>138</v>
      </c>
      <c r="AW134" s="14" t="s">
        <v>33</v>
      </c>
      <c r="AX134" s="14" t="s">
        <v>80</v>
      </c>
      <c r="AY134" s="164" t="s">
        <v>130</v>
      </c>
    </row>
    <row r="135" spans="2:65" s="1" customFormat="1" ht="16.5" customHeight="1">
      <c r="B135" s="32"/>
      <c r="C135" s="127" t="s">
        <v>179</v>
      </c>
      <c r="D135" s="127" t="s">
        <v>133</v>
      </c>
      <c r="E135" s="128" t="s">
        <v>257</v>
      </c>
      <c r="F135" s="129" t="s">
        <v>258</v>
      </c>
      <c r="G135" s="130" t="s">
        <v>259</v>
      </c>
      <c r="H135" s="131">
        <v>23.64</v>
      </c>
      <c r="I135" s="132"/>
      <c r="J135" s="133">
        <f>ROUND(I135*H135,2)</f>
        <v>0</v>
      </c>
      <c r="K135" s="129" t="s">
        <v>137</v>
      </c>
      <c r="L135" s="32"/>
      <c r="M135" s="134" t="s">
        <v>19</v>
      </c>
      <c r="N135" s="135" t="s">
        <v>43</v>
      </c>
      <c r="P135" s="136">
        <f>O135*H135</f>
        <v>0</v>
      </c>
      <c r="Q135" s="136">
        <v>0</v>
      </c>
      <c r="R135" s="136">
        <f>Q135*H135</f>
        <v>0</v>
      </c>
      <c r="S135" s="136">
        <v>0.20499999999999999</v>
      </c>
      <c r="T135" s="137">
        <f>S135*H135</f>
        <v>4.8461999999999996</v>
      </c>
      <c r="AR135" s="138" t="s">
        <v>138</v>
      </c>
      <c r="AT135" s="138" t="s">
        <v>133</v>
      </c>
      <c r="AU135" s="138" t="s">
        <v>82</v>
      </c>
      <c r="AY135" s="17" t="s">
        <v>130</v>
      </c>
      <c r="BE135" s="139">
        <f>IF(N135="základní",J135,0)</f>
        <v>0</v>
      </c>
      <c r="BF135" s="139">
        <f>IF(N135="snížená",J135,0)</f>
        <v>0</v>
      </c>
      <c r="BG135" s="139">
        <f>IF(N135="zákl. přenesená",J135,0)</f>
        <v>0</v>
      </c>
      <c r="BH135" s="139">
        <f>IF(N135="sníž. přenesená",J135,0)</f>
        <v>0</v>
      </c>
      <c r="BI135" s="139">
        <f>IF(N135="nulová",J135,0)</f>
        <v>0</v>
      </c>
      <c r="BJ135" s="17" t="s">
        <v>80</v>
      </c>
      <c r="BK135" s="139">
        <f>ROUND(I135*H135,2)</f>
        <v>0</v>
      </c>
      <c r="BL135" s="17" t="s">
        <v>138</v>
      </c>
      <c r="BM135" s="138" t="s">
        <v>260</v>
      </c>
    </row>
    <row r="136" spans="2:65" s="1" customFormat="1" ht="29.25">
      <c r="B136" s="32"/>
      <c r="D136" s="140" t="s">
        <v>140</v>
      </c>
      <c r="F136" s="141" t="s">
        <v>261</v>
      </c>
      <c r="I136" s="142"/>
      <c r="L136" s="32"/>
      <c r="M136" s="143"/>
      <c r="T136" s="53"/>
      <c r="AT136" s="17" t="s">
        <v>140</v>
      </c>
      <c r="AU136" s="17" t="s">
        <v>82</v>
      </c>
    </row>
    <row r="137" spans="2:65" s="1" customFormat="1" ht="11.25">
      <c r="B137" s="32"/>
      <c r="D137" s="144" t="s">
        <v>141</v>
      </c>
      <c r="F137" s="145" t="s">
        <v>262</v>
      </c>
      <c r="I137" s="142"/>
      <c r="L137" s="32"/>
      <c r="M137" s="143"/>
      <c r="T137" s="53"/>
      <c r="AT137" s="17" t="s">
        <v>141</v>
      </c>
      <c r="AU137" s="17" t="s">
        <v>82</v>
      </c>
    </row>
    <row r="138" spans="2:65" s="13" customFormat="1" ht="11.25">
      <c r="B138" s="156"/>
      <c r="D138" s="140" t="s">
        <v>215</v>
      </c>
      <c r="E138" s="157" t="s">
        <v>19</v>
      </c>
      <c r="F138" s="158" t="s">
        <v>263</v>
      </c>
      <c r="H138" s="159">
        <v>23.64</v>
      </c>
      <c r="I138" s="160"/>
      <c r="L138" s="156"/>
      <c r="M138" s="161"/>
      <c r="T138" s="162"/>
      <c r="AT138" s="157" t="s">
        <v>215</v>
      </c>
      <c r="AU138" s="157" t="s">
        <v>82</v>
      </c>
      <c r="AV138" s="13" t="s">
        <v>82</v>
      </c>
      <c r="AW138" s="13" t="s">
        <v>33</v>
      </c>
      <c r="AX138" s="13" t="s">
        <v>80</v>
      </c>
      <c r="AY138" s="157" t="s">
        <v>130</v>
      </c>
    </row>
    <row r="139" spans="2:65" s="1" customFormat="1" ht="16.5" customHeight="1">
      <c r="B139" s="32"/>
      <c r="C139" s="127" t="s">
        <v>264</v>
      </c>
      <c r="D139" s="127" t="s">
        <v>133</v>
      </c>
      <c r="E139" s="128" t="s">
        <v>265</v>
      </c>
      <c r="F139" s="129" t="s">
        <v>266</v>
      </c>
      <c r="G139" s="130" t="s">
        <v>259</v>
      </c>
      <c r="H139" s="131">
        <v>12.25</v>
      </c>
      <c r="I139" s="132"/>
      <c r="J139" s="133">
        <f>ROUND(I139*H139,2)</f>
        <v>0</v>
      </c>
      <c r="K139" s="129" t="s">
        <v>137</v>
      </c>
      <c r="L139" s="32"/>
      <c r="M139" s="134" t="s">
        <v>19</v>
      </c>
      <c r="N139" s="135" t="s">
        <v>43</v>
      </c>
      <c r="P139" s="136">
        <f>O139*H139</f>
        <v>0</v>
      </c>
      <c r="Q139" s="136">
        <v>0</v>
      </c>
      <c r="R139" s="136">
        <f>Q139*H139</f>
        <v>0</v>
      </c>
      <c r="S139" s="136">
        <v>0.115</v>
      </c>
      <c r="T139" s="137">
        <f>S139*H139</f>
        <v>1.4087500000000002</v>
      </c>
      <c r="AR139" s="138" t="s">
        <v>138</v>
      </c>
      <c r="AT139" s="138" t="s">
        <v>133</v>
      </c>
      <c r="AU139" s="138" t="s">
        <v>82</v>
      </c>
      <c r="AY139" s="17" t="s">
        <v>130</v>
      </c>
      <c r="BE139" s="139">
        <f>IF(N139="základní",J139,0)</f>
        <v>0</v>
      </c>
      <c r="BF139" s="139">
        <f>IF(N139="snížená",J139,0)</f>
        <v>0</v>
      </c>
      <c r="BG139" s="139">
        <f>IF(N139="zákl. přenesená",J139,0)</f>
        <v>0</v>
      </c>
      <c r="BH139" s="139">
        <f>IF(N139="sníž. přenesená",J139,0)</f>
        <v>0</v>
      </c>
      <c r="BI139" s="139">
        <f>IF(N139="nulová",J139,0)</f>
        <v>0</v>
      </c>
      <c r="BJ139" s="17" t="s">
        <v>80</v>
      </c>
      <c r="BK139" s="139">
        <f>ROUND(I139*H139,2)</f>
        <v>0</v>
      </c>
      <c r="BL139" s="17" t="s">
        <v>138</v>
      </c>
      <c r="BM139" s="138" t="s">
        <v>267</v>
      </c>
    </row>
    <row r="140" spans="2:65" s="1" customFormat="1" ht="29.25">
      <c r="B140" s="32"/>
      <c r="D140" s="140" t="s">
        <v>140</v>
      </c>
      <c r="F140" s="141" t="s">
        <v>268</v>
      </c>
      <c r="I140" s="142"/>
      <c r="L140" s="32"/>
      <c r="M140" s="143"/>
      <c r="T140" s="53"/>
      <c r="AT140" s="17" t="s">
        <v>140</v>
      </c>
      <c r="AU140" s="17" t="s">
        <v>82</v>
      </c>
    </row>
    <row r="141" spans="2:65" s="1" customFormat="1" ht="11.25">
      <c r="B141" s="32"/>
      <c r="D141" s="144" t="s">
        <v>141</v>
      </c>
      <c r="F141" s="145" t="s">
        <v>269</v>
      </c>
      <c r="I141" s="142"/>
      <c r="L141" s="32"/>
      <c r="M141" s="143"/>
      <c r="T141" s="53"/>
      <c r="AT141" s="17" t="s">
        <v>141</v>
      </c>
      <c r="AU141" s="17" t="s">
        <v>82</v>
      </c>
    </row>
    <row r="142" spans="2:65" s="1" customFormat="1" ht="19.5">
      <c r="B142" s="32"/>
      <c r="D142" s="140" t="s">
        <v>143</v>
      </c>
      <c r="F142" s="146" t="s">
        <v>270</v>
      </c>
      <c r="I142" s="142"/>
      <c r="L142" s="32"/>
      <c r="M142" s="143"/>
      <c r="T142" s="53"/>
      <c r="AT142" s="17" t="s">
        <v>143</v>
      </c>
      <c r="AU142" s="17" t="s">
        <v>82</v>
      </c>
    </row>
    <row r="143" spans="2:65" s="13" customFormat="1" ht="11.25">
      <c r="B143" s="156"/>
      <c r="D143" s="140" t="s">
        <v>215</v>
      </c>
      <c r="E143" s="157" t="s">
        <v>19</v>
      </c>
      <c r="F143" s="158" t="s">
        <v>271</v>
      </c>
      <c r="H143" s="159">
        <v>12.25</v>
      </c>
      <c r="I143" s="160"/>
      <c r="L143" s="156"/>
      <c r="M143" s="161"/>
      <c r="T143" s="162"/>
      <c r="AT143" s="157" t="s">
        <v>215</v>
      </c>
      <c r="AU143" s="157" t="s">
        <v>82</v>
      </c>
      <c r="AV143" s="13" t="s">
        <v>82</v>
      </c>
      <c r="AW143" s="13" t="s">
        <v>33</v>
      </c>
      <c r="AX143" s="13" t="s">
        <v>80</v>
      </c>
      <c r="AY143" s="157" t="s">
        <v>130</v>
      </c>
    </row>
    <row r="144" spans="2:65" s="1" customFormat="1" ht="33" customHeight="1">
      <c r="B144" s="32"/>
      <c r="C144" s="127" t="s">
        <v>272</v>
      </c>
      <c r="D144" s="127" t="s">
        <v>133</v>
      </c>
      <c r="E144" s="128" t="s">
        <v>273</v>
      </c>
      <c r="F144" s="129" t="s">
        <v>274</v>
      </c>
      <c r="G144" s="130" t="s">
        <v>275</v>
      </c>
      <c r="H144" s="131">
        <v>90.167000000000002</v>
      </c>
      <c r="I144" s="132"/>
      <c r="J144" s="133">
        <f>ROUND(I144*H144,2)</f>
        <v>0</v>
      </c>
      <c r="K144" s="129" t="s">
        <v>137</v>
      </c>
      <c r="L144" s="32"/>
      <c r="M144" s="134" t="s">
        <v>19</v>
      </c>
      <c r="N144" s="135" t="s">
        <v>43</v>
      </c>
      <c r="P144" s="136">
        <f>O144*H144</f>
        <v>0</v>
      </c>
      <c r="Q144" s="136">
        <v>0</v>
      </c>
      <c r="R144" s="136">
        <f>Q144*H144</f>
        <v>0</v>
      </c>
      <c r="S144" s="136">
        <v>0</v>
      </c>
      <c r="T144" s="137">
        <f>S144*H144</f>
        <v>0</v>
      </c>
      <c r="AR144" s="138" t="s">
        <v>138</v>
      </c>
      <c r="AT144" s="138" t="s">
        <v>133</v>
      </c>
      <c r="AU144" s="138" t="s">
        <v>82</v>
      </c>
      <c r="AY144" s="17" t="s">
        <v>130</v>
      </c>
      <c r="BE144" s="139">
        <f>IF(N144="základní",J144,0)</f>
        <v>0</v>
      </c>
      <c r="BF144" s="139">
        <f>IF(N144="snížená",J144,0)</f>
        <v>0</v>
      </c>
      <c r="BG144" s="139">
        <f>IF(N144="zákl. přenesená",J144,0)</f>
        <v>0</v>
      </c>
      <c r="BH144" s="139">
        <f>IF(N144="sníž. přenesená",J144,0)</f>
        <v>0</v>
      </c>
      <c r="BI144" s="139">
        <f>IF(N144="nulová",J144,0)</f>
        <v>0</v>
      </c>
      <c r="BJ144" s="17" t="s">
        <v>80</v>
      </c>
      <c r="BK144" s="139">
        <f>ROUND(I144*H144,2)</f>
        <v>0</v>
      </c>
      <c r="BL144" s="17" t="s">
        <v>138</v>
      </c>
      <c r="BM144" s="138" t="s">
        <v>276</v>
      </c>
    </row>
    <row r="145" spans="2:65" s="1" customFormat="1" ht="19.5">
      <c r="B145" s="32"/>
      <c r="D145" s="140" t="s">
        <v>140</v>
      </c>
      <c r="F145" s="141" t="s">
        <v>277</v>
      </c>
      <c r="I145" s="142"/>
      <c r="L145" s="32"/>
      <c r="M145" s="143"/>
      <c r="T145" s="53"/>
      <c r="AT145" s="17" t="s">
        <v>140</v>
      </c>
      <c r="AU145" s="17" t="s">
        <v>82</v>
      </c>
    </row>
    <row r="146" spans="2:65" s="1" customFormat="1" ht="11.25">
      <c r="B146" s="32"/>
      <c r="D146" s="144" t="s">
        <v>141</v>
      </c>
      <c r="F146" s="145" t="s">
        <v>278</v>
      </c>
      <c r="I146" s="142"/>
      <c r="L146" s="32"/>
      <c r="M146" s="143"/>
      <c r="T146" s="53"/>
      <c r="AT146" s="17" t="s">
        <v>141</v>
      </c>
      <c r="AU146" s="17" t="s">
        <v>82</v>
      </c>
    </row>
    <row r="147" spans="2:65" s="12" customFormat="1" ht="11.25">
      <c r="B147" s="150"/>
      <c r="D147" s="140" t="s">
        <v>215</v>
      </c>
      <c r="E147" s="151" t="s">
        <v>19</v>
      </c>
      <c r="F147" s="152" t="s">
        <v>279</v>
      </c>
      <c r="H147" s="151" t="s">
        <v>19</v>
      </c>
      <c r="I147" s="153"/>
      <c r="L147" s="150"/>
      <c r="M147" s="154"/>
      <c r="T147" s="155"/>
      <c r="AT147" s="151" t="s">
        <v>215</v>
      </c>
      <c r="AU147" s="151" t="s">
        <v>82</v>
      </c>
      <c r="AV147" s="12" t="s">
        <v>80</v>
      </c>
      <c r="AW147" s="12" t="s">
        <v>33</v>
      </c>
      <c r="AX147" s="12" t="s">
        <v>72</v>
      </c>
      <c r="AY147" s="151" t="s">
        <v>130</v>
      </c>
    </row>
    <row r="148" spans="2:65" s="13" customFormat="1" ht="11.25">
      <c r="B148" s="156"/>
      <c r="D148" s="140" t="s">
        <v>215</v>
      </c>
      <c r="E148" s="157" t="s">
        <v>19</v>
      </c>
      <c r="F148" s="158" t="s">
        <v>280</v>
      </c>
      <c r="H148" s="159">
        <v>37.341000000000001</v>
      </c>
      <c r="I148" s="160"/>
      <c r="L148" s="156"/>
      <c r="M148" s="161"/>
      <c r="T148" s="162"/>
      <c r="AT148" s="157" t="s">
        <v>215</v>
      </c>
      <c r="AU148" s="157" t="s">
        <v>82</v>
      </c>
      <c r="AV148" s="13" t="s">
        <v>82</v>
      </c>
      <c r="AW148" s="13" t="s">
        <v>33</v>
      </c>
      <c r="AX148" s="13" t="s">
        <v>72</v>
      </c>
      <c r="AY148" s="157" t="s">
        <v>130</v>
      </c>
    </row>
    <row r="149" spans="2:65" s="12" customFormat="1" ht="11.25">
      <c r="B149" s="150"/>
      <c r="D149" s="140" t="s">
        <v>215</v>
      </c>
      <c r="E149" s="151" t="s">
        <v>19</v>
      </c>
      <c r="F149" s="152" t="s">
        <v>281</v>
      </c>
      <c r="H149" s="151" t="s">
        <v>19</v>
      </c>
      <c r="I149" s="153"/>
      <c r="L149" s="150"/>
      <c r="M149" s="154"/>
      <c r="T149" s="155"/>
      <c r="AT149" s="151" t="s">
        <v>215</v>
      </c>
      <c r="AU149" s="151" t="s">
        <v>82</v>
      </c>
      <c r="AV149" s="12" t="s">
        <v>80</v>
      </c>
      <c r="AW149" s="12" t="s">
        <v>33</v>
      </c>
      <c r="AX149" s="12" t="s">
        <v>72</v>
      </c>
      <c r="AY149" s="151" t="s">
        <v>130</v>
      </c>
    </row>
    <row r="150" spans="2:65" s="13" customFormat="1" ht="11.25">
      <c r="B150" s="156"/>
      <c r="D150" s="140" t="s">
        <v>215</v>
      </c>
      <c r="E150" s="157" t="s">
        <v>19</v>
      </c>
      <c r="F150" s="158" t="s">
        <v>282</v>
      </c>
      <c r="H150" s="159">
        <v>7.3250000000000002</v>
      </c>
      <c r="I150" s="160"/>
      <c r="L150" s="156"/>
      <c r="M150" s="161"/>
      <c r="T150" s="162"/>
      <c r="AT150" s="157" t="s">
        <v>215</v>
      </c>
      <c r="AU150" s="157" t="s">
        <v>82</v>
      </c>
      <c r="AV150" s="13" t="s">
        <v>82</v>
      </c>
      <c r="AW150" s="13" t="s">
        <v>33</v>
      </c>
      <c r="AX150" s="13" t="s">
        <v>72</v>
      </c>
      <c r="AY150" s="157" t="s">
        <v>130</v>
      </c>
    </row>
    <row r="151" spans="2:65" s="12" customFormat="1" ht="11.25">
      <c r="B151" s="150"/>
      <c r="D151" s="140" t="s">
        <v>215</v>
      </c>
      <c r="E151" s="151" t="s">
        <v>19</v>
      </c>
      <c r="F151" s="152" t="s">
        <v>283</v>
      </c>
      <c r="H151" s="151" t="s">
        <v>19</v>
      </c>
      <c r="I151" s="153"/>
      <c r="L151" s="150"/>
      <c r="M151" s="154"/>
      <c r="T151" s="155"/>
      <c r="AT151" s="151" t="s">
        <v>215</v>
      </c>
      <c r="AU151" s="151" t="s">
        <v>82</v>
      </c>
      <c r="AV151" s="12" t="s">
        <v>80</v>
      </c>
      <c r="AW151" s="12" t="s">
        <v>33</v>
      </c>
      <c r="AX151" s="12" t="s">
        <v>72</v>
      </c>
      <c r="AY151" s="151" t="s">
        <v>130</v>
      </c>
    </row>
    <row r="152" spans="2:65" s="13" customFormat="1" ht="11.25">
      <c r="B152" s="156"/>
      <c r="D152" s="140" t="s">
        <v>215</v>
      </c>
      <c r="E152" s="157" t="s">
        <v>19</v>
      </c>
      <c r="F152" s="158" t="s">
        <v>284</v>
      </c>
      <c r="H152" s="159">
        <v>2.3809999999999998</v>
      </c>
      <c r="I152" s="160"/>
      <c r="L152" s="156"/>
      <c r="M152" s="161"/>
      <c r="T152" s="162"/>
      <c r="AT152" s="157" t="s">
        <v>215</v>
      </c>
      <c r="AU152" s="157" t="s">
        <v>82</v>
      </c>
      <c r="AV152" s="13" t="s">
        <v>82</v>
      </c>
      <c r="AW152" s="13" t="s">
        <v>33</v>
      </c>
      <c r="AX152" s="13" t="s">
        <v>72</v>
      </c>
      <c r="AY152" s="157" t="s">
        <v>130</v>
      </c>
    </row>
    <row r="153" spans="2:65" s="12" customFormat="1" ht="11.25">
      <c r="B153" s="150"/>
      <c r="D153" s="140" t="s">
        <v>215</v>
      </c>
      <c r="E153" s="151" t="s">
        <v>19</v>
      </c>
      <c r="F153" s="152" t="s">
        <v>285</v>
      </c>
      <c r="H153" s="151" t="s">
        <v>19</v>
      </c>
      <c r="I153" s="153"/>
      <c r="L153" s="150"/>
      <c r="M153" s="154"/>
      <c r="T153" s="155"/>
      <c r="AT153" s="151" t="s">
        <v>215</v>
      </c>
      <c r="AU153" s="151" t="s">
        <v>82</v>
      </c>
      <c r="AV153" s="12" t="s">
        <v>80</v>
      </c>
      <c r="AW153" s="12" t="s">
        <v>33</v>
      </c>
      <c r="AX153" s="12" t="s">
        <v>72</v>
      </c>
      <c r="AY153" s="151" t="s">
        <v>130</v>
      </c>
    </row>
    <row r="154" spans="2:65" s="13" customFormat="1" ht="11.25">
      <c r="B154" s="156"/>
      <c r="D154" s="140" t="s">
        <v>215</v>
      </c>
      <c r="E154" s="157" t="s">
        <v>19</v>
      </c>
      <c r="F154" s="158" t="s">
        <v>286</v>
      </c>
      <c r="H154" s="159">
        <v>43.12</v>
      </c>
      <c r="I154" s="160"/>
      <c r="L154" s="156"/>
      <c r="M154" s="161"/>
      <c r="T154" s="162"/>
      <c r="AT154" s="157" t="s">
        <v>215</v>
      </c>
      <c r="AU154" s="157" t="s">
        <v>82</v>
      </c>
      <c r="AV154" s="13" t="s">
        <v>82</v>
      </c>
      <c r="AW154" s="13" t="s">
        <v>33</v>
      </c>
      <c r="AX154" s="13" t="s">
        <v>72</v>
      </c>
      <c r="AY154" s="157" t="s">
        <v>130</v>
      </c>
    </row>
    <row r="155" spans="2:65" s="14" customFormat="1" ht="11.25">
      <c r="B155" s="163"/>
      <c r="D155" s="140" t="s">
        <v>215</v>
      </c>
      <c r="E155" s="164" t="s">
        <v>19</v>
      </c>
      <c r="F155" s="165" t="s">
        <v>220</v>
      </c>
      <c r="H155" s="166">
        <v>90.167000000000002</v>
      </c>
      <c r="I155" s="167"/>
      <c r="L155" s="163"/>
      <c r="M155" s="168"/>
      <c r="T155" s="169"/>
      <c r="AT155" s="164" t="s">
        <v>215</v>
      </c>
      <c r="AU155" s="164" t="s">
        <v>82</v>
      </c>
      <c r="AV155" s="14" t="s">
        <v>138</v>
      </c>
      <c r="AW155" s="14" t="s">
        <v>33</v>
      </c>
      <c r="AX155" s="14" t="s">
        <v>80</v>
      </c>
      <c r="AY155" s="164" t="s">
        <v>130</v>
      </c>
    </row>
    <row r="156" spans="2:65" s="1" customFormat="1" ht="33" customHeight="1">
      <c r="B156" s="32"/>
      <c r="C156" s="127" t="s">
        <v>287</v>
      </c>
      <c r="D156" s="127" t="s">
        <v>133</v>
      </c>
      <c r="E156" s="128" t="s">
        <v>288</v>
      </c>
      <c r="F156" s="129" t="s">
        <v>289</v>
      </c>
      <c r="G156" s="130" t="s">
        <v>275</v>
      </c>
      <c r="H156" s="131">
        <v>13.824</v>
      </c>
      <c r="I156" s="132"/>
      <c r="J156" s="133">
        <f>ROUND(I156*H156,2)</f>
        <v>0</v>
      </c>
      <c r="K156" s="129" t="s">
        <v>137</v>
      </c>
      <c r="L156" s="32"/>
      <c r="M156" s="134" t="s">
        <v>19</v>
      </c>
      <c r="N156" s="135" t="s">
        <v>43</v>
      </c>
      <c r="P156" s="136">
        <f>O156*H156</f>
        <v>0</v>
      </c>
      <c r="Q156" s="136">
        <v>0</v>
      </c>
      <c r="R156" s="136">
        <f>Q156*H156</f>
        <v>0</v>
      </c>
      <c r="S156" s="136">
        <v>0</v>
      </c>
      <c r="T156" s="137">
        <f>S156*H156</f>
        <v>0</v>
      </c>
      <c r="AR156" s="138" t="s">
        <v>138</v>
      </c>
      <c r="AT156" s="138" t="s">
        <v>133</v>
      </c>
      <c r="AU156" s="138" t="s">
        <v>82</v>
      </c>
      <c r="AY156" s="17" t="s">
        <v>130</v>
      </c>
      <c r="BE156" s="139">
        <f>IF(N156="základní",J156,0)</f>
        <v>0</v>
      </c>
      <c r="BF156" s="139">
        <f>IF(N156="snížená",J156,0)</f>
        <v>0</v>
      </c>
      <c r="BG156" s="139">
        <f>IF(N156="zákl. přenesená",J156,0)</f>
        <v>0</v>
      </c>
      <c r="BH156" s="139">
        <f>IF(N156="sníž. přenesená",J156,0)</f>
        <v>0</v>
      </c>
      <c r="BI156" s="139">
        <f>IF(N156="nulová",J156,0)</f>
        <v>0</v>
      </c>
      <c r="BJ156" s="17" t="s">
        <v>80</v>
      </c>
      <c r="BK156" s="139">
        <f>ROUND(I156*H156,2)</f>
        <v>0</v>
      </c>
      <c r="BL156" s="17" t="s">
        <v>138</v>
      </c>
      <c r="BM156" s="138" t="s">
        <v>290</v>
      </c>
    </row>
    <row r="157" spans="2:65" s="1" customFormat="1" ht="29.25">
      <c r="B157" s="32"/>
      <c r="D157" s="140" t="s">
        <v>140</v>
      </c>
      <c r="F157" s="141" t="s">
        <v>291</v>
      </c>
      <c r="I157" s="142"/>
      <c r="L157" s="32"/>
      <c r="M157" s="143"/>
      <c r="T157" s="53"/>
      <c r="AT157" s="17" t="s">
        <v>140</v>
      </c>
      <c r="AU157" s="17" t="s">
        <v>82</v>
      </c>
    </row>
    <row r="158" spans="2:65" s="1" customFormat="1" ht="11.25">
      <c r="B158" s="32"/>
      <c r="D158" s="144" t="s">
        <v>141</v>
      </c>
      <c r="F158" s="145" t="s">
        <v>292</v>
      </c>
      <c r="I158" s="142"/>
      <c r="L158" s="32"/>
      <c r="M158" s="143"/>
      <c r="T158" s="53"/>
      <c r="AT158" s="17" t="s">
        <v>141</v>
      </c>
      <c r="AU158" s="17" t="s">
        <v>82</v>
      </c>
    </row>
    <row r="159" spans="2:65" s="1" customFormat="1" ht="19.5">
      <c r="B159" s="32"/>
      <c r="D159" s="140" t="s">
        <v>143</v>
      </c>
      <c r="F159" s="146" t="s">
        <v>293</v>
      </c>
      <c r="I159" s="142"/>
      <c r="L159" s="32"/>
      <c r="M159" s="143"/>
      <c r="T159" s="53"/>
      <c r="AT159" s="17" t="s">
        <v>143</v>
      </c>
      <c r="AU159" s="17" t="s">
        <v>82</v>
      </c>
    </row>
    <row r="160" spans="2:65" s="12" customFormat="1" ht="11.25">
      <c r="B160" s="150"/>
      <c r="D160" s="140" t="s">
        <v>215</v>
      </c>
      <c r="E160" s="151" t="s">
        <v>19</v>
      </c>
      <c r="F160" s="152" t="s">
        <v>294</v>
      </c>
      <c r="H160" s="151" t="s">
        <v>19</v>
      </c>
      <c r="I160" s="153"/>
      <c r="L160" s="150"/>
      <c r="M160" s="154"/>
      <c r="T160" s="155"/>
      <c r="AT160" s="151" t="s">
        <v>215</v>
      </c>
      <c r="AU160" s="151" t="s">
        <v>82</v>
      </c>
      <c r="AV160" s="12" t="s">
        <v>80</v>
      </c>
      <c r="AW160" s="12" t="s">
        <v>33</v>
      </c>
      <c r="AX160" s="12" t="s">
        <v>72</v>
      </c>
      <c r="AY160" s="151" t="s">
        <v>130</v>
      </c>
    </row>
    <row r="161" spans="2:65" s="13" customFormat="1" ht="11.25">
      <c r="B161" s="156"/>
      <c r="D161" s="140" t="s">
        <v>215</v>
      </c>
      <c r="E161" s="157" t="s">
        <v>19</v>
      </c>
      <c r="F161" s="158" t="s">
        <v>295</v>
      </c>
      <c r="H161" s="159">
        <v>11.88</v>
      </c>
      <c r="I161" s="160"/>
      <c r="L161" s="156"/>
      <c r="M161" s="161"/>
      <c r="T161" s="162"/>
      <c r="AT161" s="157" t="s">
        <v>215</v>
      </c>
      <c r="AU161" s="157" t="s">
        <v>82</v>
      </c>
      <c r="AV161" s="13" t="s">
        <v>82</v>
      </c>
      <c r="AW161" s="13" t="s">
        <v>33</v>
      </c>
      <c r="AX161" s="13" t="s">
        <v>72</v>
      </c>
      <c r="AY161" s="157" t="s">
        <v>130</v>
      </c>
    </row>
    <row r="162" spans="2:65" s="12" customFormat="1" ht="11.25">
      <c r="B162" s="150"/>
      <c r="D162" s="140" t="s">
        <v>215</v>
      </c>
      <c r="E162" s="151" t="s">
        <v>19</v>
      </c>
      <c r="F162" s="152" t="s">
        <v>296</v>
      </c>
      <c r="H162" s="151" t="s">
        <v>19</v>
      </c>
      <c r="I162" s="153"/>
      <c r="L162" s="150"/>
      <c r="M162" s="154"/>
      <c r="T162" s="155"/>
      <c r="AT162" s="151" t="s">
        <v>215</v>
      </c>
      <c r="AU162" s="151" t="s">
        <v>82</v>
      </c>
      <c r="AV162" s="12" t="s">
        <v>80</v>
      </c>
      <c r="AW162" s="12" t="s">
        <v>33</v>
      </c>
      <c r="AX162" s="12" t="s">
        <v>72</v>
      </c>
      <c r="AY162" s="151" t="s">
        <v>130</v>
      </c>
    </row>
    <row r="163" spans="2:65" s="13" customFormat="1" ht="11.25">
      <c r="B163" s="156"/>
      <c r="D163" s="140" t="s">
        <v>215</v>
      </c>
      <c r="E163" s="157" t="s">
        <v>19</v>
      </c>
      <c r="F163" s="158" t="s">
        <v>297</v>
      </c>
      <c r="H163" s="159">
        <v>1.944</v>
      </c>
      <c r="I163" s="160"/>
      <c r="L163" s="156"/>
      <c r="M163" s="161"/>
      <c r="T163" s="162"/>
      <c r="AT163" s="157" t="s">
        <v>215</v>
      </c>
      <c r="AU163" s="157" t="s">
        <v>82</v>
      </c>
      <c r="AV163" s="13" t="s">
        <v>82</v>
      </c>
      <c r="AW163" s="13" t="s">
        <v>33</v>
      </c>
      <c r="AX163" s="13" t="s">
        <v>72</v>
      </c>
      <c r="AY163" s="157" t="s">
        <v>130</v>
      </c>
    </row>
    <row r="164" spans="2:65" s="14" customFormat="1" ht="11.25">
      <c r="B164" s="163"/>
      <c r="D164" s="140" t="s">
        <v>215</v>
      </c>
      <c r="E164" s="164" t="s">
        <v>19</v>
      </c>
      <c r="F164" s="165" t="s">
        <v>220</v>
      </c>
      <c r="H164" s="166">
        <v>13.824</v>
      </c>
      <c r="I164" s="167"/>
      <c r="L164" s="163"/>
      <c r="M164" s="168"/>
      <c r="T164" s="169"/>
      <c r="AT164" s="164" t="s">
        <v>215</v>
      </c>
      <c r="AU164" s="164" t="s">
        <v>82</v>
      </c>
      <c r="AV164" s="14" t="s">
        <v>138</v>
      </c>
      <c r="AW164" s="14" t="s">
        <v>33</v>
      </c>
      <c r="AX164" s="14" t="s">
        <v>80</v>
      </c>
      <c r="AY164" s="164" t="s">
        <v>130</v>
      </c>
    </row>
    <row r="165" spans="2:65" s="1" customFormat="1" ht="33" customHeight="1">
      <c r="B165" s="32"/>
      <c r="C165" s="127" t="s">
        <v>298</v>
      </c>
      <c r="D165" s="127" t="s">
        <v>133</v>
      </c>
      <c r="E165" s="128" t="s">
        <v>299</v>
      </c>
      <c r="F165" s="129" t="s">
        <v>300</v>
      </c>
      <c r="G165" s="130" t="s">
        <v>275</v>
      </c>
      <c r="H165" s="131">
        <v>22.7</v>
      </c>
      <c r="I165" s="132"/>
      <c r="J165" s="133">
        <f>ROUND(I165*H165,2)</f>
        <v>0</v>
      </c>
      <c r="K165" s="129" t="s">
        <v>137</v>
      </c>
      <c r="L165" s="32"/>
      <c r="M165" s="134" t="s">
        <v>19</v>
      </c>
      <c r="N165" s="135" t="s">
        <v>43</v>
      </c>
      <c r="P165" s="136">
        <f>O165*H165</f>
        <v>0</v>
      </c>
      <c r="Q165" s="136">
        <v>0</v>
      </c>
      <c r="R165" s="136">
        <f>Q165*H165</f>
        <v>0</v>
      </c>
      <c r="S165" s="136">
        <v>0</v>
      </c>
      <c r="T165" s="137">
        <f>S165*H165</f>
        <v>0</v>
      </c>
      <c r="AR165" s="138" t="s">
        <v>138</v>
      </c>
      <c r="AT165" s="138" t="s">
        <v>133</v>
      </c>
      <c r="AU165" s="138" t="s">
        <v>82</v>
      </c>
      <c r="AY165" s="17" t="s">
        <v>130</v>
      </c>
      <c r="BE165" s="139">
        <f>IF(N165="základní",J165,0)</f>
        <v>0</v>
      </c>
      <c r="BF165" s="139">
        <f>IF(N165="snížená",J165,0)</f>
        <v>0</v>
      </c>
      <c r="BG165" s="139">
        <f>IF(N165="zákl. přenesená",J165,0)</f>
        <v>0</v>
      </c>
      <c r="BH165" s="139">
        <f>IF(N165="sníž. přenesená",J165,0)</f>
        <v>0</v>
      </c>
      <c r="BI165" s="139">
        <f>IF(N165="nulová",J165,0)</f>
        <v>0</v>
      </c>
      <c r="BJ165" s="17" t="s">
        <v>80</v>
      </c>
      <c r="BK165" s="139">
        <f>ROUND(I165*H165,2)</f>
        <v>0</v>
      </c>
      <c r="BL165" s="17" t="s">
        <v>138</v>
      </c>
      <c r="BM165" s="138" t="s">
        <v>301</v>
      </c>
    </row>
    <row r="166" spans="2:65" s="1" customFormat="1" ht="29.25">
      <c r="B166" s="32"/>
      <c r="D166" s="140" t="s">
        <v>140</v>
      </c>
      <c r="F166" s="141" t="s">
        <v>302</v>
      </c>
      <c r="I166" s="142"/>
      <c r="L166" s="32"/>
      <c r="M166" s="143"/>
      <c r="T166" s="53"/>
      <c r="AT166" s="17" t="s">
        <v>140</v>
      </c>
      <c r="AU166" s="17" t="s">
        <v>82</v>
      </c>
    </row>
    <row r="167" spans="2:65" s="1" customFormat="1" ht="11.25">
      <c r="B167" s="32"/>
      <c r="D167" s="144" t="s">
        <v>141</v>
      </c>
      <c r="F167" s="145" t="s">
        <v>303</v>
      </c>
      <c r="I167" s="142"/>
      <c r="L167" s="32"/>
      <c r="M167" s="143"/>
      <c r="T167" s="53"/>
      <c r="AT167" s="17" t="s">
        <v>141</v>
      </c>
      <c r="AU167" s="17" t="s">
        <v>82</v>
      </c>
    </row>
    <row r="168" spans="2:65" s="1" customFormat="1" ht="19.5">
      <c r="B168" s="32"/>
      <c r="D168" s="140" t="s">
        <v>143</v>
      </c>
      <c r="F168" s="146" t="s">
        <v>304</v>
      </c>
      <c r="I168" s="142"/>
      <c r="L168" s="32"/>
      <c r="M168" s="143"/>
      <c r="T168" s="53"/>
      <c r="AT168" s="17" t="s">
        <v>143</v>
      </c>
      <c r="AU168" s="17" t="s">
        <v>82</v>
      </c>
    </row>
    <row r="169" spans="2:65" s="1" customFormat="1" ht="37.9" customHeight="1">
      <c r="B169" s="32"/>
      <c r="C169" s="127" t="s">
        <v>8</v>
      </c>
      <c r="D169" s="127" t="s">
        <v>133</v>
      </c>
      <c r="E169" s="128" t="s">
        <v>305</v>
      </c>
      <c r="F169" s="129" t="s">
        <v>306</v>
      </c>
      <c r="G169" s="130" t="s">
        <v>275</v>
      </c>
      <c r="H169" s="131">
        <v>32.548000000000002</v>
      </c>
      <c r="I169" s="132"/>
      <c r="J169" s="133">
        <f>ROUND(I169*H169,2)</f>
        <v>0</v>
      </c>
      <c r="K169" s="129" t="s">
        <v>137</v>
      </c>
      <c r="L169" s="32"/>
      <c r="M169" s="134" t="s">
        <v>19</v>
      </c>
      <c r="N169" s="135" t="s">
        <v>43</v>
      </c>
      <c r="P169" s="136">
        <f>O169*H169</f>
        <v>0</v>
      </c>
      <c r="Q169" s="136">
        <v>0</v>
      </c>
      <c r="R169" s="136">
        <f>Q169*H169</f>
        <v>0</v>
      </c>
      <c r="S169" s="136">
        <v>0</v>
      </c>
      <c r="T169" s="137">
        <f>S169*H169</f>
        <v>0</v>
      </c>
      <c r="AR169" s="138" t="s">
        <v>138</v>
      </c>
      <c r="AT169" s="138" t="s">
        <v>133</v>
      </c>
      <c r="AU169" s="138" t="s">
        <v>82</v>
      </c>
      <c r="AY169" s="17" t="s">
        <v>130</v>
      </c>
      <c r="BE169" s="139">
        <f>IF(N169="základní",J169,0)</f>
        <v>0</v>
      </c>
      <c r="BF169" s="139">
        <f>IF(N169="snížená",J169,0)</f>
        <v>0</v>
      </c>
      <c r="BG169" s="139">
        <f>IF(N169="zákl. přenesená",J169,0)</f>
        <v>0</v>
      </c>
      <c r="BH169" s="139">
        <f>IF(N169="sníž. přenesená",J169,0)</f>
        <v>0</v>
      </c>
      <c r="BI169" s="139">
        <f>IF(N169="nulová",J169,0)</f>
        <v>0</v>
      </c>
      <c r="BJ169" s="17" t="s">
        <v>80</v>
      </c>
      <c r="BK169" s="139">
        <f>ROUND(I169*H169,2)</f>
        <v>0</v>
      </c>
      <c r="BL169" s="17" t="s">
        <v>138</v>
      </c>
      <c r="BM169" s="138" t="s">
        <v>307</v>
      </c>
    </row>
    <row r="170" spans="2:65" s="1" customFormat="1" ht="39">
      <c r="B170" s="32"/>
      <c r="D170" s="140" t="s">
        <v>140</v>
      </c>
      <c r="F170" s="141" t="s">
        <v>308</v>
      </c>
      <c r="I170" s="142"/>
      <c r="L170" s="32"/>
      <c r="M170" s="143"/>
      <c r="T170" s="53"/>
      <c r="AT170" s="17" t="s">
        <v>140</v>
      </c>
      <c r="AU170" s="17" t="s">
        <v>82</v>
      </c>
    </row>
    <row r="171" spans="2:65" s="1" customFormat="1" ht="11.25">
      <c r="B171" s="32"/>
      <c r="D171" s="144" t="s">
        <v>141</v>
      </c>
      <c r="F171" s="145" t="s">
        <v>309</v>
      </c>
      <c r="I171" s="142"/>
      <c r="L171" s="32"/>
      <c r="M171" s="143"/>
      <c r="T171" s="53"/>
      <c r="AT171" s="17" t="s">
        <v>141</v>
      </c>
      <c r="AU171" s="17" t="s">
        <v>82</v>
      </c>
    </row>
    <row r="172" spans="2:65" s="1" customFormat="1" ht="19.5">
      <c r="B172" s="32"/>
      <c r="D172" s="140" t="s">
        <v>143</v>
      </c>
      <c r="F172" s="146" t="s">
        <v>310</v>
      </c>
      <c r="I172" s="142"/>
      <c r="L172" s="32"/>
      <c r="M172" s="143"/>
      <c r="T172" s="53"/>
      <c r="AT172" s="17" t="s">
        <v>143</v>
      </c>
      <c r="AU172" s="17" t="s">
        <v>82</v>
      </c>
    </row>
    <row r="173" spans="2:65" s="13" customFormat="1" ht="11.25">
      <c r="B173" s="156"/>
      <c r="D173" s="140" t="s">
        <v>215</v>
      </c>
      <c r="E173" s="157" t="s">
        <v>19</v>
      </c>
      <c r="F173" s="158" t="s">
        <v>311</v>
      </c>
      <c r="H173" s="159">
        <v>32.548000000000002</v>
      </c>
      <c r="I173" s="160"/>
      <c r="L173" s="156"/>
      <c r="M173" s="161"/>
      <c r="T173" s="162"/>
      <c r="AT173" s="157" t="s">
        <v>215</v>
      </c>
      <c r="AU173" s="157" t="s">
        <v>82</v>
      </c>
      <c r="AV173" s="13" t="s">
        <v>82</v>
      </c>
      <c r="AW173" s="13" t="s">
        <v>33</v>
      </c>
      <c r="AX173" s="13" t="s">
        <v>80</v>
      </c>
      <c r="AY173" s="157" t="s">
        <v>130</v>
      </c>
    </row>
    <row r="174" spans="2:65" s="1" customFormat="1" ht="55.5" customHeight="1">
      <c r="B174" s="32"/>
      <c r="C174" s="127" t="s">
        <v>312</v>
      </c>
      <c r="D174" s="127" t="s">
        <v>133</v>
      </c>
      <c r="E174" s="128" t="s">
        <v>313</v>
      </c>
      <c r="F174" s="129" t="s">
        <v>314</v>
      </c>
      <c r="G174" s="130" t="s">
        <v>275</v>
      </c>
      <c r="H174" s="131">
        <v>110.417</v>
      </c>
      <c r="I174" s="132"/>
      <c r="J174" s="133">
        <f>ROUND(I174*H174,2)</f>
        <v>0</v>
      </c>
      <c r="K174" s="129" t="s">
        <v>19</v>
      </c>
      <c r="L174" s="32"/>
      <c r="M174" s="134" t="s">
        <v>19</v>
      </c>
      <c r="N174" s="135" t="s">
        <v>43</v>
      </c>
      <c r="P174" s="136">
        <f>O174*H174</f>
        <v>0</v>
      </c>
      <c r="Q174" s="136">
        <v>0</v>
      </c>
      <c r="R174" s="136">
        <f>Q174*H174</f>
        <v>0</v>
      </c>
      <c r="S174" s="136">
        <v>0</v>
      </c>
      <c r="T174" s="137">
        <f>S174*H174</f>
        <v>0</v>
      </c>
      <c r="AR174" s="138" t="s">
        <v>138</v>
      </c>
      <c r="AT174" s="138" t="s">
        <v>133</v>
      </c>
      <c r="AU174" s="138" t="s">
        <v>82</v>
      </c>
      <c r="AY174" s="17" t="s">
        <v>130</v>
      </c>
      <c r="BE174" s="139">
        <f>IF(N174="základní",J174,0)</f>
        <v>0</v>
      </c>
      <c r="BF174" s="139">
        <f>IF(N174="snížená",J174,0)</f>
        <v>0</v>
      </c>
      <c r="BG174" s="139">
        <f>IF(N174="zákl. přenesená",J174,0)</f>
        <v>0</v>
      </c>
      <c r="BH174" s="139">
        <f>IF(N174="sníž. přenesená",J174,0)</f>
        <v>0</v>
      </c>
      <c r="BI174" s="139">
        <f>IF(N174="nulová",J174,0)</f>
        <v>0</v>
      </c>
      <c r="BJ174" s="17" t="s">
        <v>80</v>
      </c>
      <c r="BK174" s="139">
        <f>ROUND(I174*H174,2)</f>
        <v>0</v>
      </c>
      <c r="BL174" s="17" t="s">
        <v>138</v>
      </c>
      <c r="BM174" s="138" t="s">
        <v>315</v>
      </c>
    </row>
    <row r="175" spans="2:65" s="1" customFormat="1" ht="39">
      <c r="B175" s="32"/>
      <c r="D175" s="140" t="s">
        <v>140</v>
      </c>
      <c r="F175" s="141" t="s">
        <v>314</v>
      </c>
      <c r="I175" s="142"/>
      <c r="L175" s="32"/>
      <c r="M175" s="143"/>
      <c r="T175" s="53"/>
      <c r="AT175" s="17" t="s">
        <v>140</v>
      </c>
      <c r="AU175" s="17" t="s">
        <v>82</v>
      </c>
    </row>
    <row r="176" spans="2:65" s="1" customFormat="1" ht="19.5">
      <c r="B176" s="32"/>
      <c r="D176" s="140" t="s">
        <v>143</v>
      </c>
      <c r="F176" s="146" t="s">
        <v>316</v>
      </c>
      <c r="I176" s="142"/>
      <c r="L176" s="32"/>
      <c r="M176" s="143"/>
      <c r="T176" s="53"/>
      <c r="AT176" s="17" t="s">
        <v>143</v>
      </c>
      <c r="AU176" s="17" t="s">
        <v>82</v>
      </c>
    </row>
    <row r="177" spans="2:65" s="13" customFormat="1" ht="11.25">
      <c r="B177" s="156"/>
      <c r="D177" s="140" t="s">
        <v>215</v>
      </c>
      <c r="E177" s="157" t="s">
        <v>19</v>
      </c>
      <c r="F177" s="158" t="s">
        <v>317</v>
      </c>
      <c r="H177" s="159">
        <v>110.417</v>
      </c>
      <c r="I177" s="160"/>
      <c r="L177" s="156"/>
      <c r="M177" s="161"/>
      <c r="T177" s="162"/>
      <c r="AT177" s="157" t="s">
        <v>215</v>
      </c>
      <c r="AU177" s="157" t="s">
        <v>82</v>
      </c>
      <c r="AV177" s="13" t="s">
        <v>82</v>
      </c>
      <c r="AW177" s="13" t="s">
        <v>33</v>
      </c>
      <c r="AX177" s="13" t="s">
        <v>80</v>
      </c>
      <c r="AY177" s="157" t="s">
        <v>130</v>
      </c>
    </row>
    <row r="178" spans="2:65" s="1" customFormat="1" ht="24.2" customHeight="1">
      <c r="B178" s="32"/>
      <c r="C178" s="127" t="s">
        <v>318</v>
      </c>
      <c r="D178" s="127" t="s">
        <v>133</v>
      </c>
      <c r="E178" s="128" t="s">
        <v>319</v>
      </c>
      <c r="F178" s="129" t="s">
        <v>320</v>
      </c>
      <c r="G178" s="130" t="s">
        <v>275</v>
      </c>
      <c r="H178" s="131">
        <v>16.274000000000001</v>
      </c>
      <c r="I178" s="132"/>
      <c r="J178" s="133">
        <f>ROUND(I178*H178,2)</f>
        <v>0</v>
      </c>
      <c r="K178" s="129" t="s">
        <v>137</v>
      </c>
      <c r="L178" s="32"/>
      <c r="M178" s="134" t="s">
        <v>19</v>
      </c>
      <c r="N178" s="135" t="s">
        <v>43</v>
      </c>
      <c r="P178" s="136">
        <f>O178*H178</f>
        <v>0</v>
      </c>
      <c r="Q178" s="136">
        <v>0</v>
      </c>
      <c r="R178" s="136">
        <f>Q178*H178</f>
        <v>0</v>
      </c>
      <c r="S178" s="136">
        <v>0</v>
      </c>
      <c r="T178" s="137">
        <f>S178*H178</f>
        <v>0</v>
      </c>
      <c r="AR178" s="138" t="s">
        <v>138</v>
      </c>
      <c r="AT178" s="138" t="s">
        <v>133</v>
      </c>
      <c r="AU178" s="138" t="s">
        <v>82</v>
      </c>
      <c r="AY178" s="17" t="s">
        <v>130</v>
      </c>
      <c r="BE178" s="139">
        <f>IF(N178="základní",J178,0)</f>
        <v>0</v>
      </c>
      <c r="BF178" s="139">
        <f>IF(N178="snížená",J178,0)</f>
        <v>0</v>
      </c>
      <c r="BG178" s="139">
        <f>IF(N178="zákl. přenesená",J178,0)</f>
        <v>0</v>
      </c>
      <c r="BH178" s="139">
        <f>IF(N178="sníž. přenesená",J178,0)</f>
        <v>0</v>
      </c>
      <c r="BI178" s="139">
        <f>IF(N178="nulová",J178,0)</f>
        <v>0</v>
      </c>
      <c r="BJ178" s="17" t="s">
        <v>80</v>
      </c>
      <c r="BK178" s="139">
        <f>ROUND(I178*H178,2)</f>
        <v>0</v>
      </c>
      <c r="BL178" s="17" t="s">
        <v>138</v>
      </c>
      <c r="BM178" s="138" t="s">
        <v>321</v>
      </c>
    </row>
    <row r="179" spans="2:65" s="1" customFormat="1" ht="29.25">
      <c r="B179" s="32"/>
      <c r="D179" s="140" t="s">
        <v>140</v>
      </c>
      <c r="F179" s="141" t="s">
        <v>322</v>
      </c>
      <c r="I179" s="142"/>
      <c r="L179" s="32"/>
      <c r="M179" s="143"/>
      <c r="T179" s="53"/>
      <c r="AT179" s="17" t="s">
        <v>140</v>
      </c>
      <c r="AU179" s="17" t="s">
        <v>82</v>
      </c>
    </row>
    <row r="180" spans="2:65" s="1" customFormat="1" ht="11.25">
      <c r="B180" s="32"/>
      <c r="D180" s="144" t="s">
        <v>141</v>
      </c>
      <c r="F180" s="145" t="s">
        <v>323</v>
      </c>
      <c r="I180" s="142"/>
      <c r="L180" s="32"/>
      <c r="M180" s="143"/>
      <c r="T180" s="53"/>
      <c r="AT180" s="17" t="s">
        <v>141</v>
      </c>
      <c r="AU180" s="17" t="s">
        <v>82</v>
      </c>
    </row>
    <row r="181" spans="2:65" s="1" customFormat="1" ht="19.5">
      <c r="B181" s="32"/>
      <c r="D181" s="140" t="s">
        <v>143</v>
      </c>
      <c r="F181" s="146" t="s">
        <v>324</v>
      </c>
      <c r="I181" s="142"/>
      <c r="L181" s="32"/>
      <c r="M181" s="143"/>
      <c r="T181" s="53"/>
      <c r="AT181" s="17" t="s">
        <v>143</v>
      </c>
      <c r="AU181" s="17" t="s">
        <v>82</v>
      </c>
    </row>
    <row r="182" spans="2:65" s="1" customFormat="1" ht="24.2" customHeight="1">
      <c r="B182" s="32"/>
      <c r="C182" s="127" t="s">
        <v>325</v>
      </c>
      <c r="D182" s="127" t="s">
        <v>133</v>
      </c>
      <c r="E182" s="128" t="s">
        <v>326</v>
      </c>
      <c r="F182" s="129" t="s">
        <v>327</v>
      </c>
      <c r="G182" s="130" t="s">
        <v>275</v>
      </c>
      <c r="H182" s="131">
        <v>93.926000000000002</v>
      </c>
      <c r="I182" s="132"/>
      <c r="J182" s="133">
        <f>ROUND(I182*H182,2)</f>
        <v>0</v>
      </c>
      <c r="K182" s="129" t="s">
        <v>137</v>
      </c>
      <c r="L182" s="32"/>
      <c r="M182" s="134" t="s">
        <v>19</v>
      </c>
      <c r="N182" s="135" t="s">
        <v>43</v>
      </c>
      <c r="P182" s="136">
        <f>O182*H182</f>
        <v>0</v>
      </c>
      <c r="Q182" s="136">
        <v>0</v>
      </c>
      <c r="R182" s="136">
        <f>Q182*H182</f>
        <v>0</v>
      </c>
      <c r="S182" s="136">
        <v>0</v>
      </c>
      <c r="T182" s="137">
        <f>S182*H182</f>
        <v>0</v>
      </c>
      <c r="AR182" s="138" t="s">
        <v>138</v>
      </c>
      <c r="AT182" s="138" t="s">
        <v>133</v>
      </c>
      <c r="AU182" s="138" t="s">
        <v>82</v>
      </c>
      <c r="AY182" s="17" t="s">
        <v>130</v>
      </c>
      <c r="BE182" s="139">
        <f>IF(N182="základní",J182,0)</f>
        <v>0</v>
      </c>
      <c r="BF182" s="139">
        <f>IF(N182="snížená",J182,0)</f>
        <v>0</v>
      </c>
      <c r="BG182" s="139">
        <f>IF(N182="zákl. přenesená",J182,0)</f>
        <v>0</v>
      </c>
      <c r="BH182" s="139">
        <f>IF(N182="sníž. přenesená",J182,0)</f>
        <v>0</v>
      </c>
      <c r="BI182" s="139">
        <f>IF(N182="nulová",J182,0)</f>
        <v>0</v>
      </c>
      <c r="BJ182" s="17" t="s">
        <v>80</v>
      </c>
      <c r="BK182" s="139">
        <f>ROUND(I182*H182,2)</f>
        <v>0</v>
      </c>
      <c r="BL182" s="17" t="s">
        <v>138</v>
      </c>
      <c r="BM182" s="138" t="s">
        <v>328</v>
      </c>
    </row>
    <row r="183" spans="2:65" s="1" customFormat="1" ht="29.25">
      <c r="B183" s="32"/>
      <c r="D183" s="140" t="s">
        <v>140</v>
      </c>
      <c r="F183" s="141" t="s">
        <v>329</v>
      </c>
      <c r="I183" s="142"/>
      <c r="L183" s="32"/>
      <c r="M183" s="143"/>
      <c r="T183" s="53"/>
      <c r="AT183" s="17" t="s">
        <v>140</v>
      </c>
      <c r="AU183" s="17" t="s">
        <v>82</v>
      </c>
    </row>
    <row r="184" spans="2:65" s="1" customFormat="1" ht="11.25">
      <c r="B184" s="32"/>
      <c r="D184" s="144" t="s">
        <v>141</v>
      </c>
      <c r="F184" s="145" t="s">
        <v>330</v>
      </c>
      <c r="I184" s="142"/>
      <c r="L184" s="32"/>
      <c r="M184" s="143"/>
      <c r="T184" s="53"/>
      <c r="AT184" s="17" t="s">
        <v>141</v>
      </c>
      <c r="AU184" s="17" t="s">
        <v>82</v>
      </c>
    </row>
    <row r="185" spans="2:65" s="12" customFormat="1" ht="11.25">
      <c r="B185" s="150"/>
      <c r="D185" s="140" t="s">
        <v>215</v>
      </c>
      <c r="E185" s="151" t="s">
        <v>19</v>
      </c>
      <c r="F185" s="152" t="s">
        <v>331</v>
      </c>
      <c r="H185" s="151" t="s">
        <v>19</v>
      </c>
      <c r="I185" s="153"/>
      <c r="L185" s="150"/>
      <c r="M185" s="154"/>
      <c r="T185" s="155"/>
      <c r="AT185" s="151" t="s">
        <v>215</v>
      </c>
      <c r="AU185" s="151" t="s">
        <v>82</v>
      </c>
      <c r="AV185" s="12" t="s">
        <v>80</v>
      </c>
      <c r="AW185" s="12" t="s">
        <v>33</v>
      </c>
      <c r="AX185" s="12" t="s">
        <v>72</v>
      </c>
      <c r="AY185" s="151" t="s">
        <v>130</v>
      </c>
    </row>
    <row r="186" spans="2:65" s="13" customFormat="1" ht="11.25">
      <c r="B186" s="156"/>
      <c r="D186" s="140" t="s">
        <v>215</v>
      </c>
      <c r="E186" s="157" t="s">
        <v>19</v>
      </c>
      <c r="F186" s="158" t="s">
        <v>332</v>
      </c>
      <c r="H186" s="159">
        <v>77.652000000000001</v>
      </c>
      <c r="I186" s="160"/>
      <c r="L186" s="156"/>
      <c r="M186" s="161"/>
      <c r="T186" s="162"/>
      <c r="AT186" s="157" t="s">
        <v>215</v>
      </c>
      <c r="AU186" s="157" t="s">
        <v>82</v>
      </c>
      <c r="AV186" s="13" t="s">
        <v>82</v>
      </c>
      <c r="AW186" s="13" t="s">
        <v>33</v>
      </c>
      <c r="AX186" s="13" t="s">
        <v>72</v>
      </c>
      <c r="AY186" s="157" t="s">
        <v>130</v>
      </c>
    </row>
    <row r="187" spans="2:65" s="12" customFormat="1" ht="11.25">
      <c r="B187" s="150"/>
      <c r="D187" s="140" t="s">
        <v>215</v>
      </c>
      <c r="E187" s="151" t="s">
        <v>19</v>
      </c>
      <c r="F187" s="152" t="s">
        <v>333</v>
      </c>
      <c r="H187" s="151" t="s">
        <v>19</v>
      </c>
      <c r="I187" s="153"/>
      <c r="L187" s="150"/>
      <c r="M187" s="154"/>
      <c r="T187" s="155"/>
      <c r="AT187" s="151" t="s">
        <v>215</v>
      </c>
      <c r="AU187" s="151" t="s">
        <v>82</v>
      </c>
      <c r="AV187" s="12" t="s">
        <v>80</v>
      </c>
      <c r="AW187" s="12" t="s">
        <v>33</v>
      </c>
      <c r="AX187" s="12" t="s">
        <v>72</v>
      </c>
      <c r="AY187" s="151" t="s">
        <v>130</v>
      </c>
    </row>
    <row r="188" spans="2:65" s="13" customFormat="1" ht="11.25">
      <c r="B188" s="156"/>
      <c r="D188" s="140" t="s">
        <v>215</v>
      </c>
      <c r="E188" s="157" t="s">
        <v>19</v>
      </c>
      <c r="F188" s="158" t="s">
        <v>334</v>
      </c>
      <c r="H188" s="159">
        <v>16.274000000000001</v>
      </c>
      <c r="I188" s="160"/>
      <c r="L188" s="156"/>
      <c r="M188" s="161"/>
      <c r="T188" s="162"/>
      <c r="AT188" s="157" t="s">
        <v>215</v>
      </c>
      <c r="AU188" s="157" t="s">
        <v>82</v>
      </c>
      <c r="AV188" s="13" t="s">
        <v>82</v>
      </c>
      <c r="AW188" s="13" t="s">
        <v>33</v>
      </c>
      <c r="AX188" s="13" t="s">
        <v>72</v>
      </c>
      <c r="AY188" s="157" t="s">
        <v>130</v>
      </c>
    </row>
    <row r="189" spans="2:65" s="14" customFormat="1" ht="11.25">
      <c r="B189" s="163"/>
      <c r="D189" s="140" t="s">
        <v>215</v>
      </c>
      <c r="E189" s="164" t="s">
        <v>19</v>
      </c>
      <c r="F189" s="165" t="s">
        <v>220</v>
      </c>
      <c r="H189" s="166">
        <v>93.926000000000002</v>
      </c>
      <c r="I189" s="167"/>
      <c r="L189" s="163"/>
      <c r="M189" s="168"/>
      <c r="T189" s="169"/>
      <c r="AT189" s="164" t="s">
        <v>215</v>
      </c>
      <c r="AU189" s="164" t="s">
        <v>82</v>
      </c>
      <c r="AV189" s="14" t="s">
        <v>138</v>
      </c>
      <c r="AW189" s="14" t="s">
        <v>33</v>
      </c>
      <c r="AX189" s="14" t="s">
        <v>80</v>
      </c>
      <c r="AY189" s="164" t="s">
        <v>130</v>
      </c>
    </row>
    <row r="190" spans="2:65" s="1" customFormat="1" ht="24.2" customHeight="1">
      <c r="B190" s="32"/>
      <c r="C190" s="127" t="s">
        <v>335</v>
      </c>
      <c r="D190" s="127" t="s">
        <v>133</v>
      </c>
      <c r="E190" s="128" t="s">
        <v>336</v>
      </c>
      <c r="F190" s="129" t="s">
        <v>337</v>
      </c>
      <c r="G190" s="130" t="s">
        <v>275</v>
      </c>
      <c r="H190" s="131">
        <v>9.75</v>
      </c>
      <c r="I190" s="132"/>
      <c r="J190" s="133">
        <f>ROUND(I190*H190,2)</f>
        <v>0</v>
      </c>
      <c r="K190" s="129" t="s">
        <v>137</v>
      </c>
      <c r="L190" s="32"/>
      <c r="M190" s="134" t="s">
        <v>19</v>
      </c>
      <c r="N190" s="135" t="s">
        <v>43</v>
      </c>
      <c r="P190" s="136">
        <f>O190*H190</f>
        <v>0</v>
      </c>
      <c r="Q190" s="136">
        <v>0</v>
      </c>
      <c r="R190" s="136">
        <f>Q190*H190</f>
        <v>0</v>
      </c>
      <c r="S190" s="136">
        <v>0</v>
      </c>
      <c r="T190" s="137">
        <f>S190*H190</f>
        <v>0</v>
      </c>
      <c r="AR190" s="138" t="s">
        <v>138</v>
      </c>
      <c r="AT190" s="138" t="s">
        <v>133</v>
      </c>
      <c r="AU190" s="138" t="s">
        <v>82</v>
      </c>
      <c r="AY190" s="17" t="s">
        <v>130</v>
      </c>
      <c r="BE190" s="139">
        <f>IF(N190="základní",J190,0)</f>
        <v>0</v>
      </c>
      <c r="BF190" s="139">
        <f>IF(N190="snížená",J190,0)</f>
        <v>0</v>
      </c>
      <c r="BG190" s="139">
        <f>IF(N190="zákl. přenesená",J190,0)</f>
        <v>0</v>
      </c>
      <c r="BH190" s="139">
        <f>IF(N190="sníž. přenesená",J190,0)</f>
        <v>0</v>
      </c>
      <c r="BI190" s="139">
        <f>IF(N190="nulová",J190,0)</f>
        <v>0</v>
      </c>
      <c r="BJ190" s="17" t="s">
        <v>80</v>
      </c>
      <c r="BK190" s="139">
        <f>ROUND(I190*H190,2)</f>
        <v>0</v>
      </c>
      <c r="BL190" s="17" t="s">
        <v>138</v>
      </c>
      <c r="BM190" s="138" t="s">
        <v>338</v>
      </c>
    </row>
    <row r="191" spans="2:65" s="1" customFormat="1" ht="29.25">
      <c r="B191" s="32"/>
      <c r="D191" s="140" t="s">
        <v>140</v>
      </c>
      <c r="F191" s="141" t="s">
        <v>339</v>
      </c>
      <c r="I191" s="142"/>
      <c r="L191" s="32"/>
      <c r="M191" s="143"/>
      <c r="T191" s="53"/>
      <c r="AT191" s="17" t="s">
        <v>140</v>
      </c>
      <c r="AU191" s="17" t="s">
        <v>82</v>
      </c>
    </row>
    <row r="192" spans="2:65" s="1" customFormat="1" ht="11.25">
      <c r="B192" s="32"/>
      <c r="D192" s="144" t="s">
        <v>141</v>
      </c>
      <c r="F192" s="145" t="s">
        <v>340</v>
      </c>
      <c r="I192" s="142"/>
      <c r="L192" s="32"/>
      <c r="M192" s="143"/>
      <c r="T192" s="53"/>
      <c r="AT192" s="17" t="s">
        <v>141</v>
      </c>
      <c r="AU192" s="17" t="s">
        <v>82</v>
      </c>
    </row>
    <row r="193" spans="2:65" s="1" customFormat="1" ht="29.25">
      <c r="B193" s="32"/>
      <c r="D193" s="140" t="s">
        <v>143</v>
      </c>
      <c r="F193" s="146" t="s">
        <v>341</v>
      </c>
      <c r="I193" s="142"/>
      <c r="L193" s="32"/>
      <c r="M193" s="143"/>
      <c r="T193" s="53"/>
      <c r="AT193" s="17" t="s">
        <v>143</v>
      </c>
      <c r="AU193" s="17" t="s">
        <v>82</v>
      </c>
    </row>
    <row r="194" spans="2:65" s="1" customFormat="1" ht="24.2" customHeight="1">
      <c r="B194" s="32"/>
      <c r="C194" s="127" t="s">
        <v>342</v>
      </c>
      <c r="D194" s="127" t="s">
        <v>133</v>
      </c>
      <c r="E194" s="128" t="s">
        <v>343</v>
      </c>
      <c r="F194" s="129" t="s">
        <v>344</v>
      </c>
      <c r="G194" s="130" t="s">
        <v>275</v>
      </c>
      <c r="H194" s="131">
        <v>34.555</v>
      </c>
      <c r="I194" s="132"/>
      <c r="J194" s="133">
        <f>ROUND(I194*H194,2)</f>
        <v>0</v>
      </c>
      <c r="K194" s="129" t="s">
        <v>137</v>
      </c>
      <c r="L194" s="32"/>
      <c r="M194" s="134" t="s">
        <v>19</v>
      </c>
      <c r="N194" s="135" t="s">
        <v>43</v>
      </c>
      <c r="P194" s="136">
        <f>O194*H194</f>
        <v>0</v>
      </c>
      <c r="Q194" s="136">
        <v>0</v>
      </c>
      <c r="R194" s="136">
        <f>Q194*H194</f>
        <v>0</v>
      </c>
      <c r="S194" s="136">
        <v>0</v>
      </c>
      <c r="T194" s="137">
        <f>S194*H194</f>
        <v>0</v>
      </c>
      <c r="AR194" s="138" t="s">
        <v>138</v>
      </c>
      <c r="AT194" s="138" t="s">
        <v>133</v>
      </c>
      <c r="AU194" s="138" t="s">
        <v>82</v>
      </c>
      <c r="AY194" s="17" t="s">
        <v>130</v>
      </c>
      <c r="BE194" s="139">
        <f>IF(N194="základní",J194,0)</f>
        <v>0</v>
      </c>
      <c r="BF194" s="139">
        <f>IF(N194="snížená",J194,0)</f>
        <v>0</v>
      </c>
      <c r="BG194" s="139">
        <f>IF(N194="zákl. přenesená",J194,0)</f>
        <v>0</v>
      </c>
      <c r="BH194" s="139">
        <f>IF(N194="sníž. přenesená",J194,0)</f>
        <v>0</v>
      </c>
      <c r="BI194" s="139">
        <f>IF(N194="nulová",J194,0)</f>
        <v>0</v>
      </c>
      <c r="BJ194" s="17" t="s">
        <v>80</v>
      </c>
      <c r="BK194" s="139">
        <f>ROUND(I194*H194,2)</f>
        <v>0</v>
      </c>
      <c r="BL194" s="17" t="s">
        <v>138</v>
      </c>
      <c r="BM194" s="138" t="s">
        <v>345</v>
      </c>
    </row>
    <row r="195" spans="2:65" s="1" customFormat="1" ht="39">
      <c r="B195" s="32"/>
      <c r="D195" s="140" t="s">
        <v>140</v>
      </c>
      <c r="F195" s="141" t="s">
        <v>346</v>
      </c>
      <c r="I195" s="142"/>
      <c r="L195" s="32"/>
      <c r="M195" s="143"/>
      <c r="T195" s="53"/>
      <c r="AT195" s="17" t="s">
        <v>140</v>
      </c>
      <c r="AU195" s="17" t="s">
        <v>82</v>
      </c>
    </row>
    <row r="196" spans="2:65" s="1" customFormat="1" ht="11.25">
      <c r="B196" s="32"/>
      <c r="D196" s="144" t="s">
        <v>141</v>
      </c>
      <c r="F196" s="145" t="s">
        <v>347</v>
      </c>
      <c r="I196" s="142"/>
      <c r="L196" s="32"/>
      <c r="M196" s="143"/>
      <c r="T196" s="53"/>
      <c r="AT196" s="17" t="s">
        <v>141</v>
      </c>
      <c r="AU196" s="17" t="s">
        <v>82</v>
      </c>
    </row>
    <row r="197" spans="2:65" s="12" customFormat="1" ht="11.25">
      <c r="B197" s="150"/>
      <c r="D197" s="140" t="s">
        <v>215</v>
      </c>
      <c r="E197" s="151" t="s">
        <v>19</v>
      </c>
      <c r="F197" s="152" t="s">
        <v>348</v>
      </c>
      <c r="H197" s="151" t="s">
        <v>19</v>
      </c>
      <c r="I197" s="153"/>
      <c r="L197" s="150"/>
      <c r="M197" s="154"/>
      <c r="T197" s="155"/>
      <c r="AT197" s="151" t="s">
        <v>215</v>
      </c>
      <c r="AU197" s="151" t="s">
        <v>82</v>
      </c>
      <c r="AV197" s="12" t="s">
        <v>80</v>
      </c>
      <c r="AW197" s="12" t="s">
        <v>33</v>
      </c>
      <c r="AX197" s="12" t="s">
        <v>72</v>
      </c>
      <c r="AY197" s="151" t="s">
        <v>130</v>
      </c>
    </row>
    <row r="198" spans="2:65" s="13" customFormat="1" ht="11.25">
      <c r="B198" s="156"/>
      <c r="D198" s="140" t="s">
        <v>215</v>
      </c>
      <c r="E198" s="157" t="s">
        <v>19</v>
      </c>
      <c r="F198" s="158" t="s">
        <v>349</v>
      </c>
      <c r="H198" s="159">
        <v>12.019</v>
      </c>
      <c r="I198" s="160"/>
      <c r="L198" s="156"/>
      <c r="M198" s="161"/>
      <c r="T198" s="162"/>
      <c r="AT198" s="157" t="s">
        <v>215</v>
      </c>
      <c r="AU198" s="157" t="s">
        <v>82</v>
      </c>
      <c r="AV198" s="13" t="s">
        <v>82</v>
      </c>
      <c r="AW198" s="13" t="s">
        <v>33</v>
      </c>
      <c r="AX198" s="13" t="s">
        <v>72</v>
      </c>
      <c r="AY198" s="157" t="s">
        <v>130</v>
      </c>
    </row>
    <row r="199" spans="2:65" s="12" customFormat="1" ht="11.25">
      <c r="B199" s="150"/>
      <c r="D199" s="140" t="s">
        <v>215</v>
      </c>
      <c r="E199" s="151" t="s">
        <v>19</v>
      </c>
      <c r="F199" s="152" t="s">
        <v>350</v>
      </c>
      <c r="H199" s="151" t="s">
        <v>19</v>
      </c>
      <c r="I199" s="153"/>
      <c r="L199" s="150"/>
      <c r="M199" s="154"/>
      <c r="T199" s="155"/>
      <c r="AT199" s="151" t="s">
        <v>215</v>
      </c>
      <c r="AU199" s="151" t="s">
        <v>82</v>
      </c>
      <c r="AV199" s="12" t="s">
        <v>80</v>
      </c>
      <c r="AW199" s="12" t="s">
        <v>33</v>
      </c>
      <c r="AX199" s="12" t="s">
        <v>72</v>
      </c>
      <c r="AY199" s="151" t="s">
        <v>130</v>
      </c>
    </row>
    <row r="200" spans="2:65" s="13" customFormat="1" ht="11.25">
      <c r="B200" s="156"/>
      <c r="D200" s="140" t="s">
        <v>215</v>
      </c>
      <c r="E200" s="157" t="s">
        <v>19</v>
      </c>
      <c r="F200" s="158" t="s">
        <v>351</v>
      </c>
      <c r="H200" s="159">
        <v>22.536000000000001</v>
      </c>
      <c r="I200" s="160"/>
      <c r="L200" s="156"/>
      <c r="M200" s="161"/>
      <c r="T200" s="162"/>
      <c r="AT200" s="157" t="s">
        <v>215</v>
      </c>
      <c r="AU200" s="157" t="s">
        <v>82</v>
      </c>
      <c r="AV200" s="13" t="s">
        <v>82</v>
      </c>
      <c r="AW200" s="13" t="s">
        <v>33</v>
      </c>
      <c r="AX200" s="13" t="s">
        <v>72</v>
      </c>
      <c r="AY200" s="157" t="s">
        <v>130</v>
      </c>
    </row>
    <row r="201" spans="2:65" s="14" customFormat="1" ht="11.25">
      <c r="B201" s="163"/>
      <c r="D201" s="140" t="s">
        <v>215</v>
      </c>
      <c r="E201" s="164" t="s">
        <v>19</v>
      </c>
      <c r="F201" s="165" t="s">
        <v>220</v>
      </c>
      <c r="H201" s="166">
        <v>34.555</v>
      </c>
      <c r="I201" s="167"/>
      <c r="L201" s="163"/>
      <c r="M201" s="168"/>
      <c r="T201" s="169"/>
      <c r="AT201" s="164" t="s">
        <v>215</v>
      </c>
      <c r="AU201" s="164" t="s">
        <v>82</v>
      </c>
      <c r="AV201" s="14" t="s">
        <v>138</v>
      </c>
      <c r="AW201" s="14" t="s">
        <v>33</v>
      </c>
      <c r="AX201" s="14" t="s">
        <v>80</v>
      </c>
      <c r="AY201" s="164" t="s">
        <v>130</v>
      </c>
    </row>
    <row r="202" spans="2:65" s="1" customFormat="1" ht="24.2" customHeight="1">
      <c r="B202" s="32"/>
      <c r="C202" s="127" t="s">
        <v>352</v>
      </c>
      <c r="D202" s="127" t="s">
        <v>133</v>
      </c>
      <c r="E202" s="128" t="s">
        <v>353</v>
      </c>
      <c r="F202" s="129" t="s">
        <v>354</v>
      </c>
      <c r="G202" s="130" t="s">
        <v>205</v>
      </c>
      <c r="H202" s="131">
        <v>103.07</v>
      </c>
      <c r="I202" s="132"/>
      <c r="J202" s="133">
        <f>ROUND(I202*H202,2)</f>
        <v>0</v>
      </c>
      <c r="K202" s="129" t="s">
        <v>137</v>
      </c>
      <c r="L202" s="32"/>
      <c r="M202" s="134" t="s">
        <v>19</v>
      </c>
      <c r="N202" s="135" t="s">
        <v>43</v>
      </c>
      <c r="P202" s="136">
        <f>O202*H202</f>
        <v>0</v>
      </c>
      <c r="Q202" s="136">
        <v>0</v>
      </c>
      <c r="R202" s="136">
        <f>Q202*H202</f>
        <v>0</v>
      </c>
      <c r="S202" s="136">
        <v>0</v>
      </c>
      <c r="T202" s="137">
        <f>S202*H202</f>
        <v>0</v>
      </c>
      <c r="AR202" s="138" t="s">
        <v>138</v>
      </c>
      <c r="AT202" s="138" t="s">
        <v>133</v>
      </c>
      <c r="AU202" s="138" t="s">
        <v>82</v>
      </c>
      <c r="AY202" s="17" t="s">
        <v>130</v>
      </c>
      <c r="BE202" s="139">
        <f>IF(N202="základní",J202,0)</f>
        <v>0</v>
      </c>
      <c r="BF202" s="139">
        <f>IF(N202="snížená",J202,0)</f>
        <v>0</v>
      </c>
      <c r="BG202" s="139">
        <f>IF(N202="zákl. přenesená",J202,0)</f>
        <v>0</v>
      </c>
      <c r="BH202" s="139">
        <f>IF(N202="sníž. přenesená",J202,0)</f>
        <v>0</v>
      </c>
      <c r="BI202" s="139">
        <f>IF(N202="nulová",J202,0)</f>
        <v>0</v>
      </c>
      <c r="BJ202" s="17" t="s">
        <v>80</v>
      </c>
      <c r="BK202" s="139">
        <f>ROUND(I202*H202,2)</f>
        <v>0</v>
      </c>
      <c r="BL202" s="17" t="s">
        <v>138</v>
      </c>
      <c r="BM202" s="138" t="s">
        <v>355</v>
      </c>
    </row>
    <row r="203" spans="2:65" s="1" customFormat="1" ht="19.5">
      <c r="B203" s="32"/>
      <c r="D203" s="140" t="s">
        <v>140</v>
      </c>
      <c r="F203" s="141" t="s">
        <v>356</v>
      </c>
      <c r="I203" s="142"/>
      <c r="L203" s="32"/>
      <c r="M203" s="143"/>
      <c r="T203" s="53"/>
      <c r="AT203" s="17" t="s">
        <v>140</v>
      </c>
      <c r="AU203" s="17" t="s">
        <v>82</v>
      </c>
    </row>
    <row r="204" spans="2:65" s="1" customFormat="1" ht="11.25">
      <c r="B204" s="32"/>
      <c r="D204" s="144" t="s">
        <v>141</v>
      </c>
      <c r="F204" s="145" t="s">
        <v>357</v>
      </c>
      <c r="I204" s="142"/>
      <c r="L204" s="32"/>
      <c r="M204" s="143"/>
      <c r="T204" s="53"/>
      <c r="AT204" s="17" t="s">
        <v>141</v>
      </c>
      <c r="AU204" s="17" t="s">
        <v>82</v>
      </c>
    </row>
    <row r="205" spans="2:65" s="1" customFormat="1" ht="19.5">
      <c r="B205" s="32"/>
      <c r="D205" s="140" t="s">
        <v>143</v>
      </c>
      <c r="F205" s="146" t="s">
        <v>358</v>
      </c>
      <c r="I205" s="142"/>
      <c r="L205" s="32"/>
      <c r="M205" s="143"/>
      <c r="T205" s="53"/>
      <c r="AT205" s="17" t="s">
        <v>143</v>
      </c>
      <c r="AU205" s="17" t="s">
        <v>82</v>
      </c>
    </row>
    <row r="206" spans="2:65" s="1" customFormat="1" ht="24.2" customHeight="1">
      <c r="B206" s="32"/>
      <c r="C206" s="127" t="s">
        <v>359</v>
      </c>
      <c r="D206" s="127" t="s">
        <v>133</v>
      </c>
      <c r="E206" s="128" t="s">
        <v>360</v>
      </c>
      <c r="F206" s="129" t="s">
        <v>361</v>
      </c>
      <c r="G206" s="130" t="s">
        <v>205</v>
      </c>
      <c r="H206" s="131">
        <v>103.07</v>
      </c>
      <c r="I206" s="132"/>
      <c r="J206" s="133">
        <f>ROUND(I206*H206,2)</f>
        <v>0</v>
      </c>
      <c r="K206" s="129" t="s">
        <v>137</v>
      </c>
      <c r="L206" s="32"/>
      <c r="M206" s="134" t="s">
        <v>19</v>
      </c>
      <c r="N206" s="135" t="s">
        <v>43</v>
      </c>
      <c r="P206" s="136">
        <f>O206*H206</f>
        <v>0</v>
      </c>
      <c r="Q206" s="136">
        <v>0</v>
      </c>
      <c r="R206" s="136">
        <f>Q206*H206</f>
        <v>0</v>
      </c>
      <c r="S206" s="136">
        <v>0</v>
      </c>
      <c r="T206" s="137">
        <f>S206*H206</f>
        <v>0</v>
      </c>
      <c r="AR206" s="138" t="s">
        <v>138</v>
      </c>
      <c r="AT206" s="138" t="s">
        <v>133</v>
      </c>
      <c r="AU206" s="138" t="s">
        <v>82</v>
      </c>
      <c r="AY206" s="17" t="s">
        <v>130</v>
      </c>
      <c r="BE206" s="139">
        <f>IF(N206="základní",J206,0)</f>
        <v>0</v>
      </c>
      <c r="BF206" s="139">
        <f>IF(N206="snížená",J206,0)</f>
        <v>0</v>
      </c>
      <c r="BG206" s="139">
        <f>IF(N206="zákl. přenesená",J206,0)</f>
        <v>0</v>
      </c>
      <c r="BH206" s="139">
        <f>IF(N206="sníž. přenesená",J206,0)</f>
        <v>0</v>
      </c>
      <c r="BI206" s="139">
        <f>IF(N206="nulová",J206,0)</f>
        <v>0</v>
      </c>
      <c r="BJ206" s="17" t="s">
        <v>80</v>
      </c>
      <c r="BK206" s="139">
        <f>ROUND(I206*H206,2)</f>
        <v>0</v>
      </c>
      <c r="BL206" s="17" t="s">
        <v>138</v>
      </c>
      <c r="BM206" s="138" t="s">
        <v>362</v>
      </c>
    </row>
    <row r="207" spans="2:65" s="1" customFormat="1" ht="19.5">
      <c r="B207" s="32"/>
      <c r="D207" s="140" t="s">
        <v>140</v>
      </c>
      <c r="F207" s="141" t="s">
        <v>363</v>
      </c>
      <c r="I207" s="142"/>
      <c r="L207" s="32"/>
      <c r="M207" s="143"/>
      <c r="T207" s="53"/>
      <c r="AT207" s="17" t="s">
        <v>140</v>
      </c>
      <c r="AU207" s="17" t="s">
        <v>82</v>
      </c>
    </row>
    <row r="208" spans="2:65" s="1" customFormat="1" ht="11.25">
      <c r="B208" s="32"/>
      <c r="D208" s="144" t="s">
        <v>141</v>
      </c>
      <c r="F208" s="145" t="s">
        <v>364</v>
      </c>
      <c r="I208" s="142"/>
      <c r="L208" s="32"/>
      <c r="M208" s="143"/>
      <c r="T208" s="53"/>
      <c r="AT208" s="17" t="s">
        <v>141</v>
      </c>
      <c r="AU208" s="17" t="s">
        <v>82</v>
      </c>
    </row>
    <row r="209" spans="2:65" s="1" customFormat="1" ht="24.2" customHeight="1">
      <c r="B209" s="32"/>
      <c r="C209" s="127" t="s">
        <v>365</v>
      </c>
      <c r="D209" s="127" t="s">
        <v>133</v>
      </c>
      <c r="E209" s="128" t="s">
        <v>366</v>
      </c>
      <c r="F209" s="129" t="s">
        <v>367</v>
      </c>
      <c r="G209" s="130" t="s">
        <v>205</v>
      </c>
      <c r="H209" s="131">
        <v>103.07</v>
      </c>
      <c r="I209" s="132"/>
      <c r="J209" s="133">
        <f>ROUND(I209*H209,2)</f>
        <v>0</v>
      </c>
      <c r="K209" s="129" t="s">
        <v>137</v>
      </c>
      <c r="L209" s="32"/>
      <c r="M209" s="134" t="s">
        <v>19</v>
      </c>
      <c r="N209" s="135" t="s">
        <v>43</v>
      </c>
      <c r="P209" s="136">
        <f>O209*H209</f>
        <v>0</v>
      </c>
      <c r="Q209" s="136">
        <v>0</v>
      </c>
      <c r="R209" s="136">
        <f>Q209*H209</f>
        <v>0</v>
      </c>
      <c r="S209" s="136">
        <v>0</v>
      </c>
      <c r="T209" s="137">
        <f>S209*H209</f>
        <v>0</v>
      </c>
      <c r="AR209" s="138" t="s">
        <v>138</v>
      </c>
      <c r="AT209" s="138" t="s">
        <v>133</v>
      </c>
      <c r="AU209" s="138" t="s">
        <v>82</v>
      </c>
      <c r="AY209" s="17" t="s">
        <v>130</v>
      </c>
      <c r="BE209" s="139">
        <f>IF(N209="základní",J209,0)</f>
        <v>0</v>
      </c>
      <c r="BF209" s="139">
        <f>IF(N209="snížená",J209,0)</f>
        <v>0</v>
      </c>
      <c r="BG209" s="139">
        <f>IF(N209="zákl. přenesená",J209,0)</f>
        <v>0</v>
      </c>
      <c r="BH209" s="139">
        <f>IF(N209="sníž. přenesená",J209,0)</f>
        <v>0</v>
      </c>
      <c r="BI209" s="139">
        <f>IF(N209="nulová",J209,0)</f>
        <v>0</v>
      </c>
      <c r="BJ209" s="17" t="s">
        <v>80</v>
      </c>
      <c r="BK209" s="139">
        <f>ROUND(I209*H209,2)</f>
        <v>0</v>
      </c>
      <c r="BL209" s="17" t="s">
        <v>138</v>
      </c>
      <c r="BM209" s="138" t="s">
        <v>368</v>
      </c>
    </row>
    <row r="210" spans="2:65" s="1" customFormat="1" ht="19.5">
      <c r="B210" s="32"/>
      <c r="D210" s="140" t="s">
        <v>140</v>
      </c>
      <c r="F210" s="141" t="s">
        <v>369</v>
      </c>
      <c r="I210" s="142"/>
      <c r="L210" s="32"/>
      <c r="M210" s="143"/>
      <c r="T210" s="53"/>
      <c r="AT210" s="17" t="s">
        <v>140</v>
      </c>
      <c r="AU210" s="17" t="s">
        <v>82</v>
      </c>
    </row>
    <row r="211" spans="2:65" s="1" customFormat="1" ht="11.25">
      <c r="B211" s="32"/>
      <c r="D211" s="144" t="s">
        <v>141</v>
      </c>
      <c r="F211" s="145" t="s">
        <v>370</v>
      </c>
      <c r="I211" s="142"/>
      <c r="L211" s="32"/>
      <c r="M211" s="143"/>
      <c r="T211" s="53"/>
      <c r="AT211" s="17" t="s">
        <v>141</v>
      </c>
      <c r="AU211" s="17" t="s">
        <v>82</v>
      </c>
    </row>
    <row r="212" spans="2:65" s="1" customFormat="1" ht="24.2" customHeight="1">
      <c r="B212" s="32"/>
      <c r="C212" s="127" t="s">
        <v>7</v>
      </c>
      <c r="D212" s="127" t="s">
        <v>133</v>
      </c>
      <c r="E212" s="128" t="s">
        <v>371</v>
      </c>
      <c r="F212" s="129" t="s">
        <v>372</v>
      </c>
      <c r="G212" s="130" t="s">
        <v>205</v>
      </c>
      <c r="H212" s="131">
        <v>86.24</v>
      </c>
      <c r="I212" s="132"/>
      <c r="J212" s="133">
        <f>ROUND(I212*H212,2)</f>
        <v>0</v>
      </c>
      <c r="K212" s="129" t="s">
        <v>137</v>
      </c>
      <c r="L212" s="32"/>
      <c r="M212" s="134" t="s">
        <v>19</v>
      </c>
      <c r="N212" s="135" t="s">
        <v>43</v>
      </c>
      <c r="P212" s="136">
        <f>O212*H212</f>
        <v>0</v>
      </c>
      <c r="Q212" s="136">
        <v>0</v>
      </c>
      <c r="R212" s="136">
        <f>Q212*H212</f>
        <v>0</v>
      </c>
      <c r="S212" s="136">
        <v>0</v>
      </c>
      <c r="T212" s="137">
        <f>S212*H212</f>
        <v>0</v>
      </c>
      <c r="AR212" s="138" t="s">
        <v>138</v>
      </c>
      <c r="AT212" s="138" t="s">
        <v>133</v>
      </c>
      <c r="AU212" s="138" t="s">
        <v>82</v>
      </c>
      <c r="AY212" s="17" t="s">
        <v>130</v>
      </c>
      <c r="BE212" s="139">
        <f>IF(N212="základní",J212,0)</f>
        <v>0</v>
      </c>
      <c r="BF212" s="139">
        <f>IF(N212="snížená",J212,0)</f>
        <v>0</v>
      </c>
      <c r="BG212" s="139">
        <f>IF(N212="zákl. přenesená",J212,0)</f>
        <v>0</v>
      </c>
      <c r="BH212" s="139">
        <f>IF(N212="sníž. přenesená",J212,0)</f>
        <v>0</v>
      </c>
      <c r="BI212" s="139">
        <f>IF(N212="nulová",J212,0)</f>
        <v>0</v>
      </c>
      <c r="BJ212" s="17" t="s">
        <v>80</v>
      </c>
      <c r="BK212" s="139">
        <f>ROUND(I212*H212,2)</f>
        <v>0</v>
      </c>
      <c r="BL212" s="17" t="s">
        <v>138</v>
      </c>
      <c r="BM212" s="138" t="s">
        <v>373</v>
      </c>
    </row>
    <row r="213" spans="2:65" s="1" customFormat="1" ht="19.5">
      <c r="B213" s="32"/>
      <c r="D213" s="140" t="s">
        <v>140</v>
      </c>
      <c r="F213" s="141" t="s">
        <v>374</v>
      </c>
      <c r="I213" s="142"/>
      <c r="L213" s="32"/>
      <c r="M213" s="143"/>
      <c r="T213" s="53"/>
      <c r="AT213" s="17" t="s">
        <v>140</v>
      </c>
      <c r="AU213" s="17" t="s">
        <v>82</v>
      </c>
    </row>
    <row r="214" spans="2:65" s="1" customFormat="1" ht="11.25">
      <c r="B214" s="32"/>
      <c r="D214" s="144" t="s">
        <v>141</v>
      </c>
      <c r="F214" s="145" t="s">
        <v>375</v>
      </c>
      <c r="I214" s="142"/>
      <c r="L214" s="32"/>
      <c r="M214" s="143"/>
      <c r="T214" s="53"/>
      <c r="AT214" s="17" t="s">
        <v>141</v>
      </c>
      <c r="AU214" s="17" t="s">
        <v>82</v>
      </c>
    </row>
    <row r="215" spans="2:65" s="11" customFormat="1" ht="22.9" customHeight="1">
      <c r="B215" s="115"/>
      <c r="D215" s="116" t="s">
        <v>71</v>
      </c>
      <c r="E215" s="125" t="s">
        <v>138</v>
      </c>
      <c r="F215" s="125" t="s">
        <v>376</v>
      </c>
      <c r="I215" s="118"/>
      <c r="J215" s="126">
        <f>BK215</f>
        <v>0</v>
      </c>
      <c r="L215" s="115"/>
      <c r="M215" s="120"/>
      <c r="P215" s="121">
        <f>SUM(P216:P235)</f>
        <v>0</v>
      </c>
      <c r="R215" s="121">
        <f>SUM(R216:R235)</f>
        <v>4.6533848499999992</v>
      </c>
      <c r="T215" s="122">
        <f>SUM(T216:T235)</f>
        <v>0</v>
      </c>
      <c r="AR215" s="116" t="s">
        <v>80</v>
      </c>
      <c r="AT215" s="123" t="s">
        <v>71</v>
      </c>
      <c r="AU215" s="123" t="s">
        <v>80</v>
      </c>
      <c r="AY215" s="116" t="s">
        <v>130</v>
      </c>
      <c r="BK215" s="124">
        <f>SUM(BK216:BK235)</f>
        <v>0</v>
      </c>
    </row>
    <row r="216" spans="2:65" s="1" customFormat="1" ht="24.2" customHeight="1">
      <c r="B216" s="32"/>
      <c r="C216" s="127" t="s">
        <v>377</v>
      </c>
      <c r="D216" s="127" t="s">
        <v>133</v>
      </c>
      <c r="E216" s="128" t="s">
        <v>378</v>
      </c>
      <c r="F216" s="129" t="s">
        <v>379</v>
      </c>
      <c r="G216" s="130" t="s">
        <v>205</v>
      </c>
      <c r="H216" s="131">
        <v>5.5549999999999997</v>
      </c>
      <c r="I216" s="132"/>
      <c r="J216" s="133">
        <f>ROUND(I216*H216,2)</f>
        <v>0</v>
      </c>
      <c r="K216" s="129" t="s">
        <v>137</v>
      </c>
      <c r="L216" s="32"/>
      <c r="M216" s="134" t="s">
        <v>19</v>
      </c>
      <c r="N216" s="135" t="s">
        <v>43</v>
      </c>
      <c r="P216" s="136">
        <f>O216*H216</f>
        <v>0</v>
      </c>
      <c r="Q216" s="136">
        <v>0</v>
      </c>
      <c r="R216" s="136">
        <f>Q216*H216</f>
        <v>0</v>
      </c>
      <c r="S216" s="136">
        <v>0</v>
      </c>
      <c r="T216" s="137">
        <f>S216*H216</f>
        <v>0</v>
      </c>
      <c r="AR216" s="138" t="s">
        <v>138</v>
      </c>
      <c r="AT216" s="138" t="s">
        <v>133</v>
      </c>
      <c r="AU216" s="138" t="s">
        <v>82</v>
      </c>
      <c r="AY216" s="17" t="s">
        <v>130</v>
      </c>
      <c r="BE216" s="139">
        <f>IF(N216="základní",J216,0)</f>
        <v>0</v>
      </c>
      <c r="BF216" s="139">
        <f>IF(N216="snížená",J216,0)</f>
        <v>0</v>
      </c>
      <c r="BG216" s="139">
        <f>IF(N216="zákl. přenesená",J216,0)</f>
        <v>0</v>
      </c>
      <c r="BH216" s="139">
        <f>IF(N216="sníž. přenesená",J216,0)</f>
        <v>0</v>
      </c>
      <c r="BI216" s="139">
        <f>IF(N216="nulová",J216,0)</f>
        <v>0</v>
      </c>
      <c r="BJ216" s="17" t="s">
        <v>80</v>
      </c>
      <c r="BK216" s="139">
        <f>ROUND(I216*H216,2)</f>
        <v>0</v>
      </c>
      <c r="BL216" s="17" t="s">
        <v>138</v>
      </c>
      <c r="BM216" s="138" t="s">
        <v>380</v>
      </c>
    </row>
    <row r="217" spans="2:65" s="1" customFormat="1" ht="19.5">
      <c r="B217" s="32"/>
      <c r="D217" s="140" t="s">
        <v>140</v>
      </c>
      <c r="F217" s="141" t="s">
        <v>381</v>
      </c>
      <c r="I217" s="142"/>
      <c r="L217" s="32"/>
      <c r="M217" s="143"/>
      <c r="T217" s="53"/>
      <c r="AT217" s="17" t="s">
        <v>140</v>
      </c>
      <c r="AU217" s="17" t="s">
        <v>82</v>
      </c>
    </row>
    <row r="218" spans="2:65" s="1" customFormat="1" ht="11.25">
      <c r="B218" s="32"/>
      <c r="D218" s="144" t="s">
        <v>141</v>
      </c>
      <c r="F218" s="145" t="s">
        <v>382</v>
      </c>
      <c r="I218" s="142"/>
      <c r="L218" s="32"/>
      <c r="M218" s="143"/>
      <c r="T218" s="53"/>
      <c r="AT218" s="17" t="s">
        <v>141</v>
      </c>
      <c r="AU218" s="17" t="s">
        <v>82</v>
      </c>
    </row>
    <row r="219" spans="2:65" s="1" customFormat="1" ht="19.5">
      <c r="B219" s="32"/>
      <c r="D219" s="140" t="s">
        <v>143</v>
      </c>
      <c r="F219" s="146" t="s">
        <v>383</v>
      </c>
      <c r="I219" s="142"/>
      <c r="L219" s="32"/>
      <c r="M219" s="143"/>
      <c r="T219" s="53"/>
      <c r="AT219" s="17" t="s">
        <v>143</v>
      </c>
      <c r="AU219" s="17" t="s">
        <v>82</v>
      </c>
    </row>
    <row r="220" spans="2:65" s="1" customFormat="1" ht="16.5" customHeight="1">
      <c r="B220" s="32"/>
      <c r="C220" s="127" t="s">
        <v>384</v>
      </c>
      <c r="D220" s="127" t="s">
        <v>133</v>
      </c>
      <c r="E220" s="128" t="s">
        <v>385</v>
      </c>
      <c r="F220" s="129" t="s">
        <v>386</v>
      </c>
      <c r="G220" s="130" t="s">
        <v>275</v>
      </c>
      <c r="H220" s="131">
        <v>2.254</v>
      </c>
      <c r="I220" s="132"/>
      <c r="J220" s="133">
        <f>ROUND(I220*H220,2)</f>
        <v>0</v>
      </c>
      <c r="K220" s="129" t="s">
        <v>137</v>
      </c>
      <c r="L220" s="32"/>
      <c r="M220" s="134" t="s">
        <v>19</v>
      </c>
      <c r="N220" s="135" t="s">
        <v>43</v>
      </c>
      <c r="P220" s="136">
        <f>O220*H220</f>
        <v>0</v>
      </c>
      <c r="Q220" s="136">
        <v>0</v>
      </c>
      <c r="R220" s="136">
        <f>Q220*H220</f>
        <v>0</v>
      </c>
      <c r="S220" s="136">
        <v>0</v>
      </c>
      <c r="T220" s="137">
        <f>S220*H220</f>
        <v>0</v>
      </c>
      <c r="AR220" s="138" t="s">
        <v>138</v>
      </c>
      <c r="AT220" s="138" t="s">
        <v>133</v>
      </c>
      <c r="AU220" s="138" t="s">
        <v>82</v>
      </c>
      <c r="AY220" s="17" t="s">
        <v>130</v>
      </c>
      <c r="BE220" s="139">
        <f>IF(N220="základní",J220,0)</f>
        <v>0</v>
      </c>
      <c r="BF220" s="139">
        <f>IF(N220="snížená",J220,0)</f>
        <v>0</v>
      </c>
      <c r="BG220" s="139">
        <f>IF(N220="zákl. přenesená",J220,0)</f>
        <v>0</v>
      </c>
      <c r="BH220" s="139">
        <f>IF(N220="sníž. přenesená",J220,0)</f>
        <v>0</v>
      </c>
      <c r="BI220" s="139">
        <f>IF(N220="nulová",J220,0)</f>
        <v>0</v>
      </c>
      <c r="BJ220" s="17" t="s">
        <v>80</v>
      </c>
      <c r="BK220" s="139">
        <f>ROUND(I220*H220,2)</f>
        <v>0</v>
      </c>
      <c r="BL220" s="17" t="s">
        <v>138</v>
      </c>
      <c r="BM220" s="138" t="s">
        <v>387</v>
      </c>
    </row>
    <row r="221" spans="2:65" s="1" customFormat="1" ht="19.5">
      <c r="B221" s="32"/>
      <c r="D221" s="140" t="s">
        <v>140</v>
      </c>
      <c r="F221" s="141" t="s">
        <v>388</v>
      </c>
      <c r="I221" s="142"/>
      <c r="L221" s="32"/>
      <c r="M221" s="143"/>
      <c r="T221" s="53"/>
      <c r="AT221" s="17" t="s">
        <v>140</v>
      </c>
      <c r="AU221" s="17" t="s">
        <v>82</v>
      </c>
    </row>
    <row r="222" spans="2:65" s="1" customFormat="1" ht="11.25">
      <c r="B222" s="32"/>
      <c r="D222" s="144" t="s">
        <v>141</v>
      </c>
      <c r="F222" s="145" t="s">
        <v>389</v>
      </c>
      <c r="I222" s="142"/>
      <c r="L222" s="32"/>
      <c r="M222" s="143"/>
      <c r="T222" s="53"/>
      <c r="AT222" s="17" t="s">
        <v>141</v>
      </c>
      <c r="AU222" s="17" t="s">
        <v>82</v>
      </c>
    </row>
    <row r="223" spans="2:65" s="13" customFormat="1" ht="11.25">
      <c r="B223" s="156"/>
      <c r="D223" s="140" t="s">
        <v>215</v>
      </c>
      <c r="E223" s="157" t="s">
        <v>19</v>
      </c>
      <c r="F223" s="158" t="s">
        <v>390</v>
      </c>
      <c r="H223" s="159">
        <v>2.254</v>
      </c>
      <c r="I223" s="160"/>
      <c r="L223" s="156"/>
      <c r="M223" s="161"/>
      <c r="T223" s="162"/>
      <c r="AT223" s="157" t="s">
        <v>215</v>
      </c>
      <c r="AU223" s="157" t="s">
        <v>82</v>
      </c>
      <c r="AV223" s="13" t="s">
        <v>82</v>
      </c>
      <c r="AW223" s="13" t="s">
        <v>33</v>
      </c>
      <c r="AX223" s="13" t="s">
        <v>80</v>
      </c>
      <c r="AY223" s="157" t="s">
        <v>130</v>
      </c>
    </row>
    <row r="224" spans="2:65" s="1" customFormat="1" ht="24.2" customHeight="1">
      <c r="B224" s="32"/>
      <c r="C224" s="127" t="s">
        <v>391</v>
      </c>
      <c r="D224" s="127" t="s">
        <v>133</v>
      </c>
      <c r="E224" s="128" t="s">
        <v>392</v>
      </c>
      <c r="F224" s="129" t="s">
        <v>393</v>
      </c>
      <c r="G224" s="130" t="s">
        <v>394</v>
      </c>
      <c r="H224" s="131">
        <v>6</v>
      </c>
      <c r="I224" s="132"/>
      <c r="J224" s="133">
        <f>ROUND(I224*H224,2)</f>
        <v>0</v>
      </c>
      <c r="K224" s="129" t="s">
        <v>137</v>
      </c>
      <c r="L224" s="32"/>
      <c r="M224" s="134" t="s">
        <v>19</v>
      </c>
      <c r="N224" s="135" t="s">
        <v>43</v>
      </c>
      <c r="P224" s="136">
        <f>O224*H224</f>
        <v>0</v>
      </c>
      <c r="Q224" s="136">
        <v>8.7419999999999998E-2</v>
      </c>
      <c r="R224" s="136">
        <f>Q224*H224</f>
        <v>0.52451999999999999</v>
      </c>
      <c r="S224" s="136">
        <v>0</v>
      </c>
      <c r="T224" s="137">
        <f>S224*H224</f>
        <v>0</v>
      </c>
      <c r="AR224" s="138" t="s">
        <v>138</v>
      </c>
      <c r="AT224" s="138" t="s">
        <v>133</v>
      </c>
      <c r="AU224" s="138" t="s">
        <v>82</v>
      </c>
      <c r="AY224" s="17" t="s">
        <v>130</v>
      </c>
      <c r="BE224" s="139">
        <f>IF(N224="základní",J224,0)</f>
        <v>0</v>
      </c>
      <c r="BF224" s="139">
        <f>IF(N224="snížená",J224,0)</f>
        <v>0</v>
      </c>
      <c r="BG224" s="139">
        <f>IF(N224="zákl. přenesená",J224,0)</f>
        <v>0</v>
      </c>
      <c r="BH224" s="139">
        <f>IF(N224="sníž. přenesená",J224,0)</f>
        <v>0</v>
      </c>
      <c r="BI224" s="139">
        <f>IF(N224="nulová",J224,0)</f>
        <v>0</v>
      </c>
      <c r="BJ224" s="17" t="s">
        <v>80</v>
      </c>
      <c r="BK224" s="139">
        <f>ROUND(I224*H224,2)</f>
        <v>0</v>
      </c>
      <c r="BL224" s="17" t="s">
        <v>138</v>
      </c>
      <c r="BM224" s="138" t="s">
        <v>395</v>
      </c>
    </row>
    <row r="225" spans="2:65" s="1" customFormat="1" ht="19.5">
      <c r="B225" s="32"/>
      <c r="D225" s="140" t="s">
        <v>140</v>
      </c>
      <c r="F225" s="141" t="s">
        <v>396</v>
      </c>
      <c r="I225" s="142"/>
      <c r="L225" s="32"/>
      <c r="M225" s="143"/>
      <c r="T225" s="53"/>
      <c r="AT225" s="17" t="s">
        <v>140</v>
      </c>
      <c r="AU225" s="17" t="s">
        <v>82</v>
      </c>
    </row>
    <row r="226" spans="2:65" s="1" customFormat="1" ht="11.25">
      <c r="B226" s="32"/>
      <c r="D226" s="144" t="s">
        <v>141</v>
      </c>
      <c r="F226" s="145" t="s">
        <v>397</v>
      </c>
      <c r="I226" s="142"/>
      <c r="L226" s="32"/>
      <c r="M226" s="143"/>
      <c r="T226" s="53"/>
      <c r="AT226" s="17" t="s">
        <v>141</v>
      </c>
      <c r="AU226" s="17" t="s">
        <v>82</v>
      </c>
    </row>
    <row r="227" spans="2:65" s="1" customFormat="1" ht="33" customHeight="1">
      <c r="B227" s="32"/>
      <c r="C227" s="127" t="s">
        <v>398</v>
      </c>
      <c r="D227" s="127" t="s">
        <v>133</v>
      </c>
      <c r="E227" s="128" t="s">
        <v>399</v>
      </c>
      <c r="F227" s="129" t="s">
        <v>400</v>
      </c>
      <c r="G227" s="130" t="s">
        <v>275</v>
      </c>
      <c r="H227" s="131">
        <v>0.86399999999999999</v>
      </c>
      <c r="I227" s="132"/>
      <c r="J227" s="133">
        <f>ROUND(I227*H227,2)</f>
        <v>0</v>
      </c>
      <c r="K227" s="129" t="s">
        <v>137</v>
      </c>
      <c r="L227" s="32"/>
      <c r="M227" s="134" t="s">
        <v>19</v>
      </c>
      <c r="N227" s="135" t="s">
        <v>43</v>
      </c>
      <c r="P227" s="136">
        <f>O227*H227</f>
        <v>0</v>
      </c>
      <c r="Q227" s="136">
        <v>0</v>
      </c>
      <c r="R227" s="136">
        <f>Q227*H227</f>
        <v>0</v>
      </c>
      <c r="S227" s="136">
        <v>0</v>
      </c>
      <c r="T227" s="137">
        <f>S227*H227</f>
        <v>0</v>
      </c>
      <c r="AR227" s="138" t="s">
        <v>138</v>
      </c>
      <c r="AT227" s="138" t="s">
        <v>133</v>
      </c>
      <c r="AU227" s="138" t="s">
        <v>82</v>
      </c>
      <c r="AY227" s="17" t="s">
        <v>130</v>
      </c>
      <c r="BE227" s="139">
        <f>IF(N227="základní",J227,0)</f>
        <v>0</v>
      </c>
      <c r="BF227" s="139">
        <f>IF(N227="snížená",J227,0)</f>
        <v>0</v>
      </c>
      <c r="BG227" s="139">
        <f>IF(N227="zákl. přenesená",J227,0)</f>
        <v>0</v>
      </c>
      <c r="BH227" s="139">
        <f>IF(N227="sníž. přenesená",J227,0)</f>
        <v>0</v>
      </c>
      <c r="BI227" s="139">
        <f>IF(N227="nulová",J227,0)</f>
        <v>0</v>
      </c>
      <c r="BJ227" s="17" t="s">
        <v>80</v>
      </c>
      <c r="BK227" s="139">
        <f>ROUND(I227*H227,2)</f>
        <v>0</v>
      </c>
      <c r="BL227" s="17" t="s">
        <v>138</v>
      </c>
      <c r="BM227" s="138" t="s">
        <v>401</v>
      </c>
    </row>
    <row r="228" spans="2:65" s="1" customFormat="1" ht="29.25">
      <c r="B228" s="32"/>
      <c r="D228" s="140" t="s">
        <v>140</v>
      </c>
      <c r="F228" s="141" t="s">
        <v>402</v>
      </c>
      <c r="I228" s="142"/>
      <c r="L228" s="32"/>
      <c r="M228" s="143"/>
      <c r="T228" s="53"/>
      <c r="AT228" s="17" t="s">
        <v>140</v>
      </c>
      <c r="AU228" s="17" t="s">
        <v>82</v>
      </c>
    </row>
    <row r="229" spans="2:65" s="1" customFormat="1" ht="11.25">
      <c r="B229" s="32"/>
      <c r="D229" s="144" t="s">
        <v>141</v>
      </c>
      <c r="F229" s="145" t="s">
        <v>403</v>
      </c>
      <c r="I229" s="142"/>
      <c r="L229" s="32"/>
      <c r="M229" s="143"/>
      <c r="T229" s="53"/>
      <c r="AT229" s="17" t="s">
        <v>141</v>
      </c>
      <c r="AU229" s="17" t="s">
        <v>82</v>
      </c>
    </row>
    <row r="230" spans="2:65" s="12" customFormat="1" ht="11.25">
      <c r="B230" s="150"/>
      <c r="D230" s="140" t="s">
        <v>215</v>
      </c>
      <c r="E230" s="151" t="s">
        <v>19</v>
      </c>
      <c r="F230" s="152" t="s">
        <v>404</v>
      </c>
      <c r="H230" s="151" t="s">
        <v>19</v>
      </c>
      <c r="I230" s="153"/>
      <c r="L230" s="150"/>
      <c r="M230" s="154"/>
      <c r="T230" s="155"/>
      <c r="AT230" s="151" t="s">
        <v>215</v>
      </c>
      <c r="AU230" s="151" t="s">
        <v>82</v>
      </c>
      <c r="AV230" s="12" t="s">
        <v>80</v>
      </c>
      <c r="AW230" s="12" t="s">
        <v>33</v>
      </c>
      <c r="AX230" s="12" t="s">
        <v>72</v>
      </c>
      <c r="AY230" s="151" t="s">
        <v>130</v>
      </c>
    </row>
    <row r="231" spans="2:65" s="13" customFormat="1" ht="11.25">
      <c r="B231" s="156"/>
      <c r="D231" s="140" t="s">
        <v>215</v>
      </c>
      <c r="E231" s="157" t="s">
        <v>19</v>
      </c>
      <c r="F231" s="158" t="s">
        <v>405</v>
      </c>
      <c r="H231" s="159">
        <v>0.86399999999999999</v>
      </c>
      <c r="I231" s="160"/>
      <c r="L231" s="156"/>
      <c r="M231" s="161"/>
      <c r="T231" s="162"/>
      <c r="AT231" s="157" t="s">
        <v>215</v>
      </c>
      <c r="AU231" s="157" t="s">
        <v>82</v>
      </c>
      <c r="AV231" s="13" t="s">
        <v>82</v>
      </c>
      <c r="AW231" s="13" t="s">
        <v>33</v>
      </c>
      <c r="AX231" s="13" t="s">
        <v>80</v>
      </c>
      <c r="AY231" s="157" t="s">
        <v>130</v>
      </c>
    </row>
    <row r="232" spans="2:65" s="1" customFormat="1" ht="24.2" customHeight="1">
      <c r="B232" s="32"/>
      <c r="C232" s="127" t="s">
        <v>406</v>
      </c>
      <c r="D232" s="127" t="s">
        <v>133</v>
      </c>
      <c r="E232" s="128" t="s">
        <v>407</v>
      </c>
      <c r="F232" s="129" t="s">
        <v>408</v>
      </c>
      <c r="G232" s="130" t="s">
        <v>205</v>
      </c>
      <c r="H232" s="131">
        <v>5.5549999999999997</v>
      </c>
      <c r="I232" s="132"/>
      <c r="J232" s="133">
        <f>ROUND(I232*H232,2)</f>
        <v>0</v>
      </c>
      <c r="K232" s="129" t="s">
        <v>137</v>
      </c>
      <c r="L232" s="32"/>
      <c r="M232" s="134" t="s">
        <v>19</v>
      </c>
      <c r="N232" s="135" t="s">
        <v>43</v>
      </c>
      <c r="P232" s="136">
        <f>O232*H232</f>
        <v>0</v>
      </c>
      <c r="Q232" s="136">
        <v>0.74326999999999999</v>
      </c>
      <c r="R232" s="136">
        <f>Q232*H232</f>
        <v>4.1288648499999994</v>
      </c>
      <c r="S232" s="136">
        <v>0</v>
      </c>
      <c r="T232" s="137">
        <f>S232*H232</f>
        <v>0</v>
      </c>
      <c r="AR232" s="138" t="s">
        <v>138</v>
      </c>
      <c r="AT232" s="138" t="s">
        <v>133</v>
      </c>
      <c r="AU232" s="138" t="s">
        <v>82</v>
      </c>
      <c r="AY232" s="17" t="s">
        <v>130</v>
      </c>
      <c r="BE232" s="139">
        <f>IF(N232="základní",J232,0)</f>
        <v>0</v>
      </c>
      <c r="BF232" s="139">
        <f>IF(N232="snížená",J232,0)</f>
        <v>0</v>
      </c>
      <c r="BG232" s="139">
        <f>IF(N232="zákl. přenesená",J232,0)</f>
        <v>0</v>
      </c>
      <c r="BH232" s="139">
        <f>IF(N232="sníž. přenesená",J232,0)</f>
        <v>0</v>
      </c>
      <c r="BI232" s="139">
        <f>IF(N232="nulová",J232,0)</f>
        <v>0</v>
      </c>
      <c r="BJ232" s="17" t="s">
        <v>80</v>
      </c>
      <c r="BK232" s="139">
        <f>ROUND(I232*H232,2)</f>
        <v>0</v>
      </c>
      <c r="BL232" s="17" t="s">
        <v>138</v>
      </c>
      <c r="BM232" s="138" t="s">
        <v>409</v>
      </c>
    </row>
    <row r="233" spans="2:65" s="1" customFormat="1" ht="19.5">
      <c r="B233" s="32"/>
      <c r="D233" s="140" t="s">
        <v>140</v>
      </c>
      <c r="F233" s="141" t="s">
        <v>410</v>
      </c>
      <c r="I233" s="142"/>
      <c r="L233" s="32"/>
      <c r="M233" s="143"/>
      <c r="T233" s="53"/>
      <c r="AT233" s="17" t="s">
        <v>140</v>
      </c>
      <c r="AU233" s="17" t="s">
        <v>82</v>
      </c>
    </row>
    <row r="234" spans="2:65" s="1" customFormat="1" ht="11.25">
      <c r="B234" s="32"/>
      <c r="D234" s="144" t="s">
        <v>141</v>
      </c>
      <c r="F234" s="145" t="s">
        <v>411</v>
      </c>
      <c r="I234" s="142"/>
      <c r="L234" s="32"/>
      <c r="M234" s="143"/>
      <c r="T234" s="53"/>
      <c r="AT234" s="17" t="s">
        <v>141</v>
      </c>
      <c r="AU234" s="17" t="s">
        <v>82</v>
      </c>
    </row>
    <row r="235" spans="2:65" s="1" customFormat="1" ht="29.25">
      <c r="B235" s="32"/>
      <c r="D235" s="140" t="s">
        <v>143</v>
      </c>
      <c r="F235" s="146" t="s">
        <v>412</v>
      </c>
      <c r="I235" s="142"/>
      <c r="L235" s="32"/>
      <c r="M235" s="143"/>
      <c r="T235" s="53"/>
      <c r="AT235" s="17" t="s">
        <v>143</v>
      </c>
      <c r="AU235" s="17" t="s">
        <v>82</v>
      </c>
    </row>
    <row r="236" spans="2:65" s="11" customFormat="1" ht="22.9" customHeight="1">
      <c r="B236" s="115"/>
      <c r="D236" s="116" t="s">
        <v>71</v>
      </c>
      <c r="E236" s="125" t="s">
        <v>129</v>
      </c>
      <c r="F236" s="125" t="s">
        <v>413</v>
      </c>
      <c r="I236" s="118"/>
      <c r="J236" s="126">
        <f>BK236</f>
        <v>0</v>
      </c>
      <c r="L236" s="115"/>
      <c r="M236" s="120"/>
      <c r="P236" s="121">
        <f>SUM(P237:P272)</f>
        <v>0</v>
      </c>
      <c r="R236" s="121">
        <f>SUM(R237:R272)</f>
        <v>114.69168000000001</v>
      </c>
      <c r="T236" s="122">
        <f>SUM(T237:T272)</f>
        <v>0</v>
      </c>
      <c r="AR236" s="116" t="s">
        <v>80</v>
      </c>
      <c r="AT236" s="123" t="s">
        <v>71</v>
      </c>
      <c r="AU236" s="123" t="s">
        <v>80</v>
      </c>
      <c r="AY236" s="116" t="s">
        <v>130</v>
      </c>
      <c r="BK236" s="124">
        <f>SUM(BK237:BK272)</f>
        <v>0</v>
      </c>
    </row>
    <row r="237" spans="2:65" s="1" customFormat="1" ht="24.2" customHeight="1">
      <c r="B237" s="32"/>
      <c r="C237" s="127" t="s">
        <v>414</v>
      </c>
      <c r="D237" s="127" t="s">
        <v>133</v>
      </c>
      <c r="E237" s="128" t="s">
        <v>415</v>
      </c>
      <c r="F237" s="129" t="s">
        <v>416</v>
      </c>
      <c r="G237" s="130" t="s">
        <v>205</v>
      </c>
      <c r="H237" s="131">
        <v>172.48</v>
      </c>
      <c r="I237" s="132"/>
      <c r="J237" s="133">
        <f>ROUND(I237*H237,2)</f>
        <v>0</v>
      </c>
      <c r="K237" s="129" t="s">
        <v>19</v>
      </c>
      <c r="L237" s="32"/>
      <c r="M237" s="134" t="s">
        <v>19</v>
      </c>
      <c r="N237" s="135" t="s">
        <v>43</v>
      </c>
      <c r="P237" s="136">
        <f>O237*H237</f>
        <v>0</v>
      </c>
      <c r="Q237" s="136">
        <v>0</v>
      </c>
      <c r="R237" s="136">
        <f>Q237*H237</f>
        <v>0</v>
      </c>
      <c r="S237" s="136">
        <v>0</v>
      </c>
      <c r="T237" s="137">
        <f>S237*H237</f>
        <v>0</v>
      </c>
      <c r="AR237" s="138" t="s">
        <v>138</v>
      </c>
      <c r="AT237" s="138" t="s">
        <v>133</v>
      </c>
      <c r="AU237" s="138" t="s">
        <v>82</v>
      </c>
      <c r="AY237" s="17" t="s">
        <v>130</v>
      </c>
      <c r="BE237" s="139">
        <f>IF(N237="základní",J237,0)</f>
        <v>0</v>
      </c>
      <c r="BF237" s="139">
        <f>IF(N237="snížená",J237,0)</f>
        <v>0</v>
      </c>
      <c r="BG237" s="139">
        <f>IF(N237="zákl. přenesená",J237,0)</f>
        <v>0</v>
      </c>
      <c r="BH237" s="139">
        <f>IF(N237="sníž. přenesená",J237,0)</f>
        <v>0</v>
      </c>
      <c r="BI237" s="139">
        <f>IF(N237="nulová",J237,0)</f>
        <v>0</v>
      </c>
      <c r="BJ237" s="17" t="s">
        <v>80</v>
      </c>
      <c r="BK237" s="139">
        <f>ROUND(I237*H237,2)</f>
        <v>0</v>
      </c>
      <c r="BL237" s="17" t="s">
        <v>138</v>
      </c>
      <c r="BM237" s="138" t="s">
        <v>417</v>
      </c>
    </row>
    <row r="238" spans="2:65" s="1" customFormat="1" ht="11.25">
      <c r="B238" s="32"/>
      <c r="D238" s="140" t="s">
        <v>140</v>
      </c>
      <c r="F238" s="141" t="s">
        <v>416</v>
      </c>
      <c r="I238" s="142"/>
      <c r="L238" s="32"/>
      <c r="M238" s="143"/>
      <c r="T238" s="53"/>
      <c r="AT238" s="17" t="s">
        <v>140</v>
      </c>
      <c r="AU238" s="17" t="s">
        <v>82</v>
      </c>
    </row>
    <row r="239" spans="2:65" s="13" customFormat="1" ht="11.25">
      <c r="B239" s="156"/>
      <c r="D239" s="140" t="s">
        <v>215</v>
      </c>
      <c r="E239" s="157" t="s">
        <v>19</v>
      </c>
      <c r="F239" s="158" t="s">
        <v>418</v>
      </c>
      <c r="H239" s="159">
        <v>172.48</v>
      </c>
      <c r="I239" s="160"/>
      <c r="L239" s="156"/>
      <c r="M239" s="161"/>
      <c r="T239" s="162"/>
      <c r="AT239" s="157" t="s">
        <v>215</v>
      </c>
      <c r="AU239" s="157" t="s">
        <v>82</v>
      </c>
      <c r="AV239" s="13" t="s">
        <v>82</v>
      </c>
      <c r="AW239" s="13" t="s">
        <v>33</v>
      </c>
      <c r="AX239" s="13" t="s">
        <v>80</v>
      </c>
      <c r="AY239" s="157" t="s">
        <v>130</v>
      </c>
    </row>
    <row r="240" spans="2:65" s="1" customFormat="1" ht="21.75" customHeight="1">
      <c r="B240" s="32"/>
      <c r="C240" s="127" t="s">
        <v>419</v>
      </c>
      <c r="D240" s="127" t="s">
        <v>133</v>
      </c>
      <c r="E240" s="128" t="s">
        <v>420</v>
      </c>
      <c r="F240" s="129" t="s">
        <v>421</v>
      </c>
      <c r="G240" s="130" t="s">
        <v>205</v>
      </c>
      <c r="H240" s="131">
        <v>5.5549999999999997</v>
      </c>
      <c r="I240" s="132"/>
      <c r="J240" s="133">
        <f>ROUND(I240*H240,2)</f>
        <v>0</v>
      </c>
      <c r="K240" s="129" t="s">
        <v>137</v>
      </c>
      <c r="L240" s="32"/>
      <c r="M240" s="134" t="s">
        <v>19</v>
      </c>
      <c r="N240" s="135" t="s">
        <v>43</v>
      </c>
      <c r="P240" s="136">
        <f>O240*H240</f>
        <v>0</v>
      </c>
      <c r="Q240" s="136">
        <v>0</v>
      </c>
      <c r="R240" s="136">
        <f>Q240*H240</f>
        <v>0</v>
      </c>
      <c r="S240" s="136">
        <v>0</v>
      </c>
      <c r="T240" s="137">
        <f>S240*H240</f>
        <v>0</v>
      </c>
      <c r="AR240" s="138" t="s">
        <v>138</v>
      </c>
      <c r="AT240" s="138" t="s">
        <v>133</v>
      </c>
      <c r="AU240" s="138" t="s">
        <v>82</v>
      </c>
      <c r="AY240" s="17" t="s">
        <v>130</v>
      </c>
      <c r="BE240" s="139">
        <f>IF(N240="základní",J240,0)</f>
        <v>0</v>
      </c>
      <c r="BF240" s="139">
        <f>IF(N240="snížená",J240,0)</f>
        <v>0</v>
      </c>
      <c r="BG240" s="139">
        <f>IF(N240="zákl. přenesená",J240,0)</f>
        <v>0</v>
      </c>
      <c r="BH240" s="139">
        <f>IF(N240="sníž. přenesená",J240,0)</f>
        <v>0</v>
      </c>
      <c r="BI240" s="139">
        <f>IF(N240="nulová",J240,0)</f>
        <v>0</v>
      </c>
      <c r="BJ240" s="17" t="s">
        <v>80</v>
      </c>
      <c r="BK240" s="139">
        <f>ROUND(I240*H240,2)</f>
        <v>0</v>
      </c>
      <c r="BL240" s="17" t="s">
        <v>138</v>
      </c>
      <c r="BM240" s="138" t="s">
        <v>422</v>
      </c>
    </row>
    <row r="241" spans="2:65" s="1" customFormat="1" ht="19.5">
      <c r="B241" s="32"/>
      <c r="D241" s="140" t="s">
        <v>140</v>
      </c>
      <c r="F241" s="141" t="s">
        <v>423</v>
      </c>
      <c r="I241" s="142"/>
      <c r="L241" s="32"/>
      <c r="M241" s="143"/>
      <c r="T241" s="53"/>
      <c r="AT241" s="17" t="s">
        <v>140</v>
      </c>
      <c r="AU241" s="17" t="s">
        <v>82</v>
      </c>
    </row>
    <row r="242" spans="2:65" s="1" customFormat="1" ht="11.25">
      <c r="B242" s="32"/>
      <c r="D242" s="144" t="s">
        <v>141</v>
      </c>
      <c r="F242" s="145" t="s">
        <v>424</v>
      </c>
      <c r="I242" s="142"/>
      <c r="L242" s="32"/>
      <c r="M242" s="143"/>
      <c r="T242" s="53"/>
      <c r="AT242" s="17" t="s">
        <v>141</v>
      </c>
      <c r="AU242" s="17" t="s">
        <v>82</v>
      </c>
    </row>
    <row r="243" spans="2:65" s="1" customFormat="1" ht="19.5">
      <c r="B243" s="32"/>
      <c r="D243" s="140" t="s">
        <v>143</v>
      </c>
      <c r="F243" s="146" t="s">
        <v>425</v>
      </c>
      <c r="I243" s="142"/>
      <c r="L243" s="32"/>
      <c r="M243" s="143"/>
      <c r="T243" s="53"/>
      <c r="AT243" s="17" t="s">
        <v>143</v>
      </c>
      <c r="AU243" s="17" t="s">
        <v>82</v>
      </c>
    </row>
    <row r="244" spans="2:65" s="1" customFormat="1" ht="21.75" customHeight="1">
      <c r="B244" s="32"/>
      <c r="C244" s="127" t="s">
        <v>426</v>
      </c>
      <c r="D244" s="127" t="s">
        <v>133</v>
      </c>
      <c r="E244" s="128" t="s">
        <v>427</v>
      </c>
      <c r="F244" s="129" t="s">
        <v>428</v>
      </c>
      <c r="G244" s="130" t="s">
        <v>205</v>
      </c>
      <c r="H244" s="131">
        <v>123.49</v>
      </c>
      <c r="I244" s="132"/>
      <c r="J244" s="133">
        <f>ROUND(I244*H244,2)</f>
        <v>0</v>
      </c>
      <c r="K244" s="129" t="s">
        <v>137</v>
      </c>
      <c r="L244" s="32"/>
      <c r="M244" s="134" t="s">
        <v>19</v>
      </c>
      <c r="N244" s="135" t="s">
        <v>43</v>
      </c>
      <c r="P244" s="136">
        <f>O244*H244</f>
        <v>0</v>
      </c>
      <c r="Q244" s="136">
        <v>0</v>
      </c>
      <c r="R244" s="136">
        <f>Q244*H244</f>
        <v>0</v>
      </c>
      <c r="S244" s="136">
        <v>0</v>
      </c>
      <c r="T244" s="137">
        <f>S244*H244</f>
        <v>0</v>
      </c>
      <c r="AR244" s="138" t="s">
        <v>138</v>
      </c>
      <c r="AT244" s="138" t="s">
        <v>133</v>
      </c>
      <c r="AU244" s="138" t="s">
        <v>82</v>
      </c>
      <c r="AY244" s="17" t="s">
        <v>130</v>
      </c>
      <c r="BE244" s="139">
        <f>IF(N244="základní",J244,0)</f>
        <v>0</v>
      </c>
      <c r="BF244" s="139">
        <f>IF(N244="snížená",J244,0)</f>
        <v>0</v>
      </c>
      <c r="BG244" s="139">
        <f>IF(N244="zákl. přenesená",J244,0)</f>
        <v>0</v>
      </c>
      <c r="BH244" s="139">
        <f>IF(N244="sníž. přenesená",J244,0)</f>
        <v>0</v>
      </c>
      <c r="BI244" s="139">
        <f>IF(N244="nulová",J244,0)</f>
        <v>0</v>
      </c>
      <c r="BJ244" s="17" t="s">
        <v>80</v>
      </c>
      <c r="BK244" s="139">
        <f>ROUND(I244*H244,2)</f>
        <v>0</v>
      </c>
      <c r="BL244" s="17" t="s">
        <v>138</v>
      </c>
      <c r="BM244" s="138" t="s">
        <v>429</v>
      </c>
    </row>
    <row r="245" spans="2:65" s="1" customFormat="1" ht="19.5">
      <c r="B245" s="32"/>
      <c r="D245" s="140" t="s">
        <v>140</v>
      </c>
      <c r="F245" s="141" t="s">
        <v>430</v>
      </c>
      <c r="I245" s="142"/>
      <c r="L245" s="32"/>
      <c r="M245" s="143"/>
      <c r="T245" s="53"/>
      <c r="AT245" s="17" t="s">
        <v>140</v>
      </c>
      <c r="AU245" s="17" t="s">
        <v>82</v>
      </c>
    </row>
    <row r="246" spans="2:65" s="1" customFormat="1" ht="11.25">
      <c r="B246" s="32"/>
      <c r="D246" s="144" t="s">
        <v>141</v>
      </c>
      <c r="F246" s="145" t="s">
        <v>431</v>
      </c>
      <c r="I246" s="142"/>
      <c r="L246" s="32"/>
      <c r="M246" s="143"/>
      <c r="T246" s="53"/>
      <c r="AT246" s="17" t="s">
        <v>141</v>
      </c>
      <c r="AU246" s="17" t="s">
        <v>82</v>
      </c>
    </row>
    <row r="247" spans="2:65" s="13" customFormat="1" ht="11.25">
      <c r="B247" s="156"/>
      <c r="D247" s="140" t="s">
        <v>215</v>
      </c>
      <c r="E247" s="157" t="s">
        <v>19</v>
      </c>
      <c r="F247" s="158" t="s">
        <v>432</v>
      </c>
      <c r="H247" s="159">
        <v>123.49</v>
      </c>
      <c r="I247" s="160"/>
      <c r="L247" s="156"/>
      <c r="M247" s="161"/>
      <c r="T247" s="162"/>
      <c r="AT247" s="157" t="s">
        <v>215</v>
      </c>
      <c r="AU247" s="157" t="s">
        <v>82</v>
      </c>
      <c r="AV247" s="13" t="s">
        <v>82</v>
      </c>
      <c r="AW247" s="13" t="s">
        <v>33</v>
      </c>
      <c r="AX247" s="13" t="s">
        <v>80</v>
      </c>
      <c r="AY247" s="157" t="s">
        <v>130</v>
      </c>
    </row>
    <row r="248" spans="2:65" s="1" customFormat="1" ht="21.75" customHeight="1">
      <c r="B248" s="32"/>
      <c r="C248" s="127" t="s">
        <v>433</v>
      </c>
      <c r="D248" s="127" t="s">
        <v>133</v>
      </c>
      <c r="E248" s="128" t="s">
        <v>434</v>
      </c>
      <c r="F248" s="129" t="s">
        <v>435</v>
      </c>
      <c r="G248" s="130" t="s">
        <v>205</v>
      </c>
      <c r="H248" s="131">
        <v>86.24</v>
      </c>
      <c r="I248" s="132"/>
      <c r="J248" s="133">
        <f>ROUND(I248*H248,2)</f>
        <v>0</v>
      </c>
      <c r="K248" s="129" t="s">
        <v>137</v>
      </c>
      <c r="L248" s="32"/>
      <c r="M248" s="134" t="s">
        <v>19</v>
      </c>
      <c r="N248" s="135" t="s">
        <v>43</v>
      </c>
      <c r="P248" s="136">
        <f>O248*H248</f>
        <v>0</v>
      </c>
      <c r="Q248" s="136">
        <v>0</v>
      </c>
      <c r="R248" s="136">
        <f>Q248*H248</f>
        <v>0</v>
      </c>
      <c r="S248" s="136">
        <v>0</v>
      </c>
      <c r="T248" s="137">
        <f>S248*H248</f>
        <v>0</v>
      </c>
      <c r="AR248" s="138" t="s">
        <v>138</v>
      </c>
      <c r="AT248" s="138" t="s">
        <v>133</v>
      </c>
      <c r="AU248" s="138" t="s">
        <v>82</v>
      </c>
      <c r="AY248" s="17" t="s">
        <v>130</v>
      </c>
      <c r="BE248" s="139">
        <f>IF(N248="základní",J248,0)</f>
        <v>0</v>
      </c>
      <c r="BF248" s="139">
        <f>IF(N248="snížená",J248,0)</f>
        <v>0</v>
      </c>
      <c r="BG248" s="139">
        <f>IF(N248="zákl. přenesená",J248,0)</f>
        <v>0</v>
      </c>
      <c r="BH248" s="139">
        <f>IF(N248="sníž. přenesená",J248,0)</f>
        <v>0</v>
      </c>
      <c r="BI248" s="139">
        <f>IF(N248="nulová",J248,0)</f>
        <v>0</v>
      </c>
      <c r="BJ248" s="17" t="s">
        <v>80</v>
      </c>
      <c r="BK248" s="139">
        <f>ROUND(I248*H248,2)</f>
        <v>0</v>
      </c>
      <c r="BL248" s="17" t="s">
        <v>138</v>
      </c>
      <c r="BM248" s="138" t="s">
        <v>436</v>
      </c>
    </row>
    <row r="249" spans="2:65" s="1" customFormat="1" ht="19.5">
      <c r="B249" s="32"/>
      <c r="D249" s="140" t="s">
        <v>140</v>
      </c>
      <c r="F249" s="141" t="s">
        <v>437</v>
      </c>
      <c r="I249" s="142"/>
      <c r="L249" s="32"/>
      <c r="M249" s="143"/>
      <c r="T249" s="53"/>
      <c r="AT249" s="17" t="s">
        <v>140</v>
      </c>
      <c r="AU249" s="17" t="s">
        <v>82</v>
      </c>
    </row>
    <row r="250" spans="2:65" s="1" customFormat="1" ht="11.25">
      <c r="B250" s="32"/>
      <c r="D250" s="144" t="s">
        <v>141</v>
      </c>
      <c r="F250" s="145" t="s">
        <v>438</v>
      </c>
      <c r="I250" s="142"/>
      <c r="L250" s="32"/>
      <c r="M250" s="143"/>
      <c r="T250" s="53"/>
      <c r="AT250" s="17" t="s">
        <v>141</v>
      </c>
      <c r="AU250" s="17" t="s">
        <v>82</v>
      </c>
    </row>
    <row r="251" spans="2:65" s="13" customFormat="1" ht="11.25">
      <c r="B251" s="156"/>
      <c r="D251" s="140" t="s">
        <v>215</v>
      </c>
      <c r="E251" s="157" t="s">
        <v>19</v>
      </c>
      <c r="F251" s="158" t="s">
        <v>439</v>
      </c>
      <c r="H251" s="159">
        <v>86.24</v>
      </c>
      <c r="I251" s="160"/>
      <c r="L251" s="156"/>
      <c r="M251" s="161"/>
      <c r="T251" s="162"/>
      <c r="AT251" s="157" t="s">
        <v>215</v>
      </c>
      <c r="AU251" s="157" t="s">
        <v>82</v>
      </c>
      <c r="AV251" s="13" t="s">
        <v>82</v>
      </c>
      <c r="AW251" s="13" t="s">
        <v>33</v>
      </c>
      <c r="AX251" s="13" t="s">
        <v>80</v>
      </c>
      <c r="AY251" s="157" t="s">
        <v>130</v>
      </c>
    </row>
    <row r="252" spans="2:65" s="1" customFormat="1" ht="33" customHeight="1">
      <c r="B252" s="32"/>
      <c r="C252" s="127" t="s">
        <v>440</v>
      </c>
      <c r="D252" s="127" t="s">
        <v>133</v>
      </c>
      <c r="E252" s="128" t="s">
        <v>441</v>
      </c>
      <c r="F252" s="129" t="s">
        <v>442</v>
      </c>
      <c r="G252" s="130" t="s">
        <v>205</v>
      </c>
      <c r="H252" s="131">
        <v>122.44</v>
      </c>
      <c r="I252" s="132"/>
      <c r="J252" s="133">
        <f>ROUND(I252*H252,2)</f>
        <v>0</v>
      </c>
      <c r="K252" s="129" t="s">
        <v>137</v>
      </c>
      <c r="L252" s="32"/>
      <c r="M252" s="134" t="s">
        <v>19</v>
      </c>
      <c r="N252" s="135" t="s">
        <v>43</v>
      </c>
      <c r="P252" s="136">
        <f>O252*H252</f>
        <v>0</v>
      </c>
      <c r="Q252" s="136">
        <v>0</v>
      </c>
      <c r="R252" s="136">
        <f>Q252*H252</f>
        <v>0</v>
      </c>
      <c r="S252" s="136">
        <v>0</v>
      </c>
      <c r="T252" s="137">
        <f>S252*H252</f>
        <v>0</v>
      </c>
      <c r="AR252" s="138" t="s">
        <v>138</v>
      </c>
      <c r="AT252" s="138" t="s">
        <v>133</v>
      </c>
      <c r="AU252" s="138" t="s">
        <v>82</v>
      </c>
      <c r="AY252" s="17" t="s">
        <v>130</v>
      </c>
      <c r="BE252" s="139">
        <f>IF(N252="základní",J252,0)</f>
        <v>0</v>
      </c>
      <c r="BF252" s="139">
        <f>IF(N252="snížená",J252,0)</f>
        <v>0</v>
      </c>
      <c r="BG252" s="139">
        <f>IF(N252="zákl. přenesená",J252,0)</f>
        <v>0</v>
      </c>
      <c r="BH252" s="139">
        <f>IF(N252="sníž. přenesená",J252,0)</f>
        <v>0</v>
      </c>
      <c r="BI252" s="139">
        <f>IF(N252="nulová",J252,0)</f>
        <v>0</v>
      </c>
      <c r="BJ252" s="17" t="s">
        <v>80</v>
      </c>
      <c r="BK252" s="139">
        <f>ROUND(I252*H252,2)</f>
        <v>0</v>
      </c>
      <c r="BL252" s="17" t="s">
        <v>138</v>
      </c>
      <c r="BM252" s="138" t="s">
        <v>443</v>
      </c>
    </row>
    <row r="253" spans="2:65" s="1" customFormat="1" ht="29.25">
      <c r="B253" s="32"/>
      <c r="D253" s="140" t="s">
        <v>140</v>
      </c>
      <c r="F253" s="141" t="s">
        <v>444</v>
      </c>
      <c r="I253" s="142"/>
      <c r="L253" s="32"/>
      <c r="M253" s="143"/>
      <c r="T253" s="53"/>
      <c r="AT253" s="17" t="s">
        <v>140</v>
      </c>
      <c r="AU253" s="17" t="s">
        <v>82</v>
      </c>
    </row>
    <row r="254" spans="2:65" s="1" customFormat="1" ht="11.25">
      <c r="B254" s="32"/>
      <c r="D254" s="144" t="s">
        <v>141</v>
      </c>
      <c r="F254" s="145" t="s">
        <v>445</v>
      </c>
      <c r="I254" s="142"/>
      <c r="L254" s="32"/>
      <c r="M254" s="143"/>
      <c r="T254" s="53"/>
      <c r="AT254" s="17" t="s">
        <v>141</v>
      </c>
      <c r="AU254" s="17" t="s">
        <v>82</v>
      </c>
    </row>
    <row r="255" spans="2:65" s="1" customFormat="1" ht="19.5">
      <c r="B255" s="32"/>
      <c r="D255" s="140" t="s">
        <v>143</v>
      </c>
      <c r="F255" s="146" t="s">
        <v>446</v>
      </c>
      <c r="I255" s="142"/>
      <c r="L255" s="32"/>
      <c r="M255" s="143"/>
      <c r="T255" s="53"/>
      <c r="AT255" s="17" t="s">
        <v>143</v>
      </c>
      <c r="AU255" s="17" t="s">
        <v>82</v>
      </c>
    </row>
    <row r="256" spans="2:65" s="13" customFormat="1" ht="11.25">
      <c r="B256" s="156"/>
      <c r="D256" s="140" t="s">
        <v>215</v>
      </c>
      <c r="E256" s="157" t="s">
        <v>19</v>
      </c>
      <c r="F256" s="158" t="s">
        <v>447</v>
      </c>
      <c r="H256" s="159">
        <v>122.44</v>
      </c>
      <c r="I256" s="160"/>
      <c r="L256" s="156"/>
      <c r="M256" s="161"/>
      <c r="T256" s="162"/>
      <c r="AT256" s="157" t="s">
        <v>215</v>
      </c>
      <c r="AU256" s="157" t="s">
        <v>82</v>
      </c>
      <c r="AV256" s="13" t="s">
        <v>82</v>
      </c>
      <c r="AW256" s="13" t="s">
        <v>33</v>
      </c>
      <c r="AX256" s="13" t="s">
        <v>80</v>
      </c>
      <c r="AY256" s="157" t="s">
        <v>130</v>
      </c>
    </row>
    <row r="257" spans="2:65" s="1" customFormat="1" ht="21.75" customHeight="1">
      <c r="B257" s="32"/>
      <c r="C257" s="127" t="s">
        <v>448</v>
      </c>
      <c r="D257" s="127" t="s">
        <v>133</v>
      </c>
      <c r="E257" s="128" t="s">
        <v>449</v>
      </c>
      <c r="F257" s="129" t="s">
        <v>450</v>
      </c>
      <c r="G257" s="130" t="s">
        <v>205</v>
      </c>
      <c r="H257" s="131">
        <v>530.98</v>
      </c>
      <c r="I257" s="132"/>
      <c r="J257" s="133">
        <f>ROUND(I257*H257,2)</f>
        <v>0</v>
      </c>
      <c r="K257" s="129" t="s">
        <v>137</v>
      </c>
      <c r="L257" s="32"/>
      <c r="M257" s="134" t="s">
        <v>19</v>
      </c>
      <c r="N257" s="135" t="s">
        <v>43</v>
      </c>
      <c r="P257" s="136">
        <f>O257*H257</f>
        <v>0</v>
      </c>
      <c r="Q257" s="136">
        <v>0.216</v>
      </c>
      <c r="R257" s="136">
        <f>Q257*H257</f>
        <v>114.69168000000001</v>
      </c>
      <c r="S257" s="136">
        <v>0</v>
      </c>
      <c r="T257" s="137">
        <f>S257*H257</f>
        <v>0</v>
      </c>
      <c r="AR257" s="138" t="s">
        <v>138</v>
      </c>
      <c r="AT257" s="138" t="s">
        <v>133</v>
      </c>
      <c r="AU257" s="138" t="s">
        <v>82</v>
      </c>
      <c r="AY257" s="17" t="s">
        <v>130</v>
      </c>
      <c r="BE257" s="139">
        <f>IF(N257="základní",J257,0)</f>
        <v>0</v>
      </c>
      <c r="BF257" s="139">
        <f>IF(N257="snížená",J257,0)</f>
        <v>0</v>
      </c>
      <c r="BG257" s="139">
        <f>IF(N257="zákl. přenesená",J257,0)</f>
        <v>0</v>
      </c>
      <c r="BH257" s="139">
        <f>IF(N257="sníž. přenesená",J257,0)</f>
        <v>0</v>
      </c>
      <c r="BI257" s="139">
        <f>IF(N257="nulová",J257,0)</f>
        <v>0</v>
      </c>
      <c r="BJ257" s="17" t="s">
        <v>80</v>
      </c>
      <c r="BK257" s="139">
        <f>ROUND(I257*H257,2)</f>
        <v>0</v>
      </c>
      <c r="BL257" s="17" t="s">
        <v>138</v>
      </c>
      <c r="BM257" s="138" t="s">
        <v>451</v>
      </c>
    </row>
    <row r="258" spans="2:65" s="1" customFormat="1" ht="19.5">
      <c r="B258" s="32"/>
      <c r="D258" s="140" t="s">
        <v>140</v>
      </c>
      <c r="F258" s="141" t="s">
        <v>452</v>
      </c>
      <c r="I258" s="142"/>
      <c r="L258" s="32"/>
      <c r="M258" s="143"/>
      <c r="T258" s="53"/>
      <c r="AT258" s="17" t="s">
        <v>140</v>
      </c>
      <c r="AU258" s="17" t="s">
        <v>82</v>
      </c>
    </row>
    <row r="259" spans="2:65" s="1" customFormat="1" ht="11.25">
      <c r="B259" s="32"/>
      <c r="D259" s="144" t="s">
        <v>141</v>
      </c>
      <c r="F259" s="145" t="s">
        <v>453</v>
      </c>
      <c r="I259" s="142"/>
      <c r="L259" s="32"/>
      <c r="M259" s="143"/>
      <c r="T259" s="53"/>
      <c r="AT259" s="17" t="s">
        <v>141</v>
      </c>
      <c r="AU259" s="17" t="s">
        <v>82</v>
      </c>
    </row>
    <row r="260" spans="2:65" s="1" customFormat="1" ht="21.75" customHeight="1">
      <c r="B260" s="32"/>
      <c r="C260" s="127" t="s">
        <v>454</v>
      </c>
      <c r="D260" s="127" t="s">
        <v>133</v>
      </c>
      <c r="E260" s="128" t="s">
        <v>455</v>
      </c>
      <c r="F260" s="129" t="s">
        <v>456</v>
      </c>
      <c r="G260" s="130" t="s">
        <v>205</v>
      </c>
      <c r="H260" s="131">
        <v>12170.69</v>
      </c>
      <c r="I260" s="132"/>
      <c r="J260" s="133">
        <f>ROUND(I260*H260,2)</f>
        <v>0</v>
      </c>
      <c r="K260" s="129" t="s">
        <v>137</v>
      </c>
      <c r="L260" s="32"/>
      <c r="M260" s="134" t="s">
        <v>19</v>
      </c>
      <c r="N260" s="135" t="s">
        <v>43</v>
      </c>
      <c r="P260" s="136">
        <f>O260*H260</f>
        <v>0</v>
      </c>
      <c r="Q260" s="136">
        <v>0</v>
      </c>
      <c r="R260" s="136">
        <f>Q260*H260</f>
        <v>0</v>
      </c>
      <c r="S260" s="136">
        <v>0</v>
      </c>
      <c r="T260" s="137">
        <f>S260*H260</f>
        <v>0</v>
      </c>
      <c r="AR260" s="138" t="s">
        <v>138</v>
      </c>
      <c r="AT260" s="138" t="s">
        <v>133</v>
      </c>
      <c r="AU260" s="138" t="s">
        <v>82</v>
      </c>
      <c r="AY260" s="17" t="s">
        <v>130</v>
      </c>
      <c r="BE260" s="139">
        <f>IF(N260="základní",J260,0)</f>
        <v>0</v>
      </c>
      <c r="BF260" s="139">
        <f>IF(N260="snížená",J260,0)</f>
        <v>0</v>
      </c>
      <c r="BG260" s="139">
        <f>IF(N260="zákl. přenesená",J260,0)</f>
        <v>0</v>
      </c>
      <c r="BH260" s="139">
        <f>IF(N260="sníž. přenesená",J260,0)</f>
        <v>0</v>
      </c>
      <c r="BI260" s="139">
        <f>IF(N260="nulová",J260,0)</f>
        <v>0</v>
      </c>
      <c r="BJ260" s="17" t="s">
        <v>80</v>
      </c>
      <c r="BK260" s="139">
        <f>ROUND(I260*H260,2)</f>
        <v>0</v>
      </c>
      <c r="BL260" s="17" t="s">
        <v>138</v>
      </c>
      <c r="BM260" s="138" t="s">
        <v>457</v>
      </c>
    </row>
    <row r="261" spans="2:65" s="1" customFormat="1" ht="19.5">
      <c r="B261" s="32"/>
      <c r="D261" s="140" t="s">
        <v>140</v>
      </c>
      <c r="F261" s="141" t="s">
        <v>458</v>
      </c>
      <c r="I261" s="142"/>
      <c r="L261" s="32"/>
      <c r="M261" s="143"/>
      <c r="T261" s="53"/>
      <c r="AT261" s="17" t="s">
        <v>140</v>
      </c>
      <c r="AU261" s="17" t="s">
        <v>82</v>
      </c>
    </row>
    <row r="262" spans="2:65" s="1" customFormat="1" ht="11.25">
      <c r="B262" s="32"/>
      <c r="D262" s="144" t="s">
        <v>141</v>
      </c>
      <c r="F262" s="145" t="s">
        <v>459</v>
      </c>
      <c r="I262" s="142"/>
      <c r="L262" s="32"/>
      <c r="M262" s="143"/>
      <c r="T262" s="53"/>
      <c r="AT262" s="17" t="s">
        <v>141</v>
      </c>
      <c r="AU262" s="17" t="s">
        <v>82</v>
      </c>
    </row>
    <row r="263" spans="2:65" s="1" customFormat="1" ht="21.75" customHeight="1">
      <c r="B263" s="32"/>
      <c r="C263" s="127" t="s">
        <v>460</v>
      </c>
      <c r="D263" s="127" t="s">
        <v>133</v>
      </c>
      <c r="E263" s="128" t="s">
        <v>461</v>
      </c>
      <c r="F263" s="129" t="s">
        <v>462</v>
      </c>
      <c r="G263" s="130" t="s">
        <v>205</v>
      </c>
      <c r="H263" s="131">
        <v>12170.69</v>
      </c>
      <c r="I263" s="132"/>
      <c r="J263" s="133">
        <f>ROUND(I263*H263,2)</f>
        <v>0</v>
      </c>
      <c r="K263" s="129" t="s">
        <v>137</v>
      </c>
      <c r="L263" s="32"/>
      <c r="M263" s="134" t="s">
        <v>19</v>
      </c>
      <c r="N263" s="135" t="s">
        <v>43</v>
      </c>
      <c r="P263" s="136">
        <f>O263*H263</f>
        <v>0</v>
      </c>
      <c r="Q263" s="136">
        <v>0</v>
      </c>
      <c r="R263" s="136">
        <f>Q263*H263</f>
        <v>0</v>
      </c>
      <c r="S263" s="136">
        <v>0</v>
      </c>
      <c r="T263" s="137">
        <f>S263*H263</f>
        <v>0</v>
      </c>
      <c r="AR263" s="138" t="s">
        <v>138</v>
      </c>
      <c r="AT263" s="138" t="s">
        <v>133</v>
      </c>
      <c r="AU263" s="138" t="s">
        <v>82</v>
      </c>
      <c r="AY263" s="17" t="s">
        <v>130</v>
      </c>
      <c r="BE263" s="139">
        <f>IF(N263="základní",J263,0)</f>
        <v>0</v>
      </c>
      <c r="BF263" s="139">
        <f>IF(N263="snížená",J263,0)</f>
        <v>0</v>
      </c>
      <c r="BG263" s="139">
        <f>IF(N263="zákl. přenesená",J263,0)</f>
        <v>0</v>
      </c>
      <c r="BH263" s="139">
        <f>IF(N263="sníž. přenesená",J263,0)</f>
        <v>0</v>
      </c>
      <c r="BI263" s="139">
        <f>IF(N263="nulová",J263,0)</f>
        <v>0</v>
      </c>
      <c r="BJ263" s="17" t="s">
        <v>80</v>
      </c>
      <c r="BK263" s="139">
        <f>ROUND(I263*H263,2)</f>
        <v>0</v>
      </c>
      <c r="BL263" s="17" t="s">
        <v>138</v>
      </c>
      <c r="BM263" s="138" t="s">
        <v>463</v>
      </c>
    </row>
    <row r="264" spans="2:65" s="1" customFormat="1" ht="19.5">
      <c r="B264" s="32"/>
      <c r="D264" s="140" t="s">
        <v>140</v>
      </c>
      <c r="F264" s="141" t="s">
        <v>464</v>
      </c>
      <c r="I264" s="142"/>
      <c r="L264" s="32"/>
      <c r="M264" s="143"/>
      <c r="T264" s="53"/>
      <c r="AT264" s="17" t="s">
        <v>140</v>
      </c>
      <c r="AU264" s="17" t="s">
        <v>82</v>
      </c>
    </row>
    <row r="265" spans="2:65" s="1" customFormat="1" ht="11.25">
      <c r="B265" s="32"/>
      <c r="D265" s="144" t="s">
        <v>141</v>
      </c>
      <c r="F265" s="145" t="s">
        <v>465</v>
      </c>
      <c r="I265" s="142"/>
      <c r="L265" s="32"/>
      <c r="M265" s="143"/>
      <c r="T265" s="53"/>
      <c r="AT265" s="17" t="s">
        <v>141</v>
      </c>
      <c r="AU265" s="17" t="s">
        <v>82</v>
      </c>
    </row>
    <row r="266" spans="2:65" s="1" customFormat="1" ht="24.2" customHeight="1">
      <c r="B266" s="32"/>
      <c r="C266" s="127" t="s">
        <v>466</v>
      </c>
      <c r="D266" s="127" t="s">
        <v>133</v>
      </c>
      <c r="E266" s="128" t="s">
        <v>467</v>
      </c>
      <c r="F266" s="129" t="s">
        <v>468</v>
      </c>
      <c r="G266" s="130" t="s">
        <v>205</v>
      </c>
      <c r="H266" s="131">
        <v>12170.69</v>
      </c>
      <c r="I266" s="132"/>
      <c r="J266" s="133">
        <f>ROUND(I266*H266,2)</f>
        <v>0</v>
      </c>
      <c r="K266" s="129" t="s">
        <v>19</v>
      </c>
      <c r="L266" s="32"/>
      <c r="M266" s="134" t="s">
        <v>19</v>
      </c>
      <c r="N266" s="135" t="s">
        <v>43</v>
      </c>
      <c r="P266" s="136">
        <f>O266*H266</f>
        <v>0</v>
      </c>
      <c r="Q266" s="136">
        <v>0</v>
      </c>
      <c r="R266" s="136">
        <f>Q266*H266</f>
        <v>0</v>
      </c>
      <c r="S266" s="136">
        <v>0</v>
      </c>
      <c r="T266" s="137">
        <f>S266*H266</f>
        <v>0</v>
      </c>
      <c r="AR266" s="138" t="s">
        <v>138</v>
      </c>
      <c r="AT266" s="138" t="s">
        <v>133</v>
      </c>
      <c r="AU266" s="138" t="s">
        <v>82</v>
      </c>
      <c r="AY266" s="17" t="s">
        <v>130</v>
      </c>
      <c r="BE266" s="139">
        <f>IF(N266="základní",J266,0)</f>
        <v>0</v>
      </c>
      <c r="BF266" s="139">
        <f>IF(N266="snížená",J266,0)</f>
        <v>0</v>
      </c>
      <c r="BG266" s="139">
        <f>IF(N266="zákl. přenesená",J266,0)</f>
        <v>0</v>
      </c>
      <c r="BH266" s="139">
        <f>IF(N266="sníž. přenesená",J266,0)</f>
        <v>0</v>
      </c>
      <c r="BI266" s="139">
        <f>IF(N266="nulová",J266,0)</f>
        <v>0</v>
      </c>
      <c r="BJ266" s="17" t="s">
        <v>80</v>
      </c>
      <c r="BK266" s="139">
        <f>ROUND(I266*H266,2)</f>
        <v>0</v>
      </c>
      <c r="BL266" s="17" t="s">
        <v>138</v>
      </c>
      <c r="BM266" s="138" t="s">
        <v>469</v>
      </c>
    </row>
    <row r="267" spans="2:65" s="1" customFormat="1" ht="19.5">
      <c r="B267" s="32"/>
      <c r="D267" s="140" t="s">
        <v>140</v>
      </c>
      <c r="F267" s="141" t="s">
        <v>468</v>
      </c>
      <c r="I267" s="142"/>
      <c r="L267" s="32"/>
      <c r="M267" s="143"/>
      <c r="T267" s="53"/>
      <c r="AT267" s="17" t="s">
        <v>140</v>
      </c>
      <c r="AU267" s="17" t="s">
        <v>82</v>
      </c>
    </row>
    <row r="268" spans="2:65" s="1" customFormat="1" ht="19.5">
      <c r="B268" s="32"/>
      <c r="D268" s="140" t="s">
        <v>143</v>
      </c>
      <c r="F268" s="146" t="s">
        <v>470</v>
      </c>
      <c r="I268" s="142"/>
      <c r="L268" s="32"/>
      <c r="M268" s="143"/>
      <c r="T268" s="53"/>
      <c r="AT268" s="17" t="s">
        <v>143</v>
      </c>
      <c r="AU268" s="17" t="s">
        <v>82</v>
      </c>
    </row>
    <row r="269" spans="2:65" s="1" customFormat="1" ht="33" customHeight="1">
      <c r="B269" s="32"/>
      <c r="C269" s="127" t="s">
        <v>471</v>
      </c>
      <c r="D269" s="127" t="s">
        <v>133</v>
      </c>
      <c r="E269" s="128" t="s">
        <v>472</v>
      </c>
      <c r="F269" s="129" t="s">
        <v>473</v>
      </c>
      <c r="G269" s="130" t="s">
        <v>205</v>
      </c>
      <c r="H269" s="131">
        <v>11965.22</v>
      </c>
      <c r="I269" s="132"/>
      <c r="J269" s="133">
        <f>ROUND(I269*H269,2)</f>
        <v>0</v>
      </c>
      <c r="K269" s="129" t="s">
        <v>137</v>
      </c>
      <c r="L269" s="32"/>
      <c r="M269" s="134" t="s">
        <v>19</v>
      </c>
      <c r="N269" s="135" t="s">
        <v>43</v>
      </c>
      <c r="P269" s="136">
        <f>O269*H269</f>
        <v>0</v>
      </c>
      <c r="Q269" s="136">
        <v>0</v>
      </c>
      <c r="R269" s="136">
        <f>Q269*H269</f>
        <v>0</v>
      </c>
      <c r="S269" s="136">
        <v>0</v>
      </c>
      <c r="T269" s="137">
        <f>S269*H269</f>
        <v>0</v>
      </c>
      <c r="AR269" s="138" t="s">
        <v>138</v>
      </c>
      <c r="AT269" s="138" t="s">
        <v>133</v>
      </c>
      <c r="AU269" s="138" t="s">
        <v>82</v>
      </c>
      <c r="AY269" s="17" t="s">
        <v>130</v>
      </c>
      <c r="BE269" s="139">
        <f>IF(N269="základní",J269,0)</f>
        <v>0</v>
      </c>
      <c r="BF269" s="139">
        <f>IF(N269="snížená",J269,0)</f>
        <v>0</v>
      </c>
      <c r="BG269" s="139">
        <f>IF(N269="zákl. přenesená",J269,0)</f>
        <v>0</v>
      </c>
      <c r="BH269" s="139">
        <f>IF(N269="sníž. přenesená",J269,0)</f>
        <v>0</v>
      </c>
      <c r="BI269" s="139">
        <f>IF(N269="nulová",J269,0)</f>
        <v>0</v>
      </c>
      <c r="BJ269" s="17" t="s">
        <v>80</v>
      </c>
      <c r="BK269" s="139">
        <f>ROUND(I269*H269,2)</f>
        <v>0</v>
      </c>
      <c r="BL269" s="17" t="s">
        <v>138</v>
      </c>
      <c r="BM269" s="138" t="s">
        <v>474</v>
      </c>
    </row>
    <row r="270" spans="2:65" s="1" customFormat="1" ht="29.25">
      <c r="B270" s="32"/>
      <c r="D270" s="140" t="s">
        <v>140</v>
      </c>
      <c r="F270" s="141" t="s">
        <v>475</v>
      </c>
      <c r="I270" s="142"/>
      <c r="L270" s="32"/>
      <c r="M270" s="143"/>
      <c r="T270" s="53"/>
      <c r="AT270" s="17" t="s">
        <v>140</v>
      </c>
      <c r="AU270" s="17" t="s">
        <v>82</v>
      </c>
    </row>
    <row r="271" spans="2:65" s="1" customFormat="1" ht="11.25">
      <c r="B271" s="32"/>
      <c r="D271" s="144" t="s">
        <v>141</v>
      </c>
      <c r="F271" s="145" t="s">
        <v>476</v>
      </c>
      <c r="I271" s="142"/>
      <c r="L271" s="32"/>
      <c r="M271" s="143"/>
      <c r="T271" s="53"/>
      <c r="AT271" s="17" t="s">
        <v>141</v>
      </c>
      <c r="AU271" s="17" t="s">
        <v>82</v>
      </c>
    </row>
    <row r="272" spans="2:65" s="1" customFormat="1" ht="19.5">
      <c r="B272" s="32"/>
      <c r="D272" s="140" t="s">
        <v>143</v>
      </c>
      <c r="F272" s="146" t="s">
        <v>477</v>
      </c>
      <c r="I272" s="142"/>
      <c r="L272" s="32"/>
      <c r="M272" s="143"/>
      <c r="T272" s="53"/>
      <c r="AT272" s="17" t="s">
        <v>143</v>
      </c>
      <c r="AU272" s="17" t="s">
        <v>82</v>
      </c>
    </row>
    <row r="273" spans="2:65" s="11" customFormat="1" ht="22.9" customHeight="1">
      <c r="B273" s="115"/>
      <c r="D273" s="116" t="s">
        <v>71</v>
      </c>
      <c r="E273" s="125" t="s">
        <v>264</v>
      </c>
      <c r="F273" s="125" t="s">
        <v>478</v>
      </c>
      <c r="I273" s="118"/>
      <c r="J273" s="126">
        <f>BK273</f>
        <v>0</v>
      </c>
      <c r="L273" s="115"/>
      <c r="M273" s="120"/>
      <c r="P273" s="121">
        <f>SUM(P274:P317)</f>
        <v>0</v>
      </c>
      <c r="R273" s="121">
        <f>SUM(R274:R317)</f>
        <v>2.5845077999999999</v>
      </c>
      <c r="T273" s="122">
        <f>SUM(T274:T317)</f>
        <v>0</v>
      </c>
      <c r="AR273" s="116" t="s">
        <v>80</v>
      </c>
      <c r="AT273" s="123" t="s">
        <v>71</v>
      </c>
      <c r="AU273" s="123" t="s">
        <v>80</v>
      </c>
      <c r="AY273" s="116" t="s">
        <v>130</v>
      </c>
      <c r="BK273" s="124">
        <f>SUM(BK274:BK317)</f>
        <v>0</v>
      </c>
    </row>
    <row r="274" spans="2:65" s="1" customFormat="1" ht="24.2" customHeight="1">
      <c r="B274" s="32"/>
      <c r="C274" s="127" t="s">
        <v>479</v>
      </c>
      <c r="D274" s="127" t="s">
        <v>133</v>
      </c>
      <c r="E274" s="128" t="s">
        <v>480</v>
      </c>
      <c r="F274" s="129" t="s">
        <v>481</v>
      </c>
      <c r="G274" s="130" t="s">
        <v>259</v>
      </c>
      <c r="H274" s="131">
        <v>18.78</v>
      </c>
      <c r="I274" s="132"/>
      <c r="J274" s="133">
        <f>ROUND(I274*H274,2)</f>
        <v>0</v>
      </c>
      <c r="K274" s="129" t="s">
        <v>137</v>
      </c>
      <c r="L274" s="32"/>
      <c r="M274" s="134" t="s">
        <v>19</v>
      </c>
      <c r="N274" s="135" t="s">
        <v>43</v>
      </c>
      <c r="P274" s="136">
        <f>O274*H274</f>
        <v>0</v>
      </c>
      <c r="Q274" s="136">
        <v>1.0000000000000001E-5</v>
      </c>
      <c r="R274" s="136">
        <f>Q274*H274</f>
        <v>1.8780000000000004E-4</v>
      </c>
      <c r="S274" s="136">
        <v>0</v>
      </c>
      <c r="T274" s="137">
        <f>S274*H274</f>
        <v>0</v>
      </c>
      <c r="AR274" s="138" t="s">
        <v>138</v>
      </c>
      <c r="AT274" s="138" t="s">
        <v>133</v>
      </c>
      <c r="AU274" s="138" t="s">
        <v>82</v>
      </c>
      <c r="AY274" s="17" t="s">
        <v>130</v>
      </c>
      <c r="BE274" s="139">
        <f>IF(N274="základní",J274,0)</f>
        <v>0</v>
      </c>
      <c r="BF274" s="139">
        <f>IF(N274="snížená",J274,0)</f>
        <v>0</v>
      </c>
      <c r="BG274" s="139">
        <f>IF(N274="zákl. přenesená",J274,0)</f>
        <v>0</v>
      </c>
      <c r="BH274" s="139">
        <f>IF(N274="sníž. přenesená",J274,0)</f>
        <v>0</v>
      </c>
      <c r="BI274" s="139">
        <f>IF(N274="nulová",J274,0)</f>
        <v>0</v>
      </c>
      <c r="BJ274" s="17" t="s">
        <v>80</v>
      </c>
      <c r="BK274" s="139">
        <f>ROUND(I274*H274,2)</f>
        <v>0</v>
      </c>
      <c r="BL274" s="17" t="s">
        <v>138</v>
      </c>
      <c r="BM274" s="138" t="s">
        <v>482</v>
      </c>
    </row>
    <row r="275" spans="2:65" s="1" customFormat="1" ht="19.5">
      <c r="B275" s="32"/>
      <c r="D275" s="140" t="s">
        <v>140</v>
      </c>
      <c r="F275" s="141" t="s">
        <v>483</v>
      </c>
      <c r="I275" s="142"/>
      <c r="L275" s="32"/>
      <c r="M275" s="143"/>
      <c r="T275" s="53"/>
      <c r="AT275" s="17" t="s">
        <v>140</v>
      </c>
      <c r="AU275" s="17" t="s">
        <v>82</v>
      </c>
    </row>
    <row r="276" spans="2:65" s="1" customFormat="1" ht="11.25">
      <c r="B276" s="32"/>
      <c r="D276" s="144" t="s">
        <v>141</v>
      </c>
      <c r="F276" s="145" t="s">
        <v>484</v>
      </c>
      <c r="I276" s="142"/>
      <c r="L276" s="32"/>
      <c r="M276" s="143"/>
      <c r="T276" s="53"/>
      <c r="AT276" s="17" t="s">
        <v>141</v>
      </c>
      <c r="AU276" s="17" t="s">
        <v>82</v>
      </c>
    </row>
    <row r="277" spans="2:65" s="13" customFormat="1" ht="11.25">
      <c r="B277" s="156"/>
      <c r="D277" s="140" t="s">
        <v>215</v>
      </c>
      <c r="E277" s="157" t="s">
        <v>19</v>
      </c>
      <c r="F277" s="158" t="s">
        <v>485</v>
      </c>
      <c r="H277" s="159">
        <v>18.78</v>
      </c>
      <c r="I277" s="160"/>
      <c r="L277" s="156"/>
      <c r="M277" s="161"/>
      <c r="T277" s="162"/>
      <c r="AT277" s="157" t="s">
        <v>215</v>
      </c>
      <c r="AU277" s="157" t="s">
        <v>82</v>
      </c>
      <c r="AV277" s="13" t="s">
        <v>82</v>
      </c>
      <c r="AW277" s="13" t="s">
        <v>33</v>
      </c>
      <c r="AX277" s="13" t="s">
        <v>80</v>
      </c>
      <c r="AY277" s="157" t="s">
        <v>130</v>
      </c>
    </row>
    <row r="278" spans="2:65" s="1" customFormat="1" ht="33" customHeight="1">
      <c r="B278" s="32"/>
      <c r="C278" s="127" t="s">
        <v>486</v>
      </c>
      <c r="D278" s="127" t="s">
        <v>133</v>
      </c>
      <c r="E278" s="128" t="s">
        <v>487</v>
      </c>
      <c r="F278" s="129" t="s">
        <v>488</v>
      </c>
      <c r="G278" s="130" t="s">
        <v>394</v>
      </c>
      <c r="H278" s="131">
        <v>15</v>
      </c>
      <c r="I278" s="132"/>
      <c r="J278" s="133">
        <f>ROUND(I278*H278,2)</f>
        <v>0</v>
      </c>
      <c r="K278" s="129" t="s">
        <v>137</v>
      </c>
      <c r="L278" s="32"/>
      <c r="M278" s="134" t="s">
        <v>19</v>
      </c>
      <c r="N278" s="135" t="s">
        <v>43</v>
      </c>
      <c r="P278" s="136">
        <f>O278*H278</f>
        <v>0</v>
      </c>
      <c r="Q278" s="136">
        <v>0</v>
      </c>
      <c r="R278" s="136">
        <f>Q278*H278</f>
        <v>0</v>
      </c>
      <c r="S278" s="136">
        <v>0</v>
      </c>
      <c r="T278" s="137">
        <f>S278*H278</f>
        <v>0</v>
      </c>
      <c r="AR278" s="138" t="s">
        <v>138</v>
      </c>
      <c r="AT278" s="138" t="s">
        <v>133</v>
      </c>
      <c r="AU278" s="138" t="s">
        <v>82</v>
      </c>
      <c r="AY278" s="17" t="s">
        <v>130</v>
      </c>
      <c r="BE278" s="139">
        <f>IF(N278="základní",J278,0)</f>
        <v>0</v>
      </c>
      <c r="BF278" s="139">
        <f>IF(N278="snížená",J278,0)</f>
        <v>0</v>
      </c>
      <c r="BG278" s="139">
        <f>IF(N278="zákl. přenesená",J278,0)</f>
        <v>0</v>
      </c>
      <c r="BH278" s="139">
        <f>IF(N278="sníž. přenesená",J278,0)</f>
        <v>0</v>
      </c>
      <c r="BI278" s="139">
        <f>IF(N278="nulová",J278,0)</f>
        <v>0</v>
      </c>
      <c r="BJ278" s="17" t="s">
        <v>80</v>
      </c>
      <c r="BK278" s="139">
        <f>ROUND(I278*H278,2)</f>
        <v>0</v>
      </c>
      <c r="BL278" s="17" t="s">
        <v>138</v>
      </c>
      <c r="BM278" s="138" t="s">
        <v>489</v>
      </c>
    </row>
    <row r="279" spans="2:65" s="1" customFormat="1" ht="29.25">
      <c r="B279" s="32"/>
      <c r="D279" s="140" t="s">
        <v>140</v>
      </c>
      <c r="F279" s="141" t="s">
        <v>490</v>
      </c>
      <c r="I279" s="142"/>
      <c r="L279" s="32"/>
      <c r="M279" s="143"/>
      <c r="T279" s="53"/>
      <c r="AT279" s="17" t="s">
        <v>140</v>
      </c>
      <c r="AU279" s="17" t="s">
        <v>82</v>
      </c>
    </row>
    <row r="280" spans="2:65" s="1" customFormat="1" ht="11.25">
      <c r="B280" s="32"/>
      <c r="D280" s="144" t="s">
        <v>141</v>
      </c>
      <c r="F280" s="145" t="s">
        <v>491</v>
      </c>
      <c r="I280" s="142"/>
      <c r="L280" s="32"/>
      <c r="M280" s="143"/>
      <c r="T280" s="53"/>
      <c r="AT280" s="17" t="s">
        <v>141</v>
      </c>
      <c r="AU280" s="17" t="s">
        <v>82</v>
      </c>
    </row>
    <row r="281" spans="2:65" s="1" customFormat="1" ht="24.2" customHeight="1">
      <c r="B281" s="32"/>
      <c r="C281" s="127" t="s">
        <v>492</v>
      </c>
      <c r="D281" s="127" t="s">
        <v>133</v>
      </c>
      <c r="E281" s="128" t="s">
        <v>493</v>
      </c>
      <c r="F281" s="129" t="s">
        <v>494</v>
      </c>
      <c r="G281" s="130" t="s">
        <v>394</v>
      </c>
      <c r="H281" s="131">
        <v>6</v>
      </c>
      <c r="I281" s="132"/>
      <c r="J281" s="133">
        <f>ROUND(I281*H281,2)</f>
        <v>0</v>
      </c>
      <c r="K281" s="129" t="s">
        <v>137</v>
      </c>
      <c r="L281" s="32"/>
      <c r="M281" s="134" t="s">
        <v>19</v>
      </c>
      <c r="N281" s="135" t="s">
        <v>43</v>
      </c>
      <c r="P281" s="136">
        <f>O281*H281</f>
        <v>0</v>
      </c>
      <c r="Q281" s="136">
        <v>0.12422</v>
      </c>
      <c r="R281" s="136">
        <f>Q281*H281</f>
        <v>0.74531999999999998</v>
      </c>
      <c r="S281" s="136">
        <v>0</v>
      </c>
      <c r="T281" s="137">
        <f>S281*H281</f>
        <v>0</v>
      </c>
      <c r="AR281" s="138" t="s">
        <v>138</v>
      </c>
      <c r="AT281" s="138" t="s">
        <v>133</v>
      </c>
      <c r="AU281" s="138" t="s">
        <v>82</v>
      </c>
      <c r="AY281" s="17" t="s">
        <v>130</v>
      </c>
      <c r="BE281" s="139">
        <f>IF(N281="základní",J281,0)</f>
        <v>0</v>
      </c>
      <c r="BF281" s="139">
        <f>IF(N281="snížená",J281,0)</f>
        <v>0</v>
      </c>
      <c r="BG281" s="139">
        <f>IF(N281="zákl. přenesená",J281,0)</f>
        <v>0</v>
      </c>
      <c r="BH281" s="139">
        <f>IF(N281="sníž. přenesená",J281,0)</f>
        <v>0</v>
      </c>
      <c r="BI281" s="139">
        <f>IF(N281="nulová",J281,0)</f>
        <v>0</v>
      </c>
      <c r="BJ281" s="17" t="s">
        <v>80</v>
      </c>
      <c r="BK281" s="139">
        <f>ROUND(I281*H281,2)</f>
        <v>0</v>
      </c>
      <c r="BL281" s="17" t="s">
        <v>138</v>
      </c>
      <c r="BM281" s="138" t="s">
        <v>495</v>
      </c>
    </row>
    <row r="282" spans="2:65" s="1" customFormat="1" ht="11.25">
      <c r="B282" s="32"/>
      <c r="D282" s="140" t="s">
        <v>140</v>
      </c>
      <c r="F282" s="141" t="s">
        <v>496</v>
      </c>
      <c r="I282" s="142"/>
      <c r="L282" s="32"/>
      <c r="M282" s="143"/>
      <c r="T282" s="53"/>
      <c r="AT282" s="17" t="s">
        <v>140</v>
      </c>
      <c r="AU282" s="17" t="s">
        <v>82</v>
      </c>
    </row>
    <row r="283" spans="2:65" s="1" customFormat="1" ht="11.25">
      <c r="B283" s="32"/>
      <c r="D283" s="144" t="s">
        <v>141</v>
      </c>
      <c r="F283" s="145" t="s">
        <v>497</v>
      </c>
      <c r="I283" s="142"/>
      <c r="L283" s="32"/>
      <c r="M283" s="143"/>
      <c r="T283" s="53"/>
      <c r="AT283" s="17" t="s">
        <v>141</v>
      </c>
      <c r="AU283" s="17" t="s">
        <v>82</v>
      </c>
    </row>
    <row r="284" spans="2:65" s="1" customFormat="1" ht="24.2" customHeight="1">
      <c r="B284" s="32"/>
      <c r="C284" s="127" t="s">
        <v>498</v>
      </c>
      <c r="D284" s="127" t="s">
        <v>133</v>
      </c>
      <c r="E284" s="128" t="s">
        <v>499</v>
      </c>
      <c r="F284" s="129" t="s">
        <v>500</v>
      </c>
      <c r="G284" s="130" t="s">
        <v>394</v>
      </c>
      <c r="H284" s="131">
        <v>6</v>
      </c>
      <c r="I284" s="132"/>
      <c r="J284" s="133">
        <f>ROUND(I284*H284,2)</f>
        <v>0</v>
      </c>
      <c r="K284" s="129" t="s">
        <v>137</v>
      </c>
      <c r="L284" s="32"/>
      <c r="M284" s="134" t="s">
        <v>19</v>
      </c>
      <c r="N284" s="135" t="s">
        <v>43</v>
      </c>
      <c r="P284" s="136">
        <f>O284*H284</f>
        <v>0</v>
      </c>
      <c r="Q284" s="136">
        <v>2.972E-2</v>
      </c>
      <c r="R284" s="136">
        <f>Q284*H284</f>
        <v>0.17832000000000001</v>
      </c>
      <c r="S284" s="136">
        <v>0</v>
      </c>
      <c r="T284" s="137">
        <f>S284*H284</f>
        <v>0</v>
      </c>
      <c r="AR284" s="138" t="s">
        <v>138</v>
      </c>
      <c r="AT284" s="138" t="s">
        <v>133</v>
      </c>
      <c r="AU284" s="138" t="s">
        <v>82</v>
      </c>
      <c r="AY284" s="17" t="s">
        <v>130</v>
      </c>
      <c r="BE284" s="139">
        <f>IF(N284="základní",J284,0)</f>
        <v>0</v>
      </c>
      <c r="BF284" s="139">
        <f>IF(N284="snížená",J284,0)</f>
        <v>0</v>
      </c>
      <c r="BG284" s="139">
        <f>IF(N284="zákl. přenesená",J284,0)</f>
        <v>0</v>
      </c>
      <c r="BH284" s="139">
        <f>IF(N284="sníž. přenesená",J284,0)</f>
        <v>0</v>
      </c>
      <c r="BI284" s="139">
        <f>IF(N284="nulová",J284,0)</f>
        <v>0</v>
      </c>
      <c r="BJ284" s="17" t="s">
        <v>80</v>
      </c>
      <c r="BK284" s="139">
        <f>ROUND(I284*H284,2)</f>
        <v>0</v>
      </c>
      <c r="BL284" s="17" t="s">
        <v>138</v>
      </c>
      <c r="BM284" s="138" t="s">
        <v>501</v>
      </c>
    </row>
    <row r="285" spans="2:65" s="1" customFormat="1" ht="19.5">
      <c r="B285" s="32"/>
      <c r="D285" s="140" t="s">
        <v>140</v>
      </c>
      <c r="F285" s="141" t="s">
        <v>502</v>
      </c>
      <c r="I285" s="142"/>
      <c r="L285" s="32"/>
      <c r="M285" s="143"/>
      <c r="T285" s="53"/>
      <c r="AT285" s="17" t="s">
        <v>140</v>
      </c>
      <c r="AU285" s="17" t="s">
        <v>82</v>
      </c>
    </row>
    <row r="286" spans="2:65" s="1" customFormat="1" ht="11.25">
      <c r="B286" s="32"/>
      <c r="D286" s="144" t="s">
        <v>141</v>
      </c>
      <c r="F286" s="145" t="s">
        <v>503</v>
      </c>
      <c r="I286" s="142"/>
      <c r="L286" s="32"/>
      <c r="M286" s="143"/>
      <c r="T286" s="53"/>
      <c r="AT286" s="17" t="s">
        <v>141</v>
      </c>
      <c r="AU286" s="17" t="s">
        <v>82</v>
      </c>
    </row>
    <row r="287" spans="2:65" s="1" customFormat="1" ht="29.25">
      <c r="B287" s="32"/>
      <c r="D287" s="140" t="s">
        <v>143</v>
      </c>
      <c r="F287" s="146" t="s">
        <v>504</v>
      </c>
      <c r="I287" s="142"/>
      <c r="L287" s="32"/>
      <c r="M287" s="143"/>
      <c r="T287" s="53"/>
      <c r="AT287" s="17" t="s">
        <v>143</v>
      </c>
      <c r="AU287" s="17" t="s">
        <v>82</v>
      </c>
    </row>
    <row r="288" spans="2:65" s="1" customFormat="1" ht="24.2" customHeight="1">
      <c r="B288" s="32"/>
      <c r="C288" s="127" t="s">
        <v>505</v>
      </c>
      <c r="D288" s="127" t="s">
        <v>133</v>
      </c>
      <c r="E288" s="128" t="s">
        <v>506</v>
      </c>
      <c r="F288" s="129" t="s">
        <v>507</v>
      </c>
      <c r="G288" s="130" t="s">
        <v>394</v>
      </c>
      <c r="H288" s="131">
        <v>1</v>
      </c>
      <c r="I288" s="132"/>
      <c r="J288" s="133">
        <f>ROUND(I288*H288,2)</f>
        <v>0</v>
      </c>
      <c r="K288" s="129" t="s">
        <v>137</v>
      </c>
      <c r="L288" s="32"/>
      <c r="M288" s="134" t="s">
        <v>19</v>
      </c>
      <c r="N288" s="135" t="s">
        <v>43</v>
      </c>
      <c r="P288" s="136">
        <f>O288*H288</f>
        <v>0</v>
      </c>
      <c r="Q288" s="136">
        <v>2.972E-2</v>
      </c>
      <c r="R288" s="136">
        <f>Q288*H288</f>
        <v>2.972E-2</v>
      </c>
      <c r="S288" s="136">
        <v>0</v>
      </c>
      <c r="T288" s="137">
        <f>S288*H288</f>
        <v>0</v>
      </c>
      <c r="AR288" s="138" t="s">
        <v>138</v>
      </c>
      <c r="AT288" s="138" t="s">
        <v>133</v>
      </c>
      <c r="AU288" s="138" t="s">
        <v>82</v>
      </c>
      <c r="AY288" s="17" t="s">
        <v>130</v>
      </c>
      <c r="BE288" s="139">
        <f>IF(N288="základní",J288,0)</f>
        <v>0</v>
      </c>
      <c r="BF288" s="139">
        <f>IF(N288="snížená",J288,0)</f>
        <v>0</v>
      </c>
      <c r="BG288" s="139">
        <f>IF(N288="zákl. přenesená",J288,0)</f>
        <v>0</v>
      </c>
      <c r="BH288" s="139">
        <f>IF(N288="sníž. přenesená",J288,0)</f>
        <v>0</v>
      </c>
      <c r="BI288" s="139">
        <f>IF(N288="nulová",J288,0)</f>
        <v>0</v>
      </c>
      <c r="BJ288" s="17" t="s">
        <v>80</v>
      </c>
      <c r="BK288" s="139">
        <f>ROUND(I288*H288,2)</f>
        <v>0</v>
      </c>
      <c r="BL288" s="17" t="s">
        <v>138</v>
      </c>
      <c r="BM288" s="138" t="s">
        <v>508</v>
      </c>
    </row>
    <row r="289" spans="2:65" s="1" customFormat="1" ht="19.5">
      <c r="B289" s="32"/>
      <c r="D289" s="140" t="s">
        <v>140</v>
      </c>
      <c r="F289" s="141" t="s">
        <v>509</v>
      </c>
      <c r="I289" s="142"/>
      <c r="L289" s="32"/>
      <c r="M289" s="143"/>
      <c r="T289" s="53"/>
      <c r="AT289" s="17" t="s">
        <v>140</v>
      </c>
      <c r="AU289" s="17" t="s">
        <v>82</v>
      </c>
    </row>
    <row r="290" spans="2:65" s="1" customFormat="1" ht="11.25">
      <c r="B290" s="32"/>
      <c r="D290" s="144" t="s">
        <v>141</v>
      </c>
      <c r="F290" s="145" t="s">
        <v>510</v>
      </c>
      <c r="I290" s="142"/>
      <c r="L290" s="32"/>
      <c r="M290" s="143"/>
      <c r="T290" s="53"/>
      <c r="AT290" s="17" t="s">
        <v>141</v>
      </c>
      <c r="AU290" s="17" t="s">
        <v>82</v>
      </c>
    </row>
    <row r="291" spans="2:65" s="1" customFormat="1" ht="24.2" customHeight="1">
      <c r="B291" s="32"/>
      <c r="C291" s="127" t="s">
        <v>511</v>
      </c>
      <c r="D291" s="127" t="s">
        <v>133</v>
      </c>
      <c r="E291" s="128" t="s">
        <v>512</v>
      </c>
      <c r="F291" s="129" t="s">
        <v>513</v>
      </c>
      <c r="G291" s="130" t="s">
        <v>394</v>
      </c>
      <c r="H291" s="131">
        <v>5</v>
      </c>
      <c r="I291" s="132"/>
      <c r="J291" s="133">
        <f>ROUND(I291*H291,2)</f>
        <v>0</v>
      </c>
      <c r="K291" s="129" t="s">
        <v>137</v>
      </c>
      <c r="L291" s="32"/>
      <c r="M291" s="134" t="s">
        <v>19</v>
      </c>
      <c r="N291" s="135" t="s">
        <v>43</v>
      </c>
      <c r="P291" s="136">
        <f>O291*H291</f>
        <v>0</v>
      </c>
      <c r="Q291" s="136">
        <v>2.972E-2</v>
      </c>
      <c r="R291" s="136">
        <f>Q291*H291</f>
        <v>0.14860000000000001</v>
      </c>
      <c r="S291" s="136">
        <v>0</v>
      </c>
      <c r="T291" s="137">
        <f>S291*H291</f>
        <v>0</v>
      </c>
      <c r="AR291" s="138" t="s">
        <v>138</v>
      </c>
      <c r="AT291" s="138" t="s">
        <v>133</v>
      </c>
      <c r="AU291" s="138" t="s">
        <v>82</v>
      </c>
      <c r="AY291" s="17" t="s">
        <v>130</v>
      </c>
      <c r="BE291" s="139">
        <f>IF(N291="základní",J291,0)</f>
        <v>0</v>
      </c>
      <c r="BF291" s="139">
        <f>IF(N291="snížená",J291,0)</f>
        <v>0</v>
      </c>
      <c r="BG291" s="139">
        <f>IF(N291="zákl. přenesená",J291,0)</f>
        <v>0</v>
      </c>
      <c r="BH291" s="139">
        <f>IF(N291="sníž. přenesená",J291,0)</f>
        <v>0</v>
      </c>
      <c r="BI291" s="139">
        <f>IF(N291="nulová",J291,0)</f>
        <v>0</v>
      </c>
      <c r="BJ291" s="17" t="s">
        <v>80</v>
      </c>
      <c r="BK291" s="139">
        <f>ROUND(I291*H291,2)</f>
        <v>0</v>
      </c>
      <c r="BL291" s="17" t="s">
        <v>138</v>
      </c>
      <c r="BM291" s="138" t="s">
        <v>514</v>
      </c>
    </row>
    <row r="292" spans="2:65" s="1" customFormat="1" ht="19.5">
      <c r="B292" s="32"/>
      <c r="D292" s="140" t="s">
        <v>140</v>
      </c>
      <c r="F292" s="141" t="s">
        <v>515</v>
      </c>
      <c r="I292" s="142"/>
      <c r="L292" s="32"/>
      <c r="M292" s="143"/>
      <c r="T292" s="53"/>
      <c r="AT292" s="17" t="s">
        <v>140</v>
      </c>
      <c r="AU292" s="17" t="s">
        <v>82</v>
      </c>
    </row>
    <row r="293" spans="2:65" s="1" customFormat="1" ht="11.25">
      <c r="B293" s="32"/>
      <c r="D293" s="144" t="s">
        <v>141</v>
      </c>
      <c r="F293" s="145" t="s">
        <v>516</v>
      </c>
      <c r="I293" s="142"/>
      <c r="L293" s="32"/>
      <c r="M293" s="143"/>
      <c r="T293" s="53"/>
      <c r="AT293" s="17" t="s">
        <v>141</v>
      </c>
      <c r="AU293" s="17" t="s">
        <v>82</v>
      </c>
    </row>
    <row r="294" spans="2:65" s="1" customFormat="1" ht="24.2" customHeight="1">
      <c r="B294" s="32"/>
      <c r="C294" s="127" t="s">
        <v>517</v>
      </c>
      <c r="D294" s="127" t="s">
        <v>133</v>
      </c>
      <c r="E294" s="128" t="s">
        <v>518</v>
      </c>
      <c r="F294" s="129" t="s">
        <v>519</v>
      </c>
      <c r="G294" s="130" t="s">
        <v>394</v>
      </c>
      <c r="H294" s="131">
        <v>6</v>
      </c>
      <c r="I294" s="132"/>
      <c r="J294" s="133">
        <f>ROUND(I294*H294,2)</f>
        <v>0</v>
      </c>
      <c r="K294" s="129" t="s">
        <v>137</v>
      </c>
      <c r="L294" s="32"/>
      <c r="M294" s="134" t="s">
        <v>19</v>
      </c>
      <c r="N294" s="135" t="s">
        <v>43</v>
      </c>
      <c r="P294" s="136">
        <f>O294*H294</f>
        <v>0</v>
      </c>
      <c r="Q294" s="136">
        <v>2.972E-2</v>
      </c>
      <c r="R294" s="136">
        <f>Q294*H294</f>
        <v>0.17832000000000001</v>
      </c>
      <c r="S294" s="136">
        <v>0</v>
      </c>
      <c r="T294" s="137">
        <f>S294*H294</f>
        <v>0</v>
      </c>
      <c r="AR294" s="138" t="s">
        <v>138</v>
      </c>
      <c r="AT294" s="138" t="s">
        <v>133</v>
      </c>
      <c r="AU294" s="138" t="s">
        <v>82</v>
      </c>
      <c r="AY294" s="17" t="s">
        <v>130</v>
      </c>
      <c r="BE294" s="139">
        <f>IF(N294="základní",J294,0)</f>
        <v>0</v>
      </c>
      <c r="BF294" s="139">
        <f>IF(N294="snížená",J294,0)</f>
        <v>0</v>
      </c>
      <c r="BG294" s="139">
        <f>IF(N294="zákl. přenesená",J294,0)</f>
        <v>0</v>
      </c>
      <c r="BH294" s="139">
        <f>IF(N294="sníž. přenesená",J294,0)</f>
        <v>0</v>
      </c>
      <c r="BI294" s="139">
        <f>IF(N294="nulová",J294,0)</f>
        <v>0</v>
      </c>
      <c r="BJ294" s="17" t="s">
        <v>80</v>
      </c>
      <c r="BK294" s="139">
        <f>ROUND(I294*H294,2)</f>
        <v>0</v>
      </c>
      <c r="BL294" s="17" t="s">
        <v>138</v>
      </c>
      <c r="BM294" s="138" t="s">
        <v>520</v>
      </c>
    </row>
    <row r="295" spans="2:65" s="1" customFormat="1" ht="19.5">
      <c r="B295" s="32"/>
      <c r="D295" s="140" t="s">
        <v>140</v>
      </c>
      <c r="F295" s="141" t="s">
        <v>521</v>
      </c>
      <c r="I295" s="142"/>
      <c r="L295" s="32"/>
      <c r="M295" s="143"/>
      <c r="T295" s="53"/>
      <c r="AT295" s="17" t="s">
        <v>140</v>
      </c>
      <c r="AU295" s="17" t="s">
        <v>82</v>
      </c>
    </row>
    <row r="296" spans="2:65" s="1" customFormat="1" ht="11.25">
      <c r="B296" s="32"/>
      <c r="D296" s="144" t="s">
        <v>141</v>
      </c>
      <c r="F296" s="145" t="s">
        <v>522</v>
      </c>
      <c r="I296" s="142"/>
      <c r="L296" s="32"/>
      <c r="M296" s="143"/>
      <c r="T296" s="53"/>
      <c r="AT296" s="17" t="s">
        <v>141</v>
      </c>
      <c r="AU296" s="17" t="s">
        <v>82</v>
      </c>
    </row>
    <row r="297" spans="2:65" s="1" customFormat="1" ht="24.2" customHeight="1">
      <c r="B297" s="32"/>
      <c r="C297" s="127" t="s">
        <v>523</v>
      </c>
      <c r="D297" s="127" t="s">
        <v>133</v>
      </c>
      <c r="E297" s="128" t="s">
        <v>524</v>
      </c>
      <c r="F297" s="129" t="s">
        <v>525</v>
      </c>
      <c r="G297" s="130" t="s">
        <v>394</v>
      </c>
      <c r="H297" s="131">
        <v>6</v>
      </c>
      <c r="I297" s="132"/>
      <c r="J297" s="133">
        <f>ROUND(I297*H297,2)</f>
        <v>0</v>
      </c>
      <c r="K297" s="129" t="s">
        <v>137</v>
      </c>
      <c r="L297" s="32"/>
      <c r="M297" s="134" t="s">
        <v>19</v>
      </c>
      <c r="N297" s="135" t="s">
        <v>43</v>
      </c>
      <c r="P297" s="136">
        <f>O297*H297</f>
        <v>0</v>
      </c>
      <c r="Q297" s="136">
        <v>0.21734000000000001</v>
      </c>
      <c r="R297" s="136">
        <f>Q297*H297</f>
        <v>1.3040400000000001</v>
      </c>
      <c r="S297" s="136">
        <v>0</v>
      </c>
      <c r="T297" s="137">
        <f>S297*H297</f>
        <v>0</v>
      </c>
      <c r="AR297" s="138" t="s">
        <v>138</v>
      </c>
      <c r="AT297" s="138" t="s">
        <v>133</v>
      </c>
      <c r="AU297" s="138" t="s">
        <v>82</v>
      </c>
      <c r="AY297" s="17" t="s">
        <v>130</v>
      </c>
      <c r="BE297" s="139">
        <f>IF(N297="základní",J297,0)</f>
        <v>0</v>
      </c>
      <c r="BF297" s="139">
        <f>IF(N297="snížená",J297,0)</f>
        <v>0</v>
      </c>
      <c r="BG297" s="139">
        <f>IF(N297="zákl. přenesená",J297,0)</f>
        <v>0</v>
      </c>
      <c r="BH297" s="139">
        <f>IF(N297="sníž. přenesená",J297,0)</f>
        <v>0</v>
      </c>
      <c r="BI297" s="139">
        <f>IF(N297="nulová",J297,0)</f>
        <v>0</v>
      </c>
      <c r="BJ297" s="17" t="s">
        <v>80</v>
      </c>
      <c r="BK297" s="139">
        <f>ROUND(I297*H297,2)</f>
        <v>0</v>
      </c>
      <c r="BL297" s="17" t="s">
        <v>138</v>
      </c>
      <c r="BM297" s="138" t="s">
        <v>526</v>
      </c>
    </row>
    <row r="298" spans="2:65" s="1" customFormat="1" ht="19.5">
      <c r="B298" s="32"/>
      <c r="D298" s="140" t="s">
        <v>140</v>
      </c>
      <c r="F298" s="141" t="s">
        <v>525</v>
      </c>
      <c r="I298" s="142"/>
      <c r="L298" s="32"/>
      <c r="M298" s="143"/>
      <c r="T298" s="53"/>
      <c r="AT298" s="17" t="s">
        <v>140</v>
      </c>
      <c r="AU298" s="17" t="s">
        <v>82</v>
      </c>
    </row>
    <row r="299" spans="2:65" s="1" customFormat="1" ht="11.25">
      <c r="B299" s="32"/>
      <c r="D299" s="144" t="s">
        <v>141</v>
      </c>
      <c r="F299" s="145" t="s">
        <v>527</v>
      </c>
      <c r="I299" s="142"/>
      <c r="L299" s="32"/>
      <c r="M299" s="143"/>
      <c r="T299" s="53"/>
      <c r="AT299" s="17" t="s">
        <v>141</v>
      </c>
      <c r="AU299" s="17" t="s">
        <v>82</v>
      </c>
    </row>
    <row r="300" spans="2:65" s="1" customFormat="1" ht="24.2" customHeight="1">
      <c r="B300" s="32"/>
      <c r="C300" s="127" t="s">
        <v>528</v>
      </c>
      <c r="D300" s="127" t="s">
        <v>133</v>
      </c>
      <c r="E300" s="128" t="s">
        <v>529</v>
      </c>
      <c r="F300" s="129" t="s">
        <v>530</v>
      </c>
      <c r="G300" s="130" t="s">
        <v>275</v>
      </c>
      <c r="H300" s="131">
        <v>9.36</v>
      </c>
      <c r="I300" s="132"/>
      <c r="J300" s="133">
        <f>ROUND(I300*H300,2)</f>
        <v>0</v>
      </c>
      <c r="K300" s="129" t="s">
        <v>19</v>
      </c>
      <c r="L300" s="32"/>
      <c r="M300" s="134" t="s">
        <v>19</v>
      </c>
      <c r="N300" s="135" t="s">
        <v>43</v>
      </c>
      <c r="P300" s="136">
        <f>O300*H300</f>
        <v>0</v>
      </c>
      <c r="Q300" s="136">
        <v>0</v>
      </c>
      <c r="R300" s="136">
        <f>Q300*H300</f>
        <v>0</v>
      </c>
      <c r="S300" s="136">
        <v>0</v>
      </c>
      <c r="T300" s="137">
        <f>S300*H300</f>
        <v>0</v>
      </c>
      <c r="AR300" s="138" t="s">
        <v>138</v>
      </c>
      <c r="AT300" s="138" t="s">
        <v>133</v>
      </c>
      <c r="AU300" s="138" t="s">
        <v>82</v>
      </c>
      <c r="AY300" s="17" t="s">
        <v>130</v>
      </c>
      <c r="BE300" s="139">
        <f>IF(N300="základní",J300,0)</f>
        <v>0</v>
      </c>
      <c r="BF300" s="139">
        <f>IF(N300="snížená",J300,0)</f>
        <v>0</v>
      </c>
      <c r="BG300" s="139">
        <f>IF(N300="zákl. přenesená",J300,0)</f>
        <v>0</v>
      </c>
      <c r="BH300" s="139">
        <f>IF(N300="sníž. přenesená",J300,0)</f>
        <v>0</v>
      </c>
      <c r="BI300" s="139">
        <f>IF(N300="nulová",J300,0)</f>
        <v>0</v>
      </c>
      <c r="BJ300" s="17" t="s">
        <v>80</v>
      </c>
      <c r="BK300" s="139">
        <f>ROUND(I300*H300,2)</f>
        <v>0</v>
      </c>
      <c r="BL300" s="17" t="s">
        <v>138</v>
      </c>
      <c r="BM300" s="138" t="s">
        <v>531</v>
      </c>
    </row>
    <row r="301" spans="2:65" s="1" customFormat="1" ht="19.5">
      <c r="B301" s="32"/>
      <c r="D301" s="140" t="s">
        <v>140</v>
      </c>
      <c r="F301" s="141" t="s">
        <v>530</v>
      </c>
      <c r="I301" s="142"/>
      <c r="L301" s="32"/>
      <c r="M301" s="143"/>
      <c r="T301" s="53"/>
      <c r="AT301" s="17" t="s">
        <v>140</v>
      </c>
      <c r="AU301" s="17" t="s">
        <v>82</v>
      </c>
    </row>
    <row r="302" spans="2:65" s="1" customFormat="1" ht="19.5">
      <c r="B302" s="32"/>
      <c r="D302" s="140" t="s">
        <v>143</v>
      </c>
      <c r="F302" s="146" t="s">
        <v>532</v>
      </c>
      <c r="I302" s="142"/>
      <c r="L302" s="32"/>
      <c r="M302" s="143"/>
      <c r="T302" s="53"/>
      <c r="AT302" s="17" t="s">
        <v>143</v>
      </c>
      <c r="AU302" s="17" t="s">
        <v>82</v>
      </c>
    </row>
    <row r="303" spans="2:65" s="12" customFormat="1" ht="11.25">
      <c r="B303" s="150"/>
      <c r="D303" s="140" t="s">
        <v>215</v>
      </c>
      <c r="E303" s="151" t="s">
        <v>19</v>
      </c>
      <c r="F303" s="152" t="s">
        <v>533</v>
      </c>
      <c r="H303" s="151" t="s">
        <v>19</v>
      </c>
      <c r="I303" s="153"/>
      <c r="L303" s="150"/>
      <c r="M303" s="154"/>
      <c r="T303" s="155"/>
      <c r="AT303" s="151" t="s">
        <v>215</v>
      </c>
      <c r="AU303" s="151" t="s">
        <v>82</v>
      </c>
      <c r="AV303" s="12" t="s">
        <v>80</v>
      </c>
      <c r="AW303" s="12" t="s">
        <v>33</v>
      </c>
      <c r="AX303" s="12" t="s">
        <v>72</v>
      </c>
      <c r="AY303" s="151" t="s">
        <v>130</v>
      </c>
    </row>
    <row r="304" spans="2:65" s="13" customFormat="1" ht="11.25">
      <c r="B304" s="156"/>
      <c r="D304" s="140" t="s">
        <v>215</v>
      </c>
      <c r="E304" s="157" t="s">
        <v>19</v>
      </c>
      <c r="F304" s="158" t="s">
        <v>534</v>
      </c>
      <c r="H304" s="159">
        <v>8.1</v>
      </c>
      <c r="I304" s="160"/>
      <c r="L304" s="156"/>
      <c r="M304" s="161"/>
      <c r="T304" s="162"/>
      <c r="AT304" s="157" t="s">
        <v>215</v>
      </c>
      <c r="AU304" s="157" t="s">
        <v>82</v>
      </c>
      <c r="AV304" s="13" t="s">
        <v>82</v>
      </c>
      <c r="AW304" s="13" t="s">
        <v>33</v>
      </c>
      <c r="AX304" s="13" t="s">
        <v>72</v>
      </c>
      <c r="AY304" s="157" t="s">
        <v>130</v>
      </c>
    </row>
    <row r="305" spans="2:65" s="12" customFormat="1" ht="11.25">
      <c r="B305" s="150"/>
      <c r="D305" s="140" t="s">
        <v>215</v>
      </c>
      <c r="E305" s="151" t="s">
        <v>19</v>
      </c>
      <c r="F305" s="152" t="s">
        <v>296</v>
      </c>
      <c r="H305" s="151" t="s">
        <v>19</v>
      </c>
      <c r="I305" s="153"/>
      <c r="L305" s="150"/>
      <c r="M305" s="154"/>
      <c r="T305" s="155"/>
      <c r="AT305" s="151" t="s">
        <v>215</v>
      </c>
      <c r="AU305" s="151" t="s">
        <v>82</v>
      </c>
      <c r="AV305" s="12" t="s">
        <v>80</v>
      </c>
      <c r="AW305" s="12" t="s">
        <v>33</v>
      </c>
      <c r="AX305" s="12" t="s">
        <v>72</v>
      </c>
      <c r="AY305" s="151" t="s">
        <v>130</v>
      </c>
    </row>
    <row r="306" spans="2:65" s="13" customFormat="1" ht="11.25">
      <c r="B306" s="156"/>
      <c r="D306" s="140" t="s">
        <v>215</v>
      </c>
      <c r="E306" s="157" t="s">
        <v>19</v>
      </c>
      <c r="F306" s="158" t="s">
        <v>535</v>
      </c>
      <c r="H306" s="159">
        <v>1.26</v>
      </c>
      <c r="I306" s="160"/>
      <c r="L306" s="156"/>
      <c r="M306" s="161"/>
      <c r="T306" s="162"/>
      <c r="AT306" s="157" t="s">
        <v>215</v>
      </c>
      <c r="AU306" s="157" t="s">
        <v>82</v>
      </c>
      <c r="AV306" s="13" t="s">
        <v>82</v>
      </c>
      <c r="AW306" s="13" t="s">
        <v>33</v>
      </c>
      <c r="AX306" s="13" t="s">
        <v>72</v>
      </c>
      <c r="AY306" s="157" t="s">
        <v>130</v>
      </c>
    </row>
    <row r="307" spans="2:65" s="14" customFormat="1" ht="11.25">
      <c r="B307" s="163"/>
      <c r="D307" s="140" t="s">
        <v>215</v>
      </c>
      <c r="E307" s="164" t="s">
        <v>19</v>
      </c>
      <c r="F307" s="165" t="s">
        <v>220</v>
      </c>
      <c r="H307" s="166">
        <v>9.36</v>
      </c>
      <c r="I307" s="167"/>
      <c r="L307" s="163"/>
      <c r="M307" s="168"/>
      <c r="T307" s="169"/>
      <c r="AT307" s="164" t="s">
        <v>215</v>
      </c>
      <c r="AU307" s="164" t="s">
        <v>82</v>
      </c>
      <c r="AV307" s="14" t="s">
        <v>138</v>
      </c>
      <c r="AW307" s="14" t="s">
        <v>33</v>
      </c>
      <c r="AX307" s="14" t="s">
        <v>80</v>
      </c>
      <c r="AY307" s="164" t="s">
        <v>130</v>
      </c>
    </row>
    <row r="308" spans="2:65" s="1" customFormat="1" ht="24.2" customHeight="1">
      <c r="B308" s="32"/>
      <c r="C308" s="127" t="s">
        <v>536</v>
      </c>
      <c r="D308" s="127" t="s">
        <v>133</v>
      </c>
      <c r="E308" s="128" t="s">
        <v>537</v>
      </c>
      <c r="F308" s="129" t="s">
        <v>538</v>
      </c>
      <c r="G308" s="130" t="s">
        <v>275</v>
      </c>
      <c r="H308" s="131">
        <v>0.48799999999999999</v>
      </c>
      <c r="I308" s="132"/>
      <c r="J308" s="133">
        <f>ROUND(I308*H308,2)</f>
        <v>0</v>
      </c>
      <c r="K308" s="129" t="s">
        <v>137</v>
      </c>
      <c r="L308" s="32"/>
      <c r="M308" s="134" t="s">
        <v>19</v>
      </c>
      <c r="N308" s="135" t="s">
        <v>43</v>
      </c>
      <c r="P308" s="136">
        <f>O308*H308</f>
        <v>0</v>
      </c>
      <c r="Q308" s="136">
        <v>0</v>
      </c>
      <c r="R308" s="136">
        <f>Q308*H308</f>
        <v>0</v>
      </c>
      <c r="S308" s="136">
        <v>0</v>
      </c>
      <c r="T308" s="137">
        <f>S308*H308</f>
        <v>0</v>
      </c>
      <c r="AR308" s="138" t="s">
        <v>138</v>
      </c>
      <c r="AT308" s="138" t="s">
        <v>133</v>
      </c>
      <c r="AU308" s="138" t="s">
        <v>82</v>
      </c>
      <c r="AY308" s="17" t="s">
        <v>130</v>
      </c>
      <c r="BE308" s="139">
        <f>IF(N308="základní",J308,0)</f>
        <v>0</v>
      </c>
      <c r="BF308" s="139">
        <f>IF(N308="snížená",J308,0)</f>
        <v>0</v>
      </c>
      <c r="BG308" s="139">
        <f>IF(N308="zákl. přenesená",J308,0)</f>
        <v>0</v>
      </c>
      <c r="BH308" s="139">
        <f>IF(N308="sníž. přenesená",J308,0)</f>
        <v>0</v>
      </c>
      <c r="BI308" s="139">
        <f>IF(N308="nulová",J308,0)</f>
        <v>0</v>
      </c>
      <c r="BJ308" s="17" t="s">
        <v>80</v>
      </c>
      <c r="BK308" s="139">
        <f>ROUND(I308*H308,2)</f>
        <v>0</v>
      </c>
      <c r="BL308" s="17" t="s">
        <v>138</v>
      </c>
      <c r="BM308" s="138" t="s">
        <v>539</v>
      </c>
    </row>
    <row r="309" spans="2:65" s="1" customFormat="1" ht="19.5">
      <c r="B309" s="32"/>
      <c r="D309" s="140" t="s">
        <v>140</v>
      </c>
      <c r="F309" s="141" t="s">
        <v>540</v>
      </c>
      <c r="I309" s="142"/>
      <c r="L309" s="32"/>
      <c r="M309" s="143"/>
      <c r="T309" s="53"/>
      <c r="AT309" s="17" t="s">
        <v>140</v>
      </c>
      <c r="AU309" s="17" t="s">
        <v>82</v>
      </c>
    </row>
    <row r="310" spans="2:65" s="1" customFormat="1" ht="11.25">
      <c r="B310" s="32"/>
      <c r="D310" s="144" t="s">
        <v>141</v>
      </c>
      <c r="F310" s="145" t="s">
        <v>541</v>
      </c>
      <c r="I310" s="142"/>
      <c r="L310" s="32"/>
      <c r="M310" s="143"/>
      <c r="T310" s="53"/>
      <c r="AT310" s="17" t="s">
        <v>141</v>
      </c>
      <c r="AU310" s="17" t="s">
        <v>82</v>
      </c>
    </row>
    <row r="311" spans="2:65" s="1" customFormat="1" ht="19.5">
      <c r="B311" s="32"/>
      <c r="D311" s="140" t="s">
        <v>143</v>
      </c>
      <c r="F311" s="146" t="s">
        <v>542</v>
      </c>
      <c r="I311" s="142"/>
      <c r="L311" s="32"/>
      <c r="M311" s="143"/>
      <c r="T311" s="53"/>
      <c r="AT311" s="17" t="s">
        <v>143</v>
      </c>
      <c r="AU311" s="17" t="s">
        <v>82</v>
      </c>
    </row>
    <row r="312" spans="2:65" s="13" customFormat="1" ht="11.25">
      <c r="B312" s="156"/>
      <c r="D312" s="140" t="s">
        <v>215</v>
      </c>
      <c r="E312" s="157" t="s">
        <v>19</v>
      </c>
      <c r="F312" s="158" t="s">
        <v>543</v>
      </c>
      <c r="H312" s="159">
        <v>0.48799999999999999</v>
      </c>
      <c r="I312" s="160"/>
      <c r="L312" s="156"/>
      <c r="M312" s="161"/>
      <c r="T312" s="162"/>
      <c r="AT312" s="157" t="s">
        <v>215</v>
      </c>
      <c r="AU312" s="157" t="s">
        <v>82</v>
      </c>
      <c r="AV312" s="13" t="s">
        <v>82</v>
      </c>
      <c r="AW312" s="13" t="s">
        <v>33</v>
      </c>
      <c r="AX312" s="13" t="s">
        <v>80</v>
      </c>
      <c r="AY312" s="157" t="s">
        <v>130</v>
      </c>
    </row>
    <row r="313" spans="2:65" s="1" customFormat="1" ht="24.2" customHeight="1">
      <c r="B313" s="32"/>
      <c r="C313" s="127" t="s">
        <v>544</v>
      </c>
      <c r="D313" s="127" t="s">
        <v>133</v>
      </c>
      <c r="E313" s="128" t="s">
        <v>545</v>
      </c>
      <c r="F313" s="129" t="s">
        <v>546</v>
      </c>
      <c r="G313" s="130" t="s">
        <v>275</v>
      </c>
      <c r="H313" s="131">
        <v>0.57599999999999996</v>
      </c>
      <c r="I313" s="132"/>
      <c r="J313" s="133">
        <f>ROUND(I313*H313,2)</f>
        <v>0</v>
      </c>
      <c r="K313" s="129" t="s">
        <v>137</v>
      </c>
      <c r="L313" s="32"/>
      <c r="M313" s="134" t="s">
        <v>19</v>
      </c>
      <c r="N313" s="135" t="s">
        <v>43</v>
      </c>
      <c r="P313" s="136">
        <f>O313*H313</f>
        <v>0</v>
      </c>
      <c r="Q313" s="136">
        <v>0</v>
      </c>
      <c r="R313" s="136">
        <f>Q313*H313</f>
        <v>0</v>
      </c>
      <c r="S313" s="136">
        <v>0</v>
      </c>
      <c r="T313" s="137">
        <f>S313*H313</f>
        <v>0</v>
      </c>
      <c r="AR313" s="138" t="s">
        <v>138</v>
      </c>
      <c r="AT313" s="138" t="s">
        <v>133</v>
      </c>
      <c r="AU313" s="138" t="s">
        <v>82</v>
      </c>
      <c r="AY313" s="17" t="s">
        <v>130</v>
      </c>
      <c r="BE313" s="139">
        <f>IF(N313="základní",J313,0)</f>
        <v>0</v>
      </c>
      <c r="BF313" s="139">
        <f>IF(N313="snížená",J313,0)</f>
        <v>0</v>
      </c>
      <c r="BG313" s="139">
        <f>IF(N313="zákl. přenesená",J313,0)</f>
        <v>0</v>
      </c>
      <c r="BH313" s="139">
        <f>IF(N313="sníž. přenesená",J313,0)</f>
        <v>0</v>
      </c>
      <c r="BI313" s="139">
        <f>IF(N313="nulová",J313,0)</f>
        <v>0</v>
      </c>
      <c r="BJ313" s="17" t="s">
        <v>80</v>
      </c>
      <c r="BK313" s="139">
        <f>ROUND(I313*H313,2)</f>
        <v>0</v>
      </c>
      <c r="BL313" s="17" t="s">
        <v>138</v>
      </c>
      <c r="BM313" s="138" t="s">
        <v>547</v>
      </c>
    </row>
    <row r="314" spans="2:65" s="1" customFormat="1" ht="19.5">
      <c r="B314" s="32"/>
      <c r="D314" s="140" t="s">
        <v>140</v>
      </c>
      <c r="F314" s="141" t="s">
        <v>548</v>
      </c>
      <c r="I314" s="142"/>
      <c r="L314" s="32"/>
      <c r="M314" s="143"/>
      <c r="T314" s="53"/>
      <c r="AT314" s="17" t="s">
        <v>140</v>
      </c>
      <c r="AU314" s="17" t="s">
        <v>82</v>
      </c>
    </row>
    <row r="315" spans="2:65" s="1" customFormat="1" ht="11.25">
      <c r="B315" s="32"/>
      <c r="D315" s="144" t="s">
        <v>141</v>
      </c>
      <c r="F315" s="145" t="s">
        <v>549</v>
      </c>
      <c r="I315" s="142"/>
      <c r="L315" s="32"/>
      <c r="M315" s="143"/>
      <c r="T315" s="53"/>
      <c r="AT315" s="17" t="s">
        <v>141</v>
      </c>
      <c r="AU315" s="17" t="s">
        <v>82</v>
      </c>
    </row>
    <row r="316" spans="2:65" s="1" customFormat="1" ht="19.5">
      <c r="B316" s="32"/>
      <c r="D316" s="140" t="s">
        <v>143</v>
      </c>
      <c r="F316" s="146" t="s">
        <v>550</v>
      </c>
      <c r="I316" s="142"/>
      <c r="L316" s="32"/>
      <c r="M316" s="143"/>
      <c r="T316" s="53"/>
      <c r="AT316" s="17" t="s">
        <v>143</v>
      </c>
      <c r="AU316" s="17" t="s">
        <v>82</v>
      </c>
    </row>
    <row r="317" spans="2:65" s="13" customFormat="1" ht="11.25">
      <c r="B317" s="156"/>
      <c r="D317" s="140" t="s">
        <v>215</v>
      </c>
      <c r="E317" s="157" t="s">
        <v>19</v>
      </c>
      <c r="F317" s="158" t="s">
        <v>551</v>
      </c>
      <c r="H317" s="159">
        <v>0.57599999999999996</v>
      </c>
      <c r="I317" s="160"/>
      <c r="L317" s="156"/>
      <c r="M317" s="161"/>
      <c r="T317" s="162"/>
      <c r="AT317" s="157" t="s">
        <v>215</v>
      </c>
      <c r="AU317" s="157" t="s">
        <v>82</v>
      </c>
      <c r="AV317" s="13" t="s">
        <v>82</v>
      </c>
      <c r="AW317" s="13" t="s">
        <v>33</v>
      </c>
      <c r="AX317" s="13" t="s">
        <v>80</v>
      </c>
      <c r="AY317" s="157" t="s">
        <v>130</v>
      </c>
    </row>
    <row r="318" spans="2:65" s="11" customFormat="1" ht="22.9" customHeight="1">
      <c r="B318" s="115"/>
      <c r="D318" s="116" t="s">
        <v>71</v>
      </c>
      <c r="E318" s="125" t="s">
        <v>272</v>
      </c>
      <c r="F318" s="125" t="s">
        <v>552</v>
      </c>
      <c r="I318" s="118"/>
      <c r="J318" s="126">
        <f>BK318</f>
        <v>0</v>
      </c>
      <c r="L318" s="115"/>
      <c r="M318" s="120"/>
      <c r="P318" s="121">
        <f>SUM(P319:P522)</f>
        <v>0</v>
      </c>
      <c r="R318" s="121">
        <f>SUM(R319:R522)</f>
        <v>109.07424956</v>
      </c>
      <c r="T318" s="122">
        <f>SUM(T319:T522)</f>
        <v>275.71283000000005</v>
      </c>
      <c r="AR318" s="116" t="s">
        <v>80</v>
      </c>
      <c r="AT318" s="123" t="s">
        <v>71</v>
      </c>
      <c r="AU318" s="123" t="s">
        <v>80</v>
      </c>
      <c r="AY318" s="116" t="s">
        <v>130</v>
      </c>
      <c r="BK318" s="124">
        <f>SUM(BK319:BK522)</f>
        <v>0</v>
      </c>
    </row>
    <row r="319" spans="2:65" s="1" customFormat="1" ht="24.2" customHeight="1">
      <c r="B319" s="32"/>
      <c r="C319" s="127" t="s">
        <v>553</v>
      </c>
      <c r="D319" s="127" t="s">
        <v>133</v>
      </c>
      <c r="E319" s="128" t="s">
        <v>554</v>
      </c>
      <c r="F319" s="129" t="s">
        <v>555</v>
      </c>
      <c r="G319" s="130" t="s">
        <v>259</v>
      </c>
      <c r="H319" s="131">
        <v>36</v>
      </c>
      <c r="I319" s="132"/>
      <c r="J319" s="133">
        <f>ROUND(I319*H319,2)</f>
        <v>0</v>
      </c>
      <c r="K319" s="129" t="s">
        <v>137</v>
      </c>
      <c r="L319" s="32"/>
      <c r="M319" s="134" t="s">
        <v>19</v>
      </c>
      <c r="N319" s="135" t="s">
        <v>43</v>
      </c>
      <c r="P319" s="136">
        <f>O319*H319</f>
        <v>0</v>
      </c>
      <c r="Q319" s="136">
        <v>0.26336999999999999</v>
      </c>
      <c r="R319" s="136">
        <f>Q319*H319</f>
        <v>9.4813200000000002</v>
      </c>
      <c r="S319" s="136">
        <v>0</v>
      </c>
      <c r="T319" s="137">
        <f>S319*H319</f>
        <v>0</v>
      </c>
      <c r="AR319" s="138" t="s">
        <v>138</v>
      </c>
      <c r="AT319" s="138" t="s">
        <v>133</v>
      </c>
      <c r="AU319" s="138" t="s">
        <v>82</v>
      </c>
      <c r="AY319" s="17" t="s">
        <v>130</v>
      </c>
      <c r="BE319" s="139">
        <f>IF(N319="základní",J319,0)</f>
        <v>0</v>
      </c>
      <c r="BF319" s="139">
        <f>IF(N319="snížená",J319,0)</f>
        <v>0</v>
      </c>
      <c r="BG319" s="139">
        <f>IF(N319="zákl. přenesená",J319,0)</f>
        <v>0</v>
      </c>
      <c r="BH319" s="139">
        <f>IF(N319="sníž. přenesená",J319,0)</f>
        <v>0</v>
      </c>
      <c r="BI319" s="139">
        <f>IF(N319="nulová",J319,0)</f>
        <v>0</v>
      </c>
      <c r="BJ319" s="17" t="s">
        <v>80</v>
      </c>
      <c r="BK319" s="139">
        <f>ROUND(I319*H319,2)</f>
        <v>0</v>
      </c>
      <c r="BL319" s="17" t="s">
        <v>138</v>
      </c>
      <c r="BM319" s="138" t="s">
        <v>556</v>
      </c>
    </row>
    <row r="320" spans="2:65" s="1" customFormat="1" ht="11.25">
      <c r="B320" s="32"/>
      <c r="D320" s="140" t="s">
        <v>140</v>
      </c>
      <c r="F320" s="141" t="s">
        <v>557</v>
      </c>
      <c r="I320" s="142"/>
      <c r="L320" s="32"/>
      <c r="M320" s="143"/>
      <c r="T320" s="53"/>
      <c r="AT320" s="17" t="s">
        <v>140</v>
      </c>
      <c r="AU320" s="17" t="s">
        <v>82</v>
      </c>
    </row>
    <row r="321" spans="2:65" s="1" customFormat="1" ht="11.25">
      <c r="B321" s="32"/>
      <c r="D321" s="144" t="s">
        <v>141</v>
      </c>
      <c r="F321" s="145" t="s">
        <v>558</v>
      </c>
      <c r="I321" s="142"/>
      <c r="L321" s="32"/>
      <c r="M321" s="143"/>
      <c r="T321" s="53"/>
      <c r="AT321" s="17" t="s">
        <v>141</v>
      </c>
      <c r="AU321" s="17" t="s">
        <v>82</v>
      </c>
    </row>
    <row r="322" spans="2:65" s="1" customFormat="1" ht="19.5">
      <c r="B322" s="32"/>
      <c r="D322" s="140" t="s">
        <v>143</v>
      </c>
      <c r="F322" s="146" t="s">
        <v>559</v>
      </c>
      <c r="I322" s="142"/>
      <c r="L322" s="32"/>
      <c r="M322" s="143"/>
      <c r="T322" s="53"/>
      <c r="AT322" s="17" t="s">
        <v>143</v>
      </c>
      <c r="AU322" s="17" t="s">
        <v>82</v>
      </c>
    </row>
    <row r="323" spans="2:65" s="1" customFormat="1" ht="24.2" customHeight="1">
      <c r="B323" s="32"/>
      <c r="C323" s="127" t="s">
        <v>560</v>
      </c>
      <c r="D323" s="127" t="s">
        <v>133</v>
      </c>
      <c r="E323" s="128" t="s">
        <v>561</v>
      </c>
      <c r="F323" s="129" t="s">
        <v>562</v>
      </c>
      <c r="G323" s="130" t="s">
        <v>259</v>
      </c>
      <c r="H323" s="131">
        <v>2</v>
      </c>
      <c r="I323" s="132"/>
      <c r="J323" s="133">
        <f>ROUND(I323*H323,2)</f>
        <v>0</v>
      </c>
      <c r="K323" s="129" t="s">
        <v>137</v>
      </c>
      <c r="L323" s="32"/>
      <c r="M323" s="134" t="s">
        <v>19</v>
      </c>
      <c r="N323" s="135" t="s">
        <v>43</v>
      </c>
      <c r="P323" s="136">
        <f>O323*H323</f>
        <v>0</v>
      </c>
      <c r="Q323" s="136">
        <v>0.22237000000000001</v>
      </c>
      <c r="R323" s="136">
        <f>Q323*H323</f>
        <v>0.44474000000000002</v>
      </c>
      <c r="S323" s="136">
        <v>0</v>
      </c>
      <c r="T323" s="137">
        <f>S323*H323</f>
        <v>0</v>
      </c>
      <c r="AR323" s="138" t="s">
        <v>138</v>
      </c>
      <c r="AT323" s="138" t="s">
        <v>133</v>
      </c>
      <c r="AU323" s="138" t="s">
        <v>82</v>
      </c>
      <c r="AY323" s="17" t="s">
        <v>130</v>
      </c>
      <c r="BE323" s="139">
        <f>IF(N323="základní",J323,0)</f>
        <v>0</v>
      </c>
      <c r="BF323" s="139">
        <f>IF(N323="snížená",J323,0)</f>
        <v>0</v>
      </c>
      <c r="BG323" s="139">
        <f>IF(N323="zákl. přenesená",J323,0)</f>
        <v>0</v>
      </c>
      <c r="BH323" s="139">
        <f>IF(N323="sníž. přenesená",J323,0)</f>
        <v>0</v>
      </c>
      <c r="BI323" s="139">
        <f>IF(N323="nulová",J323,0)</f>
        <v>0</v>
      </c>
      <c r="BJ323" s="17" t="s">
        <v>80</v>
      </c>
      <c r="BK323" s="139">
        <f>ROUND(I323*H323,2)</f>
        <v>0</v>
      </c>
      <c r="BL323" s="17" t="s">
        <v>138</v>
      </c>
      <c r="BM323" s="138" t="s">
        <v>563</v>
      </c>
    </row>
    <row r="324" spans="2:65" s="1" customFormat="1" ht="11.25">
      <c r="B324" s="32"/>
      <c r="D324" s="140" t="s">
        <v>140</v>
      </c>
      <c r="F324" s="141" t="s">
        <v>564</v>
      </c>
      <c r="I324" s="142"/>
      <c r="L324" s="32"/>
      <c r="M324" s="143"/>
      <c r="T324" s="53"/>
      <c r="AT324" s="17" t="s">
        <v>140</v>
      </c>
      <c r="AU324" s="17" t="s">
        <v>82</v>
      </c>
    </row>
    <row r="325" spans="2:65" s="1" customFormat="1" ht="11.25">
      <c r="B325" s="32"/>
      <c r="D325" s="144" t="s">
        <v>141</v>
      </c>
      <c r="F325" s="145" t="s">
        <v>565</v>
      </c>
      <c r="I325" s="142"/>
      <c r="L325" s="32"/>
      <c r="M325" s="143"/>
      <c r="T325" s="53"/>
      <c r="AT325" s="17" t="s">
        <v>141</v>
      </c>
      <c r="AU325" s="17" t="s">
        <v>82</v>
      </c>
    </row>
    <row r="326" spans="2:65" s="1" customFormat="1" ht="19.5">
      <c r="B326" s="32"/>
      <c r="D326" s="140" t="s">
        <v>143</v>
      </c>
      <c r="F326" s="146" t="s">
        <v>559</v>
      </c>
      <c r="I326" s="142"/>
      <c r="L326" s="32"/>
      <c r="M326" s="143"/>
      <c r="T326" s="53"/>
      <c r="AT326" s="17" t="s">
        <v>143</v>
      </c>
      <c r="AU326" s="17" t="s">
        <v>82</v>
      </c>
    </row>
    <row r="327" spans="2:65" s="1" customFormat="1" ht="24.2" customHeight="1">
      <c r="B327" s="32"/>
      <c r="C327" s="127" t="s">
        <v>566</v>
      </c>
      <c r="D327" s="127" t="s">
        <v>133</v>
      </c>
      <c r="E327" s="128" t="s">
        <v>567</v>
      </c>
      <c r="F327" s="129" t="s">
        <v>568</v>
      </c>
      <c r="G327" s="130" t="s">
        <v>259</v>
      </c>
      <c r="H327" s="131">
        <v>49.69</v>
      </c>
      <c r="I327" s="132"/>
      <c r="J327" s="133">
        <f>ROUND(I327*H327,2)</f>
        <v>0</v>
      </c>
      <c r="K327" s="129" t="s">
        <v>137</v>
      </c>
      <c r="L327" s="32"/>
      <c r="M327" s="134" t="s">
        <v>19</v>
      </c>
      <c r="N327" s="135" t="s">
        <v>43</v>
      </c>
      <c r="P327" s="136">
        <f>O327*H327</f>
        <v>0</v>
      </c>
      <c r="Q327" s="136">
        <v>0</v>
      </c>
      <c r="R327" s="136">
        <f>Q327*H327</f>
        <v>0</v>
      </c>
      <c r="S327" s="136">
        <v>0.26300000000000001</v>
      </c>
      <c r="T327" s="137">
        <f>S327*H327</f>
        <v>13.06847</v>
      </c>
      <c r="AR327" s="138" t="s">
        <v>138</v>
      </c>
      <c r="AT327" s="138" t="s">
        <v>133</v>
      </c>
      <c r="AU327" s="138" t="s">
        <v>82</v>
      </c>
      <c r="AY327" s="17" t="s">
        <v>130</v>
      </c>
      <c r="BE327" s="139">
        <f>IF(N327="základní",J327,0)</f>
        <v>0</v>
      </c>
      <c r="BF327" s="139">
        <f>IF(N327="snížená",J327,0)</f>
        <v>0</v>
      </c>
      <c r="BG327" s="139">
        <f>IF(N327="zákl. přenesená",J327,0)</f>
        <v>0</v>
      </c>
      <c r="BH327" s="139">
        <f>IF(N327="sníž. přenesená",J327,0)</f>
        <v>0</v>
      </c>
      <c r="BI327" s="139">
        <f>IF(N327="nulová",J327,0)</f>
        <v>0</v>
      </c>
      <c r="BJ327" s="17" t="s">
        <v>80</v>
      </c>
      <c r="BK327" s="139">
        <f>ROUND(I327*H327,2)</f>
        <v>0</v>
      </c>
      <c r="BL327" s="17" t="s">
        <v>138</v>
      </c>
      <c r="BM327" s="138" t="s">
        <v>569</v>
      </c>
    </row>
    <row r="328" spans="2:65" s="1" customFormat="1" ht="19.5">
      <c r="B328" s="32"/>
      <c r="D328" s="140" t="s">
        <v>140</v>
      </c>
      <c r="F328" s="141" t="s">
        <v>570</v>
      </c>
      <c r="I328" s="142"/>
      <c r="L328" s="32"/>
      <c r="M328" s="143"/>
      <c r="T328" s="53"/>
      <c r="AT328" s="17" t="s">
        <v>140</v>
      </c>
      <c r="AU328" s="17" t="s">
        <v>82</v>
      </c>
    </row>
    <row r="329" spans="2:65" s="1" customFormat="1" ht="11.25">
      <c r="B329" s="32"/>
      <c r="D329" s="144" t="s">
        <v>141</v>
      </c>
      <c r="F329" s="145" t="s">
        <v>571</v>
      </c>
      <c r="I329" s="142"/>
      <c r="L329" s="32"/>
      <c r="M329" s="143"/>
      <c r="T329" s="53"/>
      <c r="AT329" s="17" t="s">
        <v>141</v>
      </c>
      <c r="AU329" s="17" t="s">
        <v>82</v>
      </c>
    </row>
    <row r="330" spans="2:65" s="1" customFormat="1" ht="29.25">
      <c r="B330" s="32"/>
      <c r="D330" s="140" t="s">
        <v>143</v>
      </c>
      <c r="F330" s="146" t="s">
        <v>572</v>
      </c>
      <c r="I330" s="142"/>
      <c r="L330" s="32"/>
      <c r="M330" s="143"/>
      <c r="T330" s="53"/>
      <c r="AT330" s="17" t="s">
        <v>143</v>
      </c>
      <c r="AU330" s="17" t="s">
        <v>82</v>
      </c>
    </row>
    <row r="331" spans="2:65" s="13" customFormat="1" ht="11.25">
      <c r="B331" s="156"/>
      <c r="D331" s="140" t="s">
        <v>215</v>
      </c>
      <c r="E331" s="157" t="s">
        <v>19</v>
      </c>
      <c r="F331" s="158" t="s">
        <v>573</v>
      </c>
      <c r="H331" s="159">
        <v>49.69</v>
      </c>
      <c r="I331" s="160"/>
      <c r="L331" s="156"/>
      <c r="M331" s="161"/>
      <c r="T331" s="162"/>
      <c r="AT331" s="157" t="s">
        <v>215</v>
      </c>
      <c r="AU331" s="157" t="s">
        <v>82</v>
      </c>
      <c r="AV331" s="13" t="s">
        <v>82</v>
      </c>
      <c r="AW331" s="13" t="s">
        <v>33</v>
      </c>
      <c r="AX331" s="13" t="s">
        <v>80</v>
      </c>
      <c r="AY331" s="157" t="s">
        <v>130</v>
      </c>
    </row>
    <row r="332" spans="2:65" s="1" customFormat="1" ht="24.2" customHeight="1">
      <c r="B332" s="32"/>
      <c r="C332" s="127" t="s">
        <v>574</v>
      </c>
      <c r="D332" s="127" t="s">
        <v>133</v>
      </c>
      <c r="E332" s="128" t="s">
        <v>575</v>
      </c>
      <c r="F332" s="129" t="s">
        <v>576</v>
      </c>
      <c r="G332" s="130" t="s">
        <v>394</v>
      </c>
      <c r="H332" s="131">
        <v>33</v>
      </c>
      <c r="I332" s="132"/>
      <c r="J332" s="133">
        <f>ROUND(I332*H332,2)</f>
        <v>0</v>
      </c>
      <c r="K332" s="129" t="s">
        <v>137</v>
      </c>
      <c r="L332" s="32"/>
      <c r="M332" s="134" t="s">
        <v>19</v>
      </c>
      <c r="N332" s="135" t="s">
        <v>43</v>
      </c>
      <c r="P332" s="136">
        <f>O332*H332</f>
        <v>0</v>
      </c>
      <c r="Q332" s="136">
        <v>0</v>
      </c>
      <c r="R332" s="136">
        <f>Q332*H332</f>
        <v>0</v>
      </c>
      <c r="S332" s="136">
        <v>0</v>
      </c>
      <c r="T332" s="137">
        <f>S332*H332</f>
        <v>0</v>
      </c>
      <c r="AR332" s="138" t="s">
        <v>138</v>
      </c>
      <c r="AT332" s="138" t="s">
        <v>133</v>
      </c>
      <c r="AU332" s="138" t="s">
        <v>82</v>
      </c>
      <c r="AY332" s="17" t="s">
        <v>130</v>
      </c>
      <c r="BE332" s="139">
        <f>IF(N332="základní",J332,0)</f>
        <v>0</v>
      </c>
      <c r="BF332" s="139">
        <f>IF(N332="snížená",J332,0)</f>
        <v>0</v>
      </c>
      <c r="BG332" s="139">
        <f>IF(N332="zákl. přenesená",J332,0)</f>
        <v>0</v>
      </c>
      <c r="BH332" s="139">
        <f>IF(N332="sníž. přenesená",J332,0)</f>
        <v>0</v>
      </c>
      <c r="BI332" s="139">
        <f>IF(N332="nulová",J332,0)</f>
        <v>0</v>
      </c>
      <c r="BJ332" s="17" t="s">
        <v>80</v>
      </c>
      <c r="BK332" s="139">
        <f>ROUND(I332*H332,2)</f>
        <v>0</v>
      </c>
      <c r="BL332" s="17" t="s">
        <v>138</v>
      </c>
      <c r="BM332" s="138" t="s">
        <v>577</v>
      </c>
    </row>
    <row r="333" spans="2:65" s="1" customFormat="1" ht="19.5">
      <c r="B333" s="32"/>
      <c r="D333" s="140" t="s">
        <v>140</v>
      </c>
      <c r="F333" s="141" t="s">
        <v>578</v>
      </c>
      <c r="I333" s="142"/>
      <c r="L333" s="32"/>
      <c r="M333" s="143"/>
      <c r="T333" s="53"/>
      <c r="AT333" s="17" t="s">
        <v>140</v>
      </c>
      <c r="AU333" s="17" t="s">
        <v>82</v>
      </c>
    </row>
    <row r="334" spans="2:65" s="1" customFormat="1" ht="11.25">
      <c r="B334" s="32"/>
      <c r="D334" s="144" t="s">
        <v>141</v>
      </c>
      <c r="F334" s="145" t="s">
        <v>579</v>
      </c>
      <c r="I334" s="142"/>
      <c r="L334" s="32"/>
      <c r="M334" s="143"/>
      <c r="T334" s="53"/>
      <c r="AT334" s="17" t="s">
        <v>141</v>
      </c>
      <c r="AU334" s="17" t="s">
        <v>82</v>
      </c>
    </row>
    <row r="335" spans="2:65" s="1" customFormat="1" ht="24.2" customHeight="1">
      <c r="B335" s="32"/>
      <c r="C335" s="127" t="s">
        <v>580</v>
      </c>
      <c r="D335" s="127" t="s">
        <v>133</v>
      </c>
      <c r="E335" s="128" t="s">
        <v>581</v>
      </c>
      <c r="F335" s="129" t="s">
        <v>582</v>
      </c>
      <c r="G335" s="130" t="s">
        <v>394</v>
      </c>
      <c r="H335" s="131">
        <v>16</v>
      </c>
      <c r="I335" s="132"/>
      <c r="J335" s="133">
        <f>ROUND(I335*H335,2)</f>
        <v>0</v>
      </c>
      <c r="K335" s="129" t="s">
        <v>137</v>
      </c>
      <c r="L335" s="32"/>
      <c r="M335" s="134" t="s">
        <v>19</v>
      </c>
      <c r="N335" s="135" t="s">
        <v>43</v>
      </c>
      <c r="P335" s="136">
        <f>O335*H335</f>
        <v>0</v>
      </c>
      <c r="Q335" s="136">
        <v>6.9999999999999999E-4</v>
      </c>
      <c r="R335" s="136">
        <f>Q335*H335</f>
        <v>1.12E-2</v>
      </c>
      <c r="S335" s="136">
        <v>0</v>
      </c>
      <c r="T335" s="137">
        <f>S335*H335</f>
        <v>0</v>
      </c>
      <c r="AR335" s="138" t="s">
        <v>138</v>
      </c>
      <c r="AT335" s="138" t="s">
        <v>133</v>
      </c>
      <c r="AU335" s="138" t="s">
        <v>82</v>
      </c>
      <c r="AY335" s="17" t="s">
        <v>130</v>
      </c>
      <c r="BE335" s="139">
        <f>IF(N335="základní",J335,0)</f>
        <v>0</v>
      </c>
      <c r="BF335" s="139">
        <f>IF(N335="snížená",J335,0)</f>
        <v>0</v>
      </c>
      <c r="BG335" s="139">
        <f>IF(N335="zákl. přenesená",J335,0)</f>
        <v>0</v>
      </c>
      <c r="BH335" s="139">
        <f>IF(N335="sníž. přenesená",J335,0)</f>
        <v>0</v>
      </c>
      <c r="BI335" s="139">
        <f>IF(N335="nulová",J335,0)</f>
        <v>0</v>
      </c>
      <c r="BJ335" s="17" t="s">
        <v>80</v>
      </c>
      <c r="BK335" s="139">
        <f>ROUND(I335*H335,2)</f>
        <v>0</v>
      </c>
      <c r="BL335" s="17" t="s">
        <v>138</v>
      </c>
      <c r="BM335" s="138" t="s">
        <v>583</v>
      </c>
    </row>
    <row r="336" spans="2:65" s="1" customFormat="1" ht="19.5">
      <c r="B336" s="32"/>
      <c r="D336" s="140" t="s">
        <v>140</v>
      </c>
      <c r="F336" s="141" t="s">
        <v>584</v>
      </c>
      <c r="I336" s="142"/>
      <c r="L336" s="32"/>
      <c r="M336" s="143"/>
      <c r="T336" s="53"/>
      <c r="AT336" s="17" t="s">
        <v>140</v>
      </c>
      <c r="AU336" s="17" t="s">
        <v>82</v>
      </c>
    </row>
    <row r="337" spans="2:65" s="1" customFormat="1" ht="11.25">
      <c r="B337" s="32"/>
      <c r="D337" s="144" t="s">
        <v>141</v>
      </c>
      <c r="F337" s="145" t="s">
        <v>585</v>
      </c>
      <c r="I337" s="142"/>
      <c r="L337" s="32"/>
      <c r="M337" s="143"/>
      <c r="T337" s="53"/>
      <c r="AT337" s="17" t="s">
        <v>141</v>
      </c>
      <c r="AU337" s="17" t="s">
        <v>82</v>
      </c>
    </row>
    <row r="338" spans="2:65" s="12" customFormat="1" ht="11.25">
      <c r="B338" s="150"/>
      <c r="D338" s="140" t="s">
        <v>215</v>
      </c>
      <c r="E338" s="151" t="s">
        <v>19</v>
      </c>
      <c r="F338" s="152" t="s">
        <v>586</v>
      </c>
      <c r="H338" s="151" t="s">
        <v>19</v>
      </c>
      <c r="I338" s="153"/>
      <c r="L338" s="150"/>
      <c r="M338" s="154"/>
      <c r="T338" s="155"/>
      <c r="AT338" s="151" t="s">
        <v>215</v>
      </c>
      <c r="AU338" s="151" t="s">
        <v>82</v>
      </c>
      <c r="AV338" s="12" t="s">
        <v>80</v>
      </c>
      <c r="AW338" s="12" t="s">
        <v>33</v>
      </c>
      <c r="AX338" s="12" t="s">
        <v>72</v>
      </c>
      <c r="AY338" s="151" t="s">
        <v>130</v>
      </c>
    </row>
    <row r="339" spans="2:65" s="13" customFormat="1" ht="11.25">
      <c r="B339" s="156"/>
      <c r="D339" s="140" t="s">
        <v>215</v>
      </c>
      <c r="E339" s="157" t="s">
        <v>19</v>
      </c>
      <c r="F339" s="158" t="s">
        <v>318</v>
      </c>
      <c r="H339" s="159">
        <v>14</v>
      </c>
      <c r="I339" s="160"/>
      <c r="L339" s="156"/>
      <c r="M339" s="161"/>
      <c r="T339" s="162"/>
      <c r="AT339" s="157" t="s">
        <v>215</v>
      </c>
      <c r="AU339" s="157" t="s">
        <v>82</v>
      </c>
      <c r="AV339" s="13" t="s">
        <v>82</v>
      </c>
      <c r="AW339" s="13" t="s">
        <v>33</v>
      </c>
      <c r="AX339" s="13" t="s">
        <v>72</v>
      </c>
      <c r="AY339" s="157" t="s">
        <v>130</v>
      </c>
    </row>
    <row r="340" spans="2:65" s="12" customFormat="1" ht="11.25">
      <c r="B340" s="150"/>
      <c r="D340" s="140" t="s">
        <v>215</v>
      </c>
      <c r="E340" s="151" t="s">
        <v>19</v>
      </c>
      <c r="F340" s="152" t="s">
        <v>587</v>
      </c>
      <c r="H340" s="151" t="s">
        <v>19</v>
      </c>
      <c r="I340" s="153"/>
      <c r="L340" s="150"/>
      <c r="M340" s="154"/>
      <c r="T340" s="155"/>
      <c r="AT340" s="151" t="s">
        <v>215</v>
      </c>
      <c r="AU340" s="151" t="s">
        <v>82</v>
      </c>
      <c r="AV340" s="12" t="s">
        <v>80</v>
      </c>
      <c r="AW340" s="12" t="s">
        <v>33</v>
      </c>
      <c r="AX340" s="12" t="s">
        <v>72</v>
      </c>
      <c r="AY340" s="151" t="s">
        <v>130</v>
      </c>
    </row>
    <row r="341" spans="2:65" s="13" customFormat="1" ht="11.25">
      <c r="B341" s="156"/>
      <c r="D341" s="140" t="s">
        <v>215</v>
      </c>
      <c r="E341" s="157" t="s">
        <v>19</v>
      </c>
      <c r="F341" s="158" t="s">
        <v>82</v>
      </c>
      <c r="H341" s="159">
        <v>2</v>
      </c>
      <c r="I341" s="160"/>
      <c r="L341" s="156"/>
      <c r="M341" s="161"/>
      <c r="T341" s="162"/>
      <c r="AT341" s="157" t="s">
        <v>215</v>
      </c>
      <c r="AU341" s="157" t="s">
        <v>82</v>
      </c>
      <c r="AV341" s="13" t="s">
        <v>82</v>
      </c>
      <c r="AW341" s="13" t="s">
        <v>33</v>
      </c>
      <c r="AX341" s="13" t="s">
        <v>72</v>
      </c>
      <c r="AY341" s="157" t="s">
        <v>130</v>
      </c>
    </row>
    <row r="342" spans="2:65" s="14" customFormat="1" ht="11.25">
      <c r="B342" s="163"/>
      <c r="D342" s="140" t="s">
        <v>215</v>
      </c>
      <c r="E342" s="164" t="s">
        <v>19</v>
      </c>
      <c r="F342" s="165" t="s">
        <v>220</v>
      </c>
      <c r="H342" s="166">
        <v>16</v>
      </c>
      <c r="I342" s="167"/>
      <c r="L342" s="163"/>
      <c r="M342" s="168"/>
      <c r="T342" s="169"/>
      <c r="AT342" s="164" t="s">
        <v>215</v>
      </c>
      <c r="AU342" s="164" t="s">
        <v>82</v>
      </c>
      <c r="AV342" s="14" t="s">
        <v>138</v>
      </c>
      <c r="AW342" s="14" t="s">
        <v>33</v>
      </c>
      <c r="AX342" s="14" t="s">
        <v>80</v>
      </c>
      <c r="AY342" s="164" t="s">
        <v>130</v>
      </c>
    </row>
    <row r="343" spans="2:65" s="1" customFormat="1" ht="24.2" customHeight="1">
      <c r="B343" s="32"/>
      <c r="C343" s="127" t="s">
        <v>588</v>
      </c>
      <c r="D343" s="127" t="s">
        <v>133</v>
      </c>
      <c r="E343" s="128" t="s">
        <v>589</v>
      </c>
      <c r="F343" s="129" t="s">
        <v>590</v>
      </c>
      <c r="G343" s="130" t="s">
        <v>394</v>
      </c>
      <c r="H343" s="131">
        <v>17</v>
      </c>
      <c r="I343" s="132"/>
      <c r="J343" s="133">
        <f>ROUND(I343*H343,2)</f>
        <v>0</v>
      </c>
      <c r="K343" s="129" t="s">
        <v>137</v>
      </c>
      <c r="L343" s="32"/>
      <c r="M343" s="134" t="s">
        <v>19</v>
      </c>
      <c r="N343" s="135" t="s">
        <v>43</v>
      </c>
      <c r="P343" s="136">
        <f>O343*H343</f>
        <v>0</v>
      </c>
      <c r="Q343" s="136">
        <v>0.11241</v>
      </c>
      <c r="R343" s="136">
        <f>Q343*H343</f>
        <v>1.9109699999999998</v>
      </c>
      <c r="S343" s="136">
        <v>0</v>
      </c>
      <c r="T343" s="137">
        <f>S343*H343</f>
        <v>0</v>
      </c>
      <c r="AR343" s="138" t="s">
        <v>138</v>
      </c>
      <c r="AT343" s="138" t="s">
        <v>133</v>
      </c>
      <c r="AU343" s="138" t="s">
        <v>82</v>
      </c>
      <c r="AY343" s="17" t="s">
        <v>130</v>
      </c>
      <c r="BE343" s="139">
        <f>IF(N343="základní",J343,0)</f>
        <v>0</v>
      </c>
      <c r="BF343" s="139">
        <f>IF(N343="snížená",J343,0)</f>
        <v>0</v>
      </c>
      <c r="BG343" s="139">
        <f>IF(N343="zákl. přenesená",J343,0)</f>
        <v>0</v>
      </c>
      <c r="BH343" s="139">
        <f>IF(N343="sníž. přenesená",J343,0)</f>
        <v>0</v>
      </c>
      <c r="BI343" s="139">
        <f>IF(N343="nulová",J343,0)</f>
        <v>0</v>
      </c>
      <c r="BJ343" s="17" t="s">
        <v>80</v>
      </c>
      <c r="BK343" s="139">
        <f>ROUND(I343*H343,2)</f>
        <v>0</v>
      </c>
      <c r="BL343" s="17" t="s">
        <v>138</v>
      </c>
      <c r="BM343" s="138" t="s">
        <v>591</v>
      </c>
    </row>
    <row r="344" spans="2:65" s="1" customFormat="1" ht="19.5">
      <c r="B344" s="32"/>
      <c r="D344" s="140" t="s">
        <v>140</v>
      </c>
      <c r="F344" s="141" t="s">
        <v>592</v>
      </c>
      <c r="I344" s="142"/>
      <c r="L344" s="32"/>
      <c r="M344" s="143"/>
      <c r="T344" s="53"/>
      <c r="AT344" s="17" t="s">
        <v>140</v>
      </c>
      <c r="AU344" s="17" t="s">
        <v>82</v>
      </c>
    </row>
    <row r="345" spans="2:65" s="1" customFormat="1" ht="11.25">
      <c r="B345" s="32"/>
      <c r="D345" s="144" t="s">
        <v>141</v>
      </c>
      <c r="F345" s="145" t="s">
        <v>593</v>
      </c>
      <c r="I345" s="142"/>
      <c r="L345" s="32"/>
      <c r="M345" s="143"/>
      <c r="T345" s="53"/>
      <c r="AT345" s="17" t="s">
        <v>141</v>
      </c>
      <c r="AU345" s="17" t="s">
        <v>82</v>
      </c>
    </row>
    <row r="346" spans="2:65" s="12" customFormat="1" ht="11.25">
      <c r="B346" s="150"/>
      <c r="D346" s="140" t="s">
        <v>215</v>
      </c>
      <c r="E346" s="151" t="s">
        <v>19</v>
      </c>
      <c r="F346" s="152" t="s">
        <v>586</v>
      </c>
      <c r="H346" s="151" t="s">
        <v>19</v>
      </c>
      <c r="I346" s="153"/>
      <c r="L346" s="150"/>
      <c r="M346" s="154"/>
      <c r="T346" s="155"/>
      <c r="AT346" s="151" t="s">
        <v>215</v>
      </c>
      <c r="AU346" s="151" t="s">
        <v>82</v>
      </c>
      <c r="AV346" s="12" t="s">
        <v>80</v>
      </c>
      <c r="AW346" s="12" t="s">
        <v>33</v>
      </c>
      <c r="AX346" s="12" t="s">
        <v>72</v>
      </c>
      <c r="AY346" s="151" t="s">
        <v>130</v>
      </c>
    </row>
    <row r="347" spans="2:65" s="13" customFormat="1" ht="11.25">
      <c r="B347" s="156"/>
      <c r="D347" s="140" t="s">
        <v>215</v>
      </c>
      <c r="E347" s="157" t="s">
        <v>19</v>
      </c>
      <c r="F347" s="158" t="s">
        <v>325</v>
      </c>
      <c r="H347" s="159">
        <v>15</v>
      </c>
      <c r="I347" s="160"/>
      <c r="L347" s="156"/>
      <c r="M347" s="161"/>
      <c r="T347" s="162"/>
      <c r="AT347" s="157" t="s">
        <v>215</v>
      </c>
      <c r="AU347" s="157" t="s">
        <v>82</v>
      </c>
      <c r="AV347" s="13" t="s">
        <v>82</v>
      </c>
      <c r="AW347" s="13" t="s">
        <v>33</v>
      </c>
      <c r="AX347" s="13" t="s">
        <v>72</v>
      </c>
      <c r="AY347" s="157" t="s">
        <v>130</v>
      </c>
    </row>
    <row r="348" spans="2:65" s="12" customFormat="1" ht="11.25">
      <c r="B348" s="150"/>
      <c r="D348" s="140" t="s">
        <v>215</v>
      </c>
      <c r="E348" s="151" t="s">
        <v>19</v>
      </c>
      <c r="F348" s="152" t="s">
        <v>587</v>
      </c>
      <c r="H348" s="151" t="s">
        <v>19</v>
      </c>
      <c r="I348" s="153"/>
      <c r="L348" s="150"/>
      <c r="M348" s="154"/>
      <c r="T348" s="155"/>
      <c r="AT348" s="151" t="s">
        <v>215</v>
      </c>
      <c r="AU348" s="151" t="s">
        <v>82</v>
      </c>
      <c r="AV348" s="12" t="s">
        <v>80</v>
      </c>
      <c r="AW348" s="12" t="s">
        <v>33</v>
      </c>
      <c r="AX348" s="12" t="s">
        <v>72</v>
      </c>
      <c r="AY348" s="151" t="s">
        <v>130</v>
      </c>
    </row>
    <row r="349" spans="2:65" s="13" customFormat="1" ht="11.25">
      <c r="B349" s="156"/>
      <c r="D349" s="140" t="s">
        <v>215</v>
      </c>
      <c r="E349" s="157" t="s">
        <v>19</v>
      </c>
      <c r="F349" s="158" t="s">
        <v>82</v>
      </c>
      <c r="H349" s="159">
        <v>2</v>
      </c>
      <c r="I349" s="160"/>
      <c r="L349" s="156"/>
      <c r="M349" s="161"/>
      <c r="T349" s="162"/>
      <c r="AT349" s="157" t="s">
        <v>215</v>
      </c>
      <c r="AU349" s="157" t="s">
        <v>82</v>
      </c>
      <c r="AV349" s="13" t="s">
        <v>82</v>
      </c>
      <c r="AW349" s="13" t="s">
        <v>33</v>
      </c>
      <c r="AX349" s="13" t="s">
        <v>72</v>
      </c>
      <c r="AY349" s="157" t="s">
        <v>130</v>
      </c>
    </row>
    <row r="350" spans="2:65" s="14" customFormat="1" ht="11.25">
      <c r="B350" s="163"/>
      <c r="D350" s="140" t="s">
        <v>215</v>
      </c>
      <c r="E350" s="164" t="s">
        <v>19</v>
      </c>
      <c r="F350" s="165" t="s">
        <v>220</v>
      </c>
      <c r="H350" s="166">
        <v>17</v>
      </c>
      <c r="I350" s="167"/>
      <c r="L350" s="163"/>
      <c r="M350" s="168"/>
      <c r="T350" s="169"/>
      <c r="AT350" s="164" t="s">
        <v>215</v>
      </c>
      <c r="AU350" s="164" t="s">
        <v>82</v>
      </c>
      <c r="AV350" s="14" t="s">
        <v>138</v>
      </c>
      <c r="AW350" s="14" t="s">
        <v>33</v>
      </c>
      <c r="AX350" s="14" t="s">
        <v>80</v>
      </c>
      <c r="AY350" s="164" t="s">
        <v>130</v>
      </c>
    </row>
    <row r="351" spans="2:65" s="1" customFormat="1" ht="24.2" customHeight="1">
      <c r="B351" s="32"/>
      <c r="C351" s="127" t="s">
        <v>594</v>
      </c>
      <c r="D351" s="127" t="s">
        <v>133</v>
      </c>
      <c r="E351" s="128" t="s">
        <v>595</v>
      </c>
      <c r="F351" s="129" t="s">
        <v>596</v>
      </c>
      <c r="G351" s="130" t="s">
        <v>259</v>
      </c>
      <c r="H351" s="131">
        <v>3129.62</v>
      </c>
      <c r="I351" s="132"/>
      <c r="J351" s="133">
        <f>ROUND(I351*H351,2)</f>
        <v>0</v>
      </c>
      <c r="K351" s="129" t="s">
        <v>137</v>
      </c>
      <c r="L351" s="32"/>
      <c r="M351" s="134" t="s">
        <v>19</v>
      </c>
      <c r="N351" s="135" t="s">
        <v>43</v>
      </c>
      <c r="P351" s="136">
        <f>O351*H351</f>
        <v>0</v>
      </c>
      <c r="Q351" s="136">
        <v>1E-4</v>
      </c>
      <c r="R351" s="136">
        <f>Q351*H351</f>
        <v>0.31296200000000002</v>
      </c>
      <c r="S351" s="136">
        <v>0</v>
      </c>
      <c r="T351" s="137">
        <f>S351*H351</f>
        <v>0</v>
      </c>
      <c r="AR351" s="138" t="s">
        <v>138</v>
      </c>
      <c r="AT351" s="138" t="s">
        <v>133</v>
      </c>
      <c r="AU351" s="138" t="s">
        <v>82</v>
      </c>
      <c r="AY351" s="17" t="s">
        <v>130</v>
      </c>
      <c r="BE351" s="139">
        <f>IF(N351="základní",J351,0)</f>
        <v>0</v>
      </c>
      <c r="BF351" s="139">
        <f>IF(N351="snížená",J351,0)</f>
        <v>0</v>
      </c>
      <c r="BG351" s="139">
        <f>IF(N351="zákl. přenesená",J351,0)</f>
        <v>0</v>
      </c>
      <c r="BH351" s="139">
        <f>IF(N351="sníž. přenesená",J351,0)</f>
        <v>0</v>
      </c>
      <c r="BI351" s="139">
        <f>IF(N351="nulová",J351,0)</f>
        <v>0</v>
      </c>
      <c r="BJ351" s="17" t="s">
        <v>80</v>
      </c>
      <c r="BK351" s="139">
        <f>ROUND(I351*H351,2)</f>
        <v>0</v>
      </c>
      <c r="BL351" s="17" t="s">
        <v>138</v>
      </c>
      <c r="BM351" s="138" t="s">
        <v>597</v>
      </c>
    </row>
    <row r="352" spans="2:65" s="1" customFormat="1" ht="19.5">
      <c r="B352" s="32"/>
      <c r="D352" s="140" t="s">
        <v>140</v>
      </c>
      <c r="F352" s="141" t="s">
        <v>598</v>
      </c>
      <c r="I352" s="142"/>
      <c r="L352" s="32"/>
      <c r="M352" s="143"/>
      <c r="T352" s="53"/>
      <c r="AT352" s="17" t="s">
        <v>140</v>
      </c>
      <c r="AU352" s="17" t="s">
        <v>82</v>
      </c>
    </row>
    <row r="353" spans="2:65" s="1" customFormat="1" ht="11.25">
      <c r="B353" s="32"/>
      <c r="D353" s="144" t="s">
        <v>141</v>
      </c>
      <c r="F353" s="145" t="s">
        <v>599</v>
      </c>
      <c r="I353" s="142"/>
      <c r="L353" s="32"/>
      <c r="M353" s="143"/>
      <c r="T353" s="53"/>
      <c r="AT353" s="17" t="s">
        <v>141</v>
      </c>
      <c r="AU353" s="17" t="s">
        <v>82</v>
      </c>
    </row>
    <row r="354" spans="2:65" s="12" customFormat="1" ht="11.25">
      <c r="B354" s="150"/>
      <c r="D354" s="140" t="s">
        <v>215</v>
      </c>
      <c r="E354" s="151" t="s">
        <v>19</v>
      </c>
      <c r="F354" s="152" t="s">
        <v>600</v>
      </c>
      <c r="H354" s="151" t="s">
        <v>19</v>
      </c>
      <c r="I354" s="153"/>
      <c r="L354" s="150"/>
      <c r="M354" s="154"/>
      <c r="T354" s="155"/>
      <c r="AT354" s="151" t="s">
        <v>215</v>
      </c>
      <c r="AU354" s="151" t="s">
        <v>82</v>
      </c>
      <c r="AV354" s="12" t="s">
        <v>80</v>
      </c>
      <c r="AW354" s="12" t="s">
        <v>33</v>
      </c>
      <c r="AX354" s="12" t="s">
        <v>72</v>
      </c>
      <c r="AY354" s="151" t="s">
        <v>130</v>
      </c>
    </row>
    <row r="355" spans="2:65" s="13" customFormat="1" ht="11.25">
      <c r="B355" s="156"/>
      <c r="D355" s="140" t="s">
        <v>215</v>
      </c>
      <c r="E355" s="157" t="s">
        <v>19</v>
      </c>
      <c r="F355" s="158" t="s">
        <v>601</v>
      </c>
      <c r="H355" s="159">
        <v>535.83000000000004</v>
      </c>
      <c r="I355" s="160"/>
      <c r="L355" s="156"/>
      <c r="M355" s="161"/>
      <c r="T355" s="162"/>
      <c r="AT355" s="157" t="s">
        <v>215</v>
      </c>
      <c r="AU355" s="157" t="s">
        <v>82</v>
      </c>
      <c r="AV355" s="13" t="s">
        <v>82</v>
      </c>
      <c r="AW355" s="13" t="s">
        <v>33</v>
      </c>
      <c r="AX355" s="13" t="s">
        <v>72</v>
      </c>
      <c r="AY355" s="157" t="s">
        <v>130</v>
      </c>
    </row>
    <row r="356" spans="2:65" s="12" customFormat="1" ht="11.25">
      <c r="B356" s="150"/>
      <c r="D356" s="140" t="s">
        <v>215</v>
      </c>
      <c r="E356" s="151" t="s">
        <v>19</v>
      </c>
      <c r="F356" s="152" t="s">
        <v>602</v>
      </c>
      <c r="H356" s="151" t="s">
        <v>19</v>
      </c>
      <c r="I356" s="153"/>
      <c r="L356" s="150"/>
      <c r="M356" s="154"/>
      <c r="T356" s="155"/>
      <c r="AT356" s="151" t="s">
        <v>215</v>
      </c>
      <c r="AU356" s="151" t="s">
        <v>82</v>
      </c>
      <c r="AV356" s="12" t="s">
        <v>80</v>
      </c>
      <c r="AW356" s="12" t="s">
        <v>33</v>
      </c>
      <c r="AX356" s="12" t="s">
        <v>72</v>
      </c>
      <c r="AY356" s="151" t="s">
        <v>130</v>
      </c>
    </row>
    <row r="357" spans="2:65" s="13" customFormat="1" ht="11.25">
      <c r="B357" s="156"/>
      <c r="D357" s="140" t="s">
        <v>215</v>
      </c>
      <c r="E357" s="157" t="s">
        <v>19</v>
      </c>
      <c r="F357" s="158" t="s">
        <v>603</v>
      </c>
      <c r="H357" s="159">
        <v>2593.79</v>
      </c>
      <c r="I357" s="160"/>
      <c r="L357" s="156"/>
      <c r="M357" s="161"/>
      <c r="T357" s="162"/>
      <c r="AT357" s="157" t="s">
        <v>215</v>
      </c>
      <c r="AU357" s="157" t="s">
        <v>82</v>
      </c>
      <c r="AV357" s="13" t="s">
        <v>82</v>
      </c>
      <c r="AW357" s="13" t="s">
        <v>33</v>
      </c>
      <c r="AX357" s="13" t="s">
        <v>72</v>
      </c>
      <c r="AY357" s="157" t="s">
        <v>130</v>
      </c>
    </row>
    <row r="358" spans="2:65" s="14" customFormat="1" ht="11.25">
      <c r="B358" s="163"/>
      <c r="D358" s="140" t="s">
        <v>215</v>
      </c>
      <c r="E358" s="164" t="s">
        <v>19</v>
      </c>
      <c r="F358" s="165" t="s">
        <v>220</v>
      </c>
      <c r="H358" s="166">
        <v>3129.62</v>
      </c>
      <c r="I358" s="167"/>
      <c r="L358" s="163"/>
      <c r="M358" s="168"/>
      <c r="T358" s="169"/>
      <c r="AT358" s="164" t="s">
        <v>215</v>
      </c>
      <c r="AU358" s="164" t="s">
        <v>82</v>
      </c>
      <c r="AV358" s="14" t="s">
        <v>138</v>
      </c>
      <c r="AW358" s="14" t="s">
        <v>33</v>
      </c>
      <c r="AX358" s="14" t="s">
        <v>80</v>
      </c>
      <c r="AY358" s="164" t="s">
        <v>130</v>
      </c>
    </row>
    <row r="359" spans="2:65" s="1" customFormat="1" ht="24.2" customHeight="1">
      <c r="B359" s="32"/>
      <c r="C359" s="127" t="s">
        <v>604</v>
      </c>
      <c r="D359" s="127" t="s">
        <v>133</v>
      </c>
      <c r="E359" s="128" t="s">
        <v>605</v>
      </c>
      <c r="F359" s="129" t="s">
        <v>606</v>
      </c>
      <c r="G359" s="130" t="s">
        <v>259</v>
      </c>
      <c r="H359" s="131">
        <v>1101.3699999999999</v>
      </c>
      <c r="I359" s="132"/>
      <c r="J359" s="133">
        <f>ROUND(I359*H359,2)</f>
        <v>0</v>
      </c>
      <c r="K359" s="129" t="s">
        <v>137</v>
      </c>
      <c r="L359" s="32"/>
      <c r="M359" s="134" t="s">
        <v>19</v>
      </c>
      <c r="N359" s="135" t="s">
        <v>43</v>
      </c>
      <c r="P359" s="136">
        <f>O359*H359</f>
        <v>0</v>
      </c>
      <c r="Q359" s="136">
        <v>5.0000000000000002E-5</v>
      </c>
      <c r="R359" s="136">
        <f>Q359*H359</f>
        <v>5.5068499999999999E-2</v>
      </c>
      <c r="S359" s="136">
        <v>0</v>
      </c>
      <c r="T359" s="137">
        <f>S359*H359</f>
        <v>0</v>
      </c>
      <c r="AR359" s="138" t="s">
        <v>138</v>
      </c>
      <c r="AT359" s="138" t="s">
        <v>133</v>
      </c>
      <c r="AU359" s="138" t="s">
        <v>82</v>
      </c>
      <c r="AY359" s="17" t="s">
        <v>130</v>
      </c>
      <c r="BE359" s="139">
        <f>IF(N359="základní",J359,0)</f>
        <v>0</v>
      </c>
      <c r="BF359" s="139">
        <f>IF(N359="snížená",J359,0)</f>
        <v>0</v>
      </c>
      <c r="BG359" s="139">
        <f>IF(N359="zákl. přenesená",J359,0)</f>
        <v>0</v>
      </c>
      <c r="BH359" s="139">
        <f>IF(N359="sníž. přenesená",J359,0)</f>
        <v>0</v>
      </c>
      <c r="BI359" s="139">
        <f>IF(N359="nulová",J359,0)</f>
        <v>0</v>
      </c>
      <c r="BJ359" s="17" t="s">
        <v>80</v>
      </c>
      <c r="BK359" s="139">
        <f>ROUND(I359*H359,2)</f>
        <v>0</v>
      </c>
      <c r="BL359" s="17" t="s">
        <v>138</v>
      </c>
      <c r="BM359" s="138" t="s">
        <v>607</v>
      </c>
    </row>
    <row r="360" spans="2:65" s="1" customFormat="1" ht="19.5">
      <c r="B360" s="32"/>
      <c r="D360" s="140" t="s">
        <v>140</v>
      </c>
      <c r="F360" s="141" t="s">
        <v>608</v>
      </c>
      <c r="I360" s="142"/>
      <c r="L360" s="32"/>
      <c r="M360" s="143"/>
      <c r="T360" s="53"/>
      <c r="AT360" s="17" t="s">
        <v>140</v>
      </c>
      <c r="AU360" s="17" t="s">
        <v>82</v>
      </c>
    </row>
    <row r="361" spans="2:65" s="1" customFormat="1" ht="11.25">
      <c r="B361" s="32"/>
      <c r="D361" s="144" t="s">
        <v>141</v>
      </c>
      <c r="F361" s="145" t="s">
        <v>609</v>
      </c>
      <c r="I361" s="142"/>
      <c r="L361" s="32"/>
      <c r="M361" s="143"/>
      <c r="T361" s="53"/>
      <c r="AT361" s="17" t="s">
        <v>141</v>
      </c>
      <c r="AU361" s="17" t="s">
        <v>82</v>
      </c>
    </row>
    <row r="362" spans="2:65" s="12" customFormat="1" ht="11.25">
      <c r="B362" s="150"/>
      <c r="D362" s="140" t="s">
        <v>215</v>
      </c>
      <c r="E362" s="151" t="s">
        <v>19</v>
      </c>
      <c r="F362" s="152" t="s">
        <v>610</v>
      </c>
      <c r="H362" s="151" t="s">
        <v>19</v>
      </c>
      <c r="I362" s="153"/>
      <c r="L362" s="150"/>
      <c r="M362" s="154"/>
      <c r="T362" s="155"/>
      <c r="AT362" s="151" t="s">
        <v>215</v>
      </c>
      <c r="AU362" s="151" t="s">
        <v>82</v>
      </c>
      <c r="AV362" s="12" t="s">
        <v>80</v>
      </c>
      <c r="AW362" s="12" t="s">
        <v>33</v>
      </c>
      <c r="AX362" s="12" t="s">
        <v>72</v>
      </c>
      <c r="AY362" s="151" t="s">
        <v>130</v>
      </c>
    </row>
    <row r="363" spans="2:65" s="13" customFormat="1" ht="11.25">
      <c r="B363" s="156"/>
      <c r="D363" s="140" t="s">
        <v>215</v>
      </c>
      <c r="E363" s="157" t="s">
        <v>19</v>
      </c>
      <c r="F363" s="158" t="s">
        <v>611</v>
      </c>
      <c r="H363" s="159">
        <v>708.56</v>
      </c>
      <c r="I363" s="160"/>
      <c r="L363" s="156"/>
      <c r="M363" s="161"/>
      <c r="T363" s="162"/>
      <c r="AT363" s="157" t="s">
        <v>215</v>
      </c>
      <c r="AU363" s="157" t="s">
        <v>82</v>
      </c>
      <c r="AV363" s="13" t="s">
        <v>82</v>
      </c>
      <c r="AW363" s="13" t="s">
        <v>33</v>
      </c>
      <c r="AX363" s="13" t="s">
        <v>72</v>
      </c>
      <c r="AY363" s="157" t="s">
        <v>130</v>
      </c>
    </row>
    <row r="364" spans="2:65" s="12" customFormat="1" ht="11.25">
      <c r="B364" s="150"/>
      <c r="D364" s="140" t="s">
        <v>215</v>
      </c>
      <c r="E364" s="151" t="s">
        <v>19</v>
      </c>
      <c r="F364" s="152" t="s">
        <v>612</v>
      </c>
      <c r="H364" s="151" t="s">
        <v>19</v>
      </c>
      <c r="I364" s="153"/>
      <c r="L364" s="150"/>
      <c r="M364" s="154"/>
      <c r="T364" s="155"/>
      <c r="AT364" s="151" t="s">
        <v>215</v>
      </c>
      <c r="AU364" s="151" t="s">
        <v>82</v>
      </c>
      <c r="AV364" s="12" t="s">
        <v>80</v>
      </c>
      <c r="AW364" s="12" t="s">
        <v>33</v>
      </c>
      <c r="AX364" s="12" t="s">
        <v>72</v>
      </c>
      <c r="AY364" s="151" t="s">
        <v>130</v>
      </c>
    </row>
    <row r="365" spans="2:65" s="13" customFormat="1" ht="11.25">
      <c r="B365" s="156"/>
      <c r="D365" s="140" t="s">
        <v>215</v>
      </c>
      <c r="E365" s="157" t="s">
        <v>19</v>
      </c>
      <c r="F365" s="158" t="s">
        <v>613</v>
      </c>
      <c r="H365" s="159">
        <v>392.81</v>
      </c>
      <c r="I365" s="160"/>
      <c r="L365" s="156"/>
      <c r="M365" s="161"/>
      <c r="T365" s="162"/>
      <c r="AT365" s="157" t="s">
        <v>215</v>
      </c>
      <c r="AU365" s="157" t="s">
        <v>82</v>
      </c>
      <c r="AV365" s="13" t="s">
        <v>82</v>
      </c>
      <c r="AW365" s="13" t="s">
        <v>33</v>
      </c>
      <c r="AX365" s="13" t="s">
        <v>72</v>
      </c>
      <c r="AY365" s="157" t="s">
        <v>130</v>
      </c>
    </row>
    <row r="366" spans="2:65" s="14" customFormat="1" ht="11.25">
      <c r="B366" s="163"/>
      <c r="D366" s="140" t="s">
        <v>215</v>
      </c>
      <c r="E366" s="164" t="s">
        <v>19</v>
      </c>
      <c r="F366" s="165" t="s">
        <v>220</v>
      </c>
      <c r="H366" s="166">
        <v>1101.3699999999999</v>
      </c>
      <c r="I366" s="167"/>
      <c r="L366" s="163"/>
      <c r="M366" s="168"/>
      <c r="T366" s="169"/>
      <c r="AT366" s="164" t="s">
        <v>215</v>
      </c>
      <c r="AU366" s="164" t="s">
        <v>82</v>
      </c>
      <c r="AV366" s="14" t="s">
        <v>138</v>
      </c>
      <c r="AW366" s="14" t="s">
        <v>33</v>
      </c>
      <c r="AX366" s="14" t="s">
        <v>80</v>
      </c>
      <c r="AY366" s="164" t="s">
        <v>130</v>
      </c>
    </row>
    <row r="367" spans="2:65" s="1" customFormat="1" ht="24.2" customHeight="1">
      <c r="B367" s="32"/>
      <c r="C367" s="127" t="s">
        <v>614</v>
      </c>
      <c r="D367" s="127" t="s">
        <v>133</v>
      </c>
      <c r="E367" s="128" t="s">
        <v>615</v>
      </c>
      <c r="F367" s="129" t="s">
        <v>616</v>
      </c>
      <c r="G367" s="130" t="s">
        <v>259</v>
      </c>
      <c r="H367" s="131">
        <v>18.600000000000001</v>
      </c>
      <c r="I367" s="132"/>
      <c r="J367" s="133">
        <f>ROUND(I367*H367,2)</f>
        <v>0</v>
      </c>
      <c r="K367" s="129" t="s">
        <v>137</v>
      </c>
      <c r="L367" s="32"/>
      <c r="M367" s="134" t="s">
        <v>19</v>
      </c>
      <c r="N367" s="135" t="s">
        <v>43</v>
      </c>
      <c r="P367" s="136">
        <f>O367*H367</f>
        <v>0</v>
      </c>
      <c r="Q367" s="136">
        <v>2.0000000000000001E-4</v>
      </c>
      <c r="R367" s="136">
        <f>Q367*H367</f>
        <v>3.7200000000000006E-3</v>
      </c>
      <c r="S367" s="136">
        <v>0</v>
      </c>
      <c r="T367" s="137">
        <f>S367*H367</f>
        <v>0</v>
      </c>
      <c r="AR367" s="138" t="s">
        <v>138</v>
      </c>
      <c r="AT367" s="138" t="s">
        <v>133</v>
      </c>
      <c r="AU367" s="138" t="s">
        <v>82</v>
      </c>
      <c r="AY367" s="17" t="s">
        <v>130</v>
      </c>
      <c r="BE367" s="139">
        <f>IF(N367="základní",J367,0)</f>
        <v>0</v>
      </c>
      <c r="BF367" s="139">
        <f>IF(N367="snížená",J367,0)</f>
        <v>0</v>
      </c>
      <c r="BG367" s="139">
        <f>IF(N367="zákl. přenesená",J367,0)</f>
        <v>0</v>
      </c>
      <c r="BH367" s="139">
        <f>IF(N367="sníž. přenesená",J367,0)</f>
        <v>0</v>
      </c>
      <c r="BI367" s="139">
        <f>IF(N367="nulová",J367,0)</f>
        <v>0</v>
      </c>
      <c r="BJ367" s="17" t="s">
        <v>80</v>
      </c>
      <c r="BK367" s="139">
        <f>ROUND(I367*H367,2)</f>
        <v>0</v>
      </c>
      <c r="BL367" s="17" t="s">
        <v>138</v>
      </c>
      <c r="BM367" s="138" t="s">
        <v>617</v>
      </c>
    </row>
    <row r="368" spans="2:65" s="1" customFormat="1" ht="19.5">
      <c r="B368" s="32"/>
      <c r="D368" s="140" t="s">
        <v>140</v>
      </c>
      <c r="F368" s="141" t="s">
        <v>618</v>
      </c>
      <c r="I368" s="142"/>
      <c r="L368" s="32"/>
      <c r="M368" s="143"/>
      <c r="T368" s="53"/>
      <c r="AT368" s="17" t="s">
        <v>140</v>
      </c>
      <c r="AU368" s="17" t="s">
        <v>82</v>
      </c>
    </row>
    <row r="369" spans="2:65" s="1" customFormat="1" ht="11.25">
      <c r="B369" s="32"/>
      <c r="D369" s="144" t="s">
        <v>141</v>
      </c>
      <c r="F369" s="145" t="s">
        <v>619</v>
      </c>
      <c r="I369" s="142"/>
      <c r="L369" s="32"/>
      <c r="M369" s="143"/>
      <c r="T369" s="53"/>
      <c r="AT369" s="17" t="s">
        <v>141</v>
      </c>
      <c r="AU369" s="17" t="s">
        <v>82</v>
      </c>
    </row>
    <row r="370" spans="2:65" s="12" customFormat="1" ht="11.25">
      <c r="B370" s="150"/>
      <c r="D370" s="140" t="s">
        <v>215</v>
      </c>
      <c r="E370" s="151" t="s">
        <v>19</v>
      </c>
      <c r="F370" s="152" t="s">
        <v>620</v>
      </c>
      <c r="H370" s="151" t="s">
        <v>19</v>
      </c>
      <c r="I370" s="153"/>
      <c r="L370" s="150"/>
      <c r="M370" s="154"/>
      <c r="T370" s="155"/>
      <c r="AT370" s="151" t="s">
        <v>215</v>
      </c>
      <c r="AU370" s="151" t="s">
        <v>82</v>
      </c>
      <c r="AV370" s="12" t="s">
        <v>80</v>
      </c>
      <c r="AW370" s="12" t="s">
        <v>33</v>
      </c>
      <c r="AX370" s="12" t="s">
        <v>72</v>
      </c>
      <c r="AY370" s="151" t="s">
        <v>130</v>
      </c>
    </row>
    <row r="371" spans="2:65" s="13" customFormat="1" ht="11.25">
      <c r="B371" s="156"/>
      <c r="D371" s="140" t="s">
        <v>215</v>
      </c>
      <c r="E371" s="157" t="s">
        <v>19</v>
      </c>
      <c r="F371" s="158" t="s">
        <v>621</v>
      </c>
      <c r="H371" s="159">
        <v>18.600000000000001</v>
      </c>
      <c r="I371" s="160"/>
      <c r="L371" s="156"/>
      <c r="M371" s="161"/>
      <c r="T371" s="162"/>
      <c r="AT371" s="157" t="s">
        <v>215</v>
      </c>
      <c r="AU371" s="157" t="s">
        <v>82</v>
      </c>
      <c r="AV371" s="13" t="s">
        <v>82</v>
      </c>
      <c r="AW371" s="13" t="s">
        <v>33</v>
      </c>
      <c r="AX371" s="13" t="s">
        <v>80</v>
      </c>
      <c r="AY371" s="157" t="s">
        <v>130</v>
      </c>
    </row>
    <row r="372" spans="2:65" s="1" customFormat="1" ht="24.2" customHeight="1">
      <c r="B372" s="32"/>
      <c r="C372" s="127" t="s">
        <v>622</v>
      </c>
      <c r="D372" s="127" t="s">
        <v>133</v>
      </c>
      <c r="E372" s="128" t="s">
        <v>623</v>
      </c>
      <c r="F372" s="129" t="s">
        <v>624</v>
      </c>
      <c r="G372" s="130" t="s">
        <v>259</v>
      </c>
      <c r="H372" s="131">
        <v>163.77000000000001</v>
      </c>
      <c r="I372" s="132"/>
      <c r="J372" s="133">
        <f>ROUND(I372*H372,2)</f>
        <v>0</v>
      </c>
      <c r="K372" s="129" t="s">
        <v>137</v>
      </c>
      <c r="L372" s="32"/>
      <c r="M372" s="134" t="s">
        <v>19</v>
      </c>
      <c r="N372" s="135" t="s">
        <v>43</v>
      </c>
      <c r="P372" s="136">
        <f>O372*H372</f>
        <v>0</v>
      </c>
      <c r="Q372" s="136">
        <v>1E-4</v>
      </c>
      <c r="R372" s="136">
        <f>Q372*H372</f>
        <v>1.6377000000000003E-2</v>
      </c>
      <c r="S372" s="136">
        <v>0</v>
      </c>
      <c r="T372" s="137">
        <f>S372*H372</f>
        <v>0</v>
      </c>
      <c r="AR372" s="138" t="s">
        <v>138</v>
      </c>
      <c r="AT372" s="138" t="s">
        <v>133</v>
      </c>
      <c r="AU372" s="138" t="s">
        <v>82</v>
      </c>
      <c r="AY372" s="17" t="s">
        <v>130</v>
      </c>
      <c r="BE372" s="139">
        <f>IF(N372="základní",J372,0)</f>
        <v>0</v>
      </c>
      <c r="BF372" s="139">
        <f>IF(N372="snížená",J372,0)</f>
        <v>0</v>
      </c>
      <c r="BG372" s="139">
        <f>IF(N372="zákl. přenesená",J372,0)</f>
        <v>0</v>
      </c>
      <c r="BH372" s="139">
        <f>IF(N372="sníž. přenesená",J372,0)</f>
        <v>0</v>
      </c>
      <c r="BI372" s="139">
        <f>IF(N372="nulová",J372,0)</f>
        <v>0</v>
      </c>
      <c r="BJ372" s="17" t="s">
        <v>80</v>
      </c>
      <c r="BK372" s="139">
        <f>ROUND(I372*H372,2)</f>
        <v>0</v>
      </c>
      <c r="BL372" s="17" t="s">
        <v>138</v>
      </c>
      <c r="BM372" s="138" t="s">
        <v>625</v>
      </c>
    </row>
    <row r="373" spans="2:65" s="1" customFormat="1" ht="19.5">
      <c r="B373" s="32"/>
      <c r="D373" s="140" t="s">
        <v>140</v>
      </c>
      <c r="F373" s="141" t="s">
        <v>626</v>
      </c>
      <c r="I373" s="142"/>
      <c r="L373" s="32"/>
      <c r="M373" s="143"/>
      <c r="T373" s="53"/>
      <c r="AT373" s="17" t="s">
        <v>140</v>
      </c>
      <c r="AU373" s="17" t="s">
        <v>82</v>
      </c>
    </row>
    <row r="374" spans="2:65" s="1" customFormat="1" ht="11.25">
      <c r="B374" s="32"/>
      <c r="D374" s="144" t="s">
        <v>141</v>
      </c>
      <c r="F374" s="145" t="s">
        <v>627</v>
      </c>
      <c r="I374" s="142"/>
      <c r="L374" s="32"/>
      <c r="M374" s="143"/>
      <c r="T374" s="53"/>
      <c r="AT374" s="17" t="s">
        <v>141</v>
      </c>
      <c r="AU374" s="17" t="s">
        <v>82</v>
      </c>
    </row>
    <row r="375" spans="2:65" s="12" customFormat="1" ht="11.25">
      <c r="B375" s="150"/>
      <c r="D375" s="140" t="s">
        <v>215</v>
      </c>
      <c r="E375" s="151" t="s">
        <v>19</v>
      </c>
      <c r="F375" s="152" t="s">
        <v>628</v>
      </c>
      <c r="H375" s="151" t="s">
        <v>19</v>
      </c>
      <c r="I375" s="153"/>
      <c r="L375" s="150"/>
      <c r="M375" s="154"/>
      <c r="T375" s="155"/>
      <c r="AT375" s="151" t="s">
        <v>215</v>
      </c>
      <c r="AU375" s="151" t="s">
        <v>82</v>
      </c>
      <c r="AV375" s="12" t="s">
        <v>80</v>
      </c>
      <c r="AW375" s="12" t="s">
        <v>33</v>
      </c>
      <c r="AX375" s="12" t="s">
        <v>72</v>
      </c>
      <c r="AY375" s="151" t="s">
        <v>130</v>
      </c>
    </row>
    <row r="376" spans="2:65" s="13" customFormat="1" ht="11.25">
      <c r="B376" s="156"/>
      <c r="D376" s="140" t="s">
        <v>215</v>
      </c>
      <c r="E376" s="157" t="s">
        <v>19</v>
      </c>
      <c r="F376" s="158" t="s">
        <v>629</v>
      </c>
      <c r="H376" s="159">
        <v>163.77000000000001</v>
      </c>
      <c r="I376" s="160"/>
      <c r="L376" s="156"/>
      <c r="M376" s="161"/>
      <c r="T376" s="162"/>
      <c r="AT376" s="157" t="s">
        <v>215</v>
      </c>
      <c r="AU376" s="157" t="s">
        <v>82</v>
      </c>
      <c r="AV376" s="13" t="s">
        <v>82</v>
      </c>
      <c r="AW376" s="13" t="s">
        <v>33</v>
      </c>
      <c r="AX376" s="13" t="s">
        <v>80</v>
      </c>
      <c r="AY376" s="157" t="s">
        <v>130</v>
      </c>
    </row>
    <row r="377" spans="2:65" s="1" customFormat="1" ht="24.2" customHeight="1">
      <c r="B377" s="32"/>
      <c r="C377" s="127" t="s">
        <v>630</v>
      </c>
      <c r="D377" s="127" t="s">
        <v>133</v>
      </c>
      <c r="E377" s="128" t="s">
        <v>631</v>
      </c>
      <c r="F377" s="129" t="s">
        <v>632</v>
      </c>
      <c r="G377" s="130" t="s">
        <v>205</v>
      </c>
      <c r="H377" s="131">
        <v>101.26</v>
      </c>
      <c r="I377" s="132"/>
      <c r="J377" s="133">
        <f>ROUND(I377*H377,2)</f>
        <v>0</v>
      </c>
      <c r="K377" s="129" t="s">
        <v>137</v>
      </c>
      <c r="L377" s="32"/>
      <c r="M377" s="134" t="s">
        <v>19</v>
      </c>
      <c r="N377" s="135" t="s">
        <v>43</v>
      </c>
      <c r="P377" s="136">
        <f>O377*H377</f>
        <v>0</v>
      </c>
      <c r="Q377" s="136">
        <v>1.1999999999999999E-3</v>
      </c>
      <c r="R377" s="136">
        <f>Q377*H377</f>
        <v>0.121512</v>
      </c>
      <c r="S377" s="136">
        <v>0</v>
      </c>
      <c r="T377" s="137">
        <f>S377*H377</f>
        <v>0</v>
      </c>
      <c r="AR377" s="138" t="s">
        <v>138</v>
      </c>
      <c r="AT377" s="138" t="s">
        <v>133</v>
      </c>
      <c r="AU377" s="138" t="s">
        <v>82</v>
      </c>
      <c r="AY377" s="17" t="s">
        <v>130</v>
      </c>
      <c r="BE377" s="139">
        <f>IF(N377="základní",J377,0)</f>
        <v>0</v>
      </c>
      <c r="BF377" s="139">
        <f>IF(N377="snížená",J377,0)</f>
        <v>0</v>
      </c>
      <c r="BG377" s="139">
        <f>IF(N377="zákl. přenesená",J377,0)</f>
        <v>0</v>
      </c>
      <c r="BH377" s="139">
        <f>IF(N377="sníž. přenesená",J377,0)</f>
        <v>0</v>
      </c>
      <c r="BI377" s="139">
        <f>IF(N377="nulová",J377,0)</f>
        <v>0</v>
      </c>
      <c r="BJ377" s="17" t="s">
        <v>80</v>
      </c>
      <c r="BK377" s="139">
        <f>ROUND(I377*H377,2)</f>
        <v>0</v>
      </c>
      <c r="BL377" s="17" t="s">
        <v>138</v>
      </c>
      <c r="BM377" s="138" t="s">
        <v>633</v>
      </c>
    </row>
    <row r="378" spans="2:65" s="1" customFormat="1" ht="19.5">
      <c r="B378" s="32"/>
      <c r="D378" s="140" t="s">
        <v>140</v>
      </c>
      <c r="F378" s="141" t="s">
        <v>634</v>
      </c>
      <c r="I378" s="142"/>
      <c r="L378" s="32"/>
      <c r="M378" s="143"/>
      <c r="T378" s="53"/>
      <c r="AT378" s="17" t="s">
        <v>140</v>
      </c>
      <c r="AU378" s="17" t="s">
        <v>82</v>
      </c>
    </row>
    <row r="379" spans="2:65" s="1" customFormat="1" ht="11.25">
      <c r="B379" s="32"/>
      <c r="D379" s="144" t="s">
        <v>141</v>
      </c>
      <c r="F379" s="145" t="s">
        <v>635</v>
      </c>
      <c r="I379" s="142"/>
      <c r="L379" s="32"/>
      <c r="M379" s="143"/>
      <c r="T379" s="53"/>
      <c r="AT379" s="17" t="s">
        <v>141</v>
      </c>
      <c r="AU379" s="17" t="s">
        <v>82</v>
      </c>
    </row>
    <row r="380" spans="2:65" s="1" customFormat="1" ht="24.2" customHeight="1">
      <c r="B380" s="32"/>
      <c r="C380" s="127" t="s">
        <v>636</v>
      </c>
      <c r="D380" s="127" t="s">
        <v>133</v>
      </c>
      <c r="E380" s="128" t="s">
        <v>637</v>
      </c>
      <c r="F380" s="129" t="s">
        <v>638</v>
      </c>
      <c r="G380" s="130" t="s">
        <v>259</v>
      </c>
      <c r="H380" s="131">
        <v>3129.62</v>
      </c>
      <c r="I380" s="132"/>
      <c r="J380" s="133">
        <f>ROUND(I380*H380,2)</f>
        <v>0</v>
      </c>
      <c r="K380" s="129" t="s">
        <v>137</v>
      </c>
      <c r="L380" s="32"/>
      <c r="M380" s="134" t="s">
        <v>19</v>
      </c>
      <c r="N380" s="135" t="s">
        <v>43</v>
      </c>
      <c r="P380" s="136">
        <f>O380*H380</f>
        <v>0</v>
      </c>
      <c r="Q380" s="136">
        <v>3.3E-4</v>
      </c>
      <c r="R380" s="136">
        <f>Q380*H380</f>
        <v>1.0327746</v>
      </c>
      <c r="S380" s="136">
        <v>0</v>
      </c>
      <c r="T380" s="137">
        <f>S380*H380</f>
        <v>0</v>
      </c>
      <c r="AR380" s="138" t="s">
        <v>138</v>
      </c>
      <c r="AT380" s="138" t="s">
        <v>133</v>
      </c>
      <c r="AU380" s="138" t="s">
        <v>82</v>
      </c>
      <c r="AY380" s="17" t="s">
        <v>130</v>
      </c>
      <c r="BE380" s="139">
        <f>IF(N380="základní",J380,0)</f>
        <v>0</v>
      </c>
      <c r="BF380" s="139">
        <f>IF(N380="snížená",J380,0)</f>
        <v>0</v>
      </c>
      <c r="BG380" s="139">
        <f>IF(N380="zákl. přenesená",J380,0)</f>
        <v>0</v>
      </c>
      <c r="BH380" s="139">
        <f>IF(N380="sníž. přenesená",J380,0)</f>
        <v>0</v>
      </c>
      <c r="BI380" s="139">
        <f>IF(N380="nulová",J380,0)</f>
        <v>0</v>
      </c>
      <c r="BJ380" s="17" t="s">
        <v>80</v>
      </c>
      <c r="BK380" s="139">
        <f>ROUND(I380*H380,2)</f>
        <v>0</v>
      </c>
      <c r="BL380" s="17" t="s">
        <v>138</v>
      </c>
      <c r="BM380" s="138" t="s">
        <v>639</v>
      </c>
    </row>
    <row r="381" spans="2:65" s="1" customFormat="1" ht="19.5">
      <c r="B381" s="32"/>
      <c r="D381" s="140" t="s">
        <v>140</v>
      </c>
      <c r="F381" s="141" t="s">
        <v>640</v>
      </c>
      <c r="I381" s="142"/>
      <c r="L381" s="32"/>
      <c r="M381" s="143"/>
      <c r="T381" s="53"/>
      <c r="AT381" s="17" t="s">
        <v>140</v>
      </c>
      <c r="AU381" s="17" t="s">
        <v>82</v>
      </c>
    </row>
    <row r="382" spans="2:65" s="1" customFormat="1" ht="11.25">
      <c r="B382" s="32"/>
      <c r="D382" s="144" t="s">
        <v>141</v>
      </c>
      <c r="F382" s="145" t="s">
        <v>641</v>
      </c>
      <c r="I382" s="142"/>
      <c r="L382" s="32"/>
      <c r="M382" s="143"/>
      <c r="T382" s="53"/>
      <c r="AT382" s="17" t="s">
        <v>141</v>
      </c>
      <c r="AU382" s="17" t="s">
        <v>82</v>
      </c>
    </row>
    <row r="383" spans="2:65" s="12" customFormat="1" ht="11.25">
      <c r="B383" s="150"/>
      <c r="D383" s="140" t="s">
        <v>215</v>
      </c>
      <c r="E383" s="151" t="s">
        <v>19</v>
      </c>
      <c r="F383" s="152" t="s">
        <v>600</v>
      </c>
      <c r="H383" s="151" t="s">
        <v>19</v>
      </c>
      <c r="I383" s="153"/>
      <c r="L383" s="150"/>
      <c r="M383" s="154"/>
      <c r="T383" s="155"/>
      <c r="AT383" s="151" t="s">
        <v>215</v>
      </c>
      <c r="AU383" s="151" t="s">
        <v>82</v>
      </c>
      <c r="AV383" s="12" t="s">
        <v>80</v>
      </c>
      <c r="AW383" s="12" t="s">
        <v>33</v>
      </c>
      <c r="AX383" s="12" t="s">
        <v>72</v>
      </c>
      <c r="AY383" s="151" t="s">
        <v>130</v>
      </c>
    </row>
    <row r="384" spans="2:65" s="13" customFormat="1" ht="11.25">
      <c r="B384" s="156"/>
      <c r="D384" s="140" t="s">
        <v>215</v>
      </c>
      <c r="E384" s="157" t="s">
        <v>19</v>
      </c>
      <c r="F384" s="158" t="s">
        <v>601</v>
      </c>
      <c r="H384" s="159">
        <v>535.83000000000004</v>
      </c>
      <c r="I384" s="160"/>
      <c r="L384" s="156"/>
      <c r="M384" s="161"/>
      <c r="T384" s="162"/>
      <c r="AT384" s="157" t="s">
        <v>215</v>
      </c>
      <c r="AU384" s="157" t="s">
        <v>82</v>
      </c>
      <c r="AV384" s="13" t="s">
        <v>82</v>
      </c>
      <c r="AW384" s="13" t="s">
        <v>33</v>
      </c>
      <c r="AX384" s="13" t="s">
        <v>72</v>
      </c>
      <c r="AY384" s="157" t="s">
        <v>130</v>
      </c>
    </row>
    <row r="385" spans="2:65" s="12" customFormat="1" ht="11.25">
      <c r="B385" s="150"/>
      <c r="D385" s="140" t="s">
        <v>215</v>
      </c>
      <c r="E385" s="151" t="s">
        <v>19</v>
      </c>
      <c r="F385" s="152" t="s">
        <v>602</v>
      </c>
      <c r="H385" s="151" t="s">
        <v>19</v>
      </c>
      <c r="I385" s="153"/>
      <c r="L385" s="150"/>
      <c r="M385" s="154"/>
      <c r="T385" s="155"/>
      <c r="AT385" s="151" t="s">
        <v>215</v>
      </c>
      <c r="AU385" s="151" t="s">
        <v>82</v>
      </c>
      <c r="AV385" s="12" t="s">
        <v>80</v>
      </c>
      <c r="AW385" s="12" t="s">
        <v>33</v>
      </c>
      <c r="AX385" s="12" t="s">
        <v>72</v>
      </c>
      <c r="AY385" s="151" t="s">
        <v>130</v>
      </c>
    </row>
    <row r="386" spans="2:65" s="13" customFormat="1" ht="11.25">
      <c r="B386" s="156"/>
      <c r="D386" s="140" t="s">
        <v>215</v>
      </c>
      <c r="E386" s="157" t="s">
        <v>19</v>
      </c>
      <c r="F386" s="158" t="s">
        <v>603</v>
      </c>
      <c r="H386" s="159">
        <v>2593.79</v>
      </c>
      <c r="I386" s="160"/>
      <c r="L386" s="156"/>
      <c r="M386" s="161"/>
      <c r="T386" s="162"/>
      <c r="AT386" s="157" t="s">
        <v>215</v>
      </c>
      <c r="AU386" s="157" t="s">
        <v>82</v>
      </c>
      <c r="AV386" s="13" t="s">
        <v>82</v>
      </c>
      <c r="AW386" s="13" t="s">
        <v>33</v>
      </c>
      <c r="AX386" s="13" t="s">
        <v>72</v>
      </c>
      <c r="AY386" s="157" t="s">
        <v>130</v>
      </c>
    </row>
    <row r="387" spans="2:65" s="14" customFormat="1" ht="11.25">
      <c r="B387" s="163"/>
      <c r="D387" s="140" t="s">
        <v>215</v>
      </c>
      <c r="E387" s="164" t="s">
        <v>19</v>
      </c>
      <c r="F387" s="165" t="s">
        <v>220</v>
      </c>
      <c r="H387" s="166">
        <v>3129.62</v>
      </c>
      <c r="I387" s="167"/>
      <c r="L387" s="163"/>
      <c r="M387" s="168"/>
      <c r="T387" s="169"/>
      <c r="AT387" s="164" t="s">
        <v>215</v>
      </c>
      <c r="AU387" s="164" t="s">
        <v>82</v>
      </c>
      <c r="AV387" s="14" t="s">
        <v>138</v>
      </c>
      <c r="AW387" s="14" t="s">
        <v>33</v>
      </c>
      <c r="AX387" s="14" t="s">
        <v>80</v>
      </c>
      <c r="AY387" s="164" t="s">
        <v>130</v>
      </c>
    </row>
    <row r="388" spans="2:65" s="1" customFormat="1" ht="24.2" customHeight="1">
      <c r="B388" s="32"/>
      <c r="C388" s="127" t="s">
        <v>642</v>
      </c>
      <c r="D388" s="127" t="s">
        <v>133</v>
      </c>
      <c r="E388" s="128" t="s">
        <v>643</v>
      </c>
      <c r="F388" s="129" t="s">
        <v>644</v>
      </c>
      <c r="G388" s="130" t="s">
        <v>259</v>
      </c>
      <c r="H388" s="131">
        <v>1101.3699999999999</v>
      </c>
      <c r="I388" s="132"/>
      <c r="J388" s="133">
        <f>ROUND(I388*H388,2)</f>
        <v>0</v>
      </c>
      <c r="K388" s="129" t="s">
        <v>137</v>
      </c>
      <c r="L388" s="32"/>
      <c r="M388" s="134" t="s">
        <v>19</v>
      </c>
      <c r="N388" s="135" t="s">
        <v>43</v>
      </c>
      <c r="P388" s="136">
        <f>O388*H388</f>
        <v>0</v>
      </c>
      <c r="Q388" s="136">
        <v>1.1E-4</v>
      </c>
      <c r="R388" s="136">
        <f>Q388*H388</f>
        <v>0.12115069999999999</v>
      </c>
      <c r="S388" s="136">
        <v>0</v>
      </c>
      <c r="T388" s="137">
        <f>S388*H388</f>
        <v>0</v>
      </c>
      <c r="AR388" s="138" t="s">
        <v>138</v>
      </c>
      <c r="AT388" s="138" t="s">
        <v>133</v>
      </c>
      <c r="AU388" s="138" t="s">
        <v>82</v>
      </c>
      <c r="AY388" s="17" t="s">
        <v>130</v>
      </c>
      <c r="BE388" s="139">
        <f>IF(N388="základní",J388,0)</f>
        <v>0</v>
      </c>
      <c r="BF388" s="139">
        <f>IF(N388="snížená",J388,0)</f>
        <v>0</v>
      </c>
      <c r="BG388" s="139">
        <f>IF(N388="zákl. přenesená",J388,0)</f>
        <v>0</v>
      </c>
      <c r="BH388" s="139">
        <f>IF(N388="sníž. přenesená",J388,0)</f>
        <v>0</v>
      </c>
      <c r="BI388" s="139">
        <f>IF(N388="nulová",J388,0)</f>
        <v>0</v>
      </c>
      <c r="BJ388" s="17" t="s">
        <v>80</v>
      </c>
      <c r="BK388" s="139">
        <f>ROUND(I388*H388,2)</f>
        <v>0</v>
      </c>
      <c r="BL388" s="17" t="s">
        <v>138</v>
      </c>
      <c r="BM388" s="138" t="s">
        <v>645</v>
      </c>
    </row>
    <row r="389" spans="2:65" s="1" customFormat="1" ht="19.5">
      <c r="B389" s="32"/>
      <c r="D389" s="140" t="s">
        <v>140</v>
      </c>
      <c r="F389" s="141" t="s">
        <v>646</v>
      </c>
      <c r="I389" s="142"/>
      <c r="L389" s="32"/>
      <c r="M389" s="143"/>
      <c r="T389" s="53"/>
      <c r="AT389" s="17" t="s">
        <v>140</v>
      </c>
      <c r="AU389" s="17" t="s">
        <v>82</v>
      </c>
    </row>
    <row r="390" spans="2:65" s="1" customFormat="1" ht="11.25">
      <c r="B390" s="32"/>
      <c r="D390" s="144" t="s">
        <v>141</v>
      </c>
      <c r="F390" s="145" t="s">
        <v>647</v>
      </c>
      <c r="I390" s="142"/>
      <c r="L390" s="32"/>
      <c r="M390" s="143"/>
      <c r="T390" s="53"/>
      <c r="AT390" s="17" t="s">
        <v>141</v>
      </c>
      <c r="AU390" s="17" t="s">
        <v>82</v>
      </c>
    </row>
    <row r="391" spans="2:65" s="12" customFormat="1" ht="11.25">
      <c r="B391" s="150"/>
      <c r="D391" s="140" t="s">
        <v>215</v>
      </c>
      <c r="E391" s="151" t="s">
        <v>19</v>
      </c>
      <c r="F391" s="152" t="s">
        <v>610</v>
      </c>
      <c r="H391" s="151" t="s">
        <v>19</v>
      </c>
      <c r="I391" s="153"/>
      <c r="L391" s="150"/>
      <c r="M391" s="154"/>
      <c r="T391" s="155"/>
      <c r="AT391" s="151" t="s">
        <v>215</v>
      </c>
      <c r="AU391" s="151" t="s">
        <v>82</v>
      </c>
      <c r="AV391" s="12" t="s">
        <v>80</v>
      </c>
      <c r="AW391" s="12" t="s">
        <v>33</v>
      </c>
      <c r="AX391" s="12" t="s">
        <v>72</v>
      </c>
      <c r="AY391" s="151" t="s">
        <v>130</v>
      </c>
    </row>
    <row r="392" spans="2:65" s="13" customFormat="1" ht="11.25">
      <c r="B392" s="156"/>
      <c r="D392" s="140" t="s">
        <v>215</v>
      </c>
      <c r="E392" s="157" t="s">
        <v>19</v>
      </c>
      <c r="F392" s="158" t="s">
        <v>611</v>
      </c>
      <c r="H392" s="159">
        <v>708.56</v>
      </c>
      <c r="I392" s="160"/>
      <c r="L392" s="156"/>
      <c r="M392" s="161"/>
      <c r="T392" s="162"/>
      <c r="AT392" s="157" t="s">
        <v>215</v>
      </c>
      <c r="AU392" s="157" t="s">
        <v>82</v>
      </c>
      <c r="AV392" s="13" t="s">
        <v>82</v>
      </c>
      <c r="AW392" s="13" t="s">
        <v>33</v>
      </c>
      <c r="AX392" s="13" t="s">
        <v>72</v>
      </c>
      <c r="AY392" s="157" t="s">
        <v>130</v>
      </c>
    </row>
    <row r="393" spans="2:65" s="12" customFormat="1" ht="11.25">
      <c r="B393" s="150"/>
      <c r="D393" s="140" t="s">
        <v>215</v>
      </c>
      <c r="E393" s="151" t="s">
        <v>19</v>
      </c>
      <c r="F393" s="152" t="s">
        <v>612</v>
      </c>
      <c r="H393" s="151" t="s">
        <v>19</v>
      </c>
      <c r="I393" s="153"/>
      <c r="L393" s="150"/>
      <c r="M393" s="154"/>
      <c r="T393" s="155"/>
      <c r="AT393" s="151" t="s">
        <v>215</v>
      </c>
      <c r="AU393" s="151" t="s">
        <v>82</v>
      </c>
      <c r="AV393" s="12" t="s">
        <v>80</v>
      </c>
      <c r="AW393" s="12" t="s">
        <v>33</v>
      </c>
      <c r="AX393" s="12" t="s">
        <v>72</v>
      </c>
      <c r="AY393" s="151" t="s">
        <v>130</v>
      </c>
    </row>
    <row r="394" spans="2:65" s="13" customFormat="1" ht="11.25">
      <c r="B394" s="156"/>
      <c r="D394" s="140" t="s">
        <v>215</v>
      </c>
      <c r="E394" s="157" t="s">
        <v>19</v>
      </c>
      <c r="F394" s="158" t="s">
        <v>613</v>
      </c>
      <c r="H394" s="159">
        <v>392.81</v>
      </c>
      <c r="I394" s="160"/>
      <c r="L394" s="156"/>
      <c r="M394" s="161"/>
      <c r="T394" s="162"/>
      <c r="AT394" s="157" t="s">
        <v>215</v>
      </c>
      <c r="AU394" s="157" t="s">
        <v>82</v>
      </c>
      <c r="AV394" s="13" t="s">
        <v>82</v>
      </c>
      <c r="AW394" s="13" t="s">
        <v>33</v>
      </c>
      <c r="AX394" s="13" t="s">
        <v>72</v>
      </c>
      <c r="AY394" s="157" t="s">
        <v>130</v>
      </c>
    </row>
    <row r="395" spans="2:65" s="14" customFormat="1" ht="11.25">
      <c r="B395" s="163"/>
      <c r="D395" s="140" t="s">
        <v>215</v>
      </c>
      <c r="E395" s="164" t="s">
        <v>19</v>
      </c>
      <c r="F395" s="165" t="s">
        <v>220</v>
      </c>
      <c r="H395" s="166">
        <v>1101.3699999999999</v>
      </c>
      <c r="I395" s="167"/>
      <c r="L395" s="163"/>
      <c r="M395" s="168"/>
      <c r="T395" s="169"/>
      <c r="AT395" s="164" t="s">
        <v>215</v>
      </c>
      <c r="AU395" s="164" t="s">
        <v>82</v>
      </c>
      <c r="AV395" s="14" t="s">
        <v>138</v>
      </c>
      <c r="AW395" s="14" t="s">
        <v>33</v>
      </c>
      <c r="AX395" s="14" t="s">
        <v>80</v>
      </c>
      <c r="AY395" s="164" t="s">
        <v>130</v>
      </c>
    </row>
    <row r="396" spans="2:65" s="1" customFormat="1" ht="24.2" customHeight="1">
      <c r="B396" s="32"/>
      <c r="C396" s="127" t="s">
        <v>648</v>
      </c>
      <c r="D396" s="127" t="s">
        <v>133</v>
      </c>
      <c r="E396" s="128" t="s">
        <v>649</v>
      </c>
      <c r="F396" s="129" t="s">
        <v>650</v>
      </c>
      <c r="G396" s="130" t="s">
        <v>259</v>
      </c>
      <c r="H396" s="131">
        <v>18.600000000000001</v>
      </c>
      <c r="I396" s="132"/>
      <c r="J396" s="133">
        <f>ROUND(I396*H396,2)</f>
        <v>0</v>
      </c>
      <c r="K396" s="129" t="s">
        <v>137</v>
      </c>
      <c r="L396" s="32"/>
      <c r="M396" s="134" t="s">
        <v>19</v>
      </c>
      <c r="N396" s="135" t="s">
        <v>43</v>
      </c>
      <c r="P396" s="136">
        <f>O396*H396</f>
        <v>0</v>
      </c>
      <c r="Q396" s="136">
        <v>6.4999999999999997E-4</v>
      </c>
      <c r="R396" s="136">
        <f>Q396*H396</f>
        <v>1.209E-2</v>
      </c>
      <c r="S396" s="136">
        <v>0</v>
      </c>
      <c r="T396" s="137">
        <f>S396*H396</f>
        <v>0</v>
      </c>
      <c r="AR396" s="138" t="s">
        <v>138</v>
      </c>
      <c r="AT396" s="138" t="s">
        <v>133</v>
      </c>
      <c r="AU396" s="138" t="s">
        <v>82</v>
      </c>
      <c r="AY396" s="17" t="s">
        <v>130</v>
      </c>
      <c r="BE396" s="139">
        <f>IF(N396="základní",J396,0)</f>
        <v>0</v>
      </c>
      <c r="BF396" s="139">
        <f>IF(N396="snížená",J396,0)</f>
        <v>0</v>
      </c>
      <c r="BG396" s="139">
        <f>IF(N396="zákl. přenesená",J396,0)</f>
        <v>0</v>
      </c>
      <c r="BH396" s="139">
        <f>IF(N396="sníž. přenesená",J396,0)</f>
        <v>0</v>
      </c>
      <c r="BI396" s="139">
        <f>IF(N396="nulová",J396,0)</f>
        <v>0</v>
      </c>
      <c r="BJ396" s="17" t="s">
        <v>80</v>
      </c>
      <c r="BK396" s="139">
        <f>ROUND(I396*H396,2)</f>
        <v>0</v>
      </c>
      <c r="BL396" s="17" t="s">
        <v>138</v>
      </c>
      <c r="BM396" s="138" t="s">
        <v>651</v>
      </c>
    </row>
    <row r="397" spans="2:65" s="1" customFormat="1" ht="19.5">
      <c r="B397" s="32"/>
      <c r="D397" s="140" t="s">
        <v>140</v>
      </c>
      <c r="F397" s="141" t="s">
        <v>652</v>
      </c>
      <c r="I397" s="142"/>
      <c r="L397" s="32"/>
      <c r="M397" s="143"/>
      <c r="T397" s="53"/>
      <c r="AT397" s="17" t="s">
        <v>140</v>
      </c>
      <c r="AU397" s="17" t="s">
        <v>82</v>
      </c>
    </row>
    <row r="398" spans="2:65" s="1" customFormat="1" ht="11.25">
      <c r="B398" s="32"/>
      <c r="D398" s="144" t="s">
        <v>141</v>
      </c>
      <c r="F398" s="145" t="s">
        <v>653</v>
      </c>
      <c r="I398" s="142"/>
      <c r="L398" s="32"/>
      <c r="M398" s="143"/>
      <c r="T398" s="53"/>
      <c r="AT398" s="17" t="s">
        <v>141</v>
      </c>
      <c r="AU398" s="17" t="s">
        <v>82</v>
      </c>
    </row>
    <row r="399" spans="2:65" s="12" customFormat="1" ht="11.25">
      <c r="B399" s="150"/>
      <c r="D399" s="140" t="s">
        <v>215</v>
      </c>
      <c r="E399" s="151" t="s">
        <v>19</v>
      </c>
      <c r="F399" s="152" t="s">
        <v>620</v>
      </c>
      <c r="H399" s="151" t="s">
        <v>19</v>
      </c>
      <c r="I399" s="153"/>
      <c r="L399" s="150"/>
      <c r="M399" s="154"/>
      <c r="T399" s="155"/>
      <c r="AT399" s="151" t="s">
        <v>215</v>
      </c>
      <c r="AU399" s="151" t="s">
        <v>82</v>
      </c>
      <c r="AV399" s="12" t="s">
        <v>80</v>
      </c>
      <c r="AW399" s="12" t="s">
        <v>33</v>
      </c>
      <c r="AX399" s="12" t="s">
        <v>72</v>
      </c>
      <c r="AY399" s="151" t="s">
        <v>130</v>
      </c>
    </row>
    <row r="400" spans="2:65" s="13" customFormat="1" ht="11.25">
      <c r="B400" s="156"/>
      <c r="D400" s="140" t="s">
        <v>215</v>
      </c>
      <c r="E400" s="157" t="s">
        <v>19</v>
      </c>
      <c r="F400" s="158" t="s">
        <v>621</v>
      </c>
      <c r="H400" s="159">
        <v>18.600000000000001</v>
      </c>
      <c r="I400" s="160"/>
      <c r="L400" s="156"/>
      <c r="M400" s="161"/>
      <c r="T400" s="162"/>
      <c r="AT400" s="157" t="s">
        <v>215</v>
      </c>
      <c r="AU400" s="157" t="s">
        <v>82</v>
      </c>
      <c r="AV400" s="13" t="s">
        <v>82</v>
      </c>
      <c r="AW400" s="13" t="s">
        <v>33</v>
      </c>
      <c r="AX400" s="13" t="s">
        <v>80</v>
      </c>
      <c r="AY400" s="157" t="s">
        <v>130</v>
      </c>
    </row>
    <row r="401" spans="2:65" s="1" customFormat="1" ht="24.2" customHeight="1">
      <c r="B401" s="32"/>
      <c r="C401" s="127" t="s">
        <v>654</v>
      </c>
      <c r="D401" s="127" t="s">
        <v>133</v>
      </c>
      <c r="E401" s="128" t="s">
        <v>655</v>
      </c>
      <c r="F401" s="129" t="s">
        <v>656</v>
      </c>
      <c r="G401" s="130" t="s">
        <v>259</v>
      </c>
      <c r="H401" s="131">
        <v>163.77000000000001</v>
      </c>
      <c r="I401" s="132"/>
      <c r="J401" s="133">
        <f>ROUND(I401*H401,2)</f>
        <v>0</v>
      </c>
      <c r="K401" s="129" t="s">
        <v>137</v>
      </c>
      <c r="L401" s="32"/>
      <c r="M401" s="134" t="s">
        <v>19</v>
      </c>
      <c r="N401" s="135" t="s">
        <v>43</v>
      </c>
      <c r="P401" s="136">
        <f>O401*H401</f>
        <v>0</v>
      </c>
      <c r="Q401" s="136">
        <v>3.8000000000000002E-4</v>
      </c>
      <c r="R401" s="136">
        <f>Q401*H401</f>
        <v>6.2232600000000006E-2</v>
      </c>
      <c r="S401" s="136">
        <v>0</v>
      </c>
      <c r="T401" s="137">
        <f>S401*H401</f>
        <v>0</v>
      </c>
      <c r="AR401" s="138" t="s">
        <v>138</v>
      </c>
      <c r="AT401" s="138" t="s">
        <v>133</v>
      </c>
      <c r="AU401" s="138" t="s">
        <v>82</v>
      </c>
      <c r="AY401" s="17" t="s">
        <v>130</v>
      </c>
      <c r="BE401" s="139">
        <f>IF(N401="základní",J401,0)</f>
        <v>0</v>
      </c>
      <c r="BF401" s="139">
        <f>IF(N401="snížená",J401,0)</f>
        <v>0</v>
      </c>
      <c r="BG401" s="139">
        <f>IF(N401="zákl. přenesená",J401,0)</f>
        <v>0</v>
      </c>
      <c r="BH401" s="139">
        <f>IF(N401="sníž. přenesená",J401,0)</f>
        <v>0</v>
      </c>
      <c r="BI401" s="139">
        <f>IF(N401="nulová",J401,0)</f>
        <v>0</v>
      </c>
      <c r="BJ401" s="17" t="s">
        <v>80</v>
      </c>
      <c r="BK401" s="139">
        <f>ROUND(I401*H401,2)</f>
        <v>0</v>
      </c>
      <c r="BL401" s="17" t="s">
        <v>138</v>
      </c>
      <c r="BM401" s="138" t="s">
        <v>657</v>
      </c>
    </row>
    <row r="402" spans="2:65" s="1" customFormat="1" ht="19.5">
      <c r="B402" s="32"/>
      <c r="D402" s="140" t="s">
        <v>140</v>
      </c>
      <c r="F402" s="141" t="s">
        <v>658</v>
      </c>
      <c r="I402" s="142"/>
      <c r="L402" s="32"/>
      <c r="M402" s="143"/>
      <c r="T402" s="53"/>
      <c r="AT402" s="17" t="s">
        <v>140</v>
      </c>
      <c r="AU402" s="17" t="s">
        <v>82</v>
      </c>
    </row>
    <row r="403" spans="2:65" s="1" customFormat="1" ht="11.25">
      <c r="B403" s="32"/>
      <c r="D403" s="144" t="s">
        <v>141</v>
      </c>
      <c r="F403" s="145" t="s">
        <v>659</v>
      </c>
      <c r="I403" s="142"/>
      <c r="L403" s="32"/>
      <c r="M403" s="143"/>
      <c r="T403" s="53"/>
      <c r="AT403" s="17" t="s">
        <v>141</v>
      </c>
      <c r="AU403" s="17" t="s">
        <v>82</v>
      </c>
    </row>
    <row r="404" spans="2:65" s="12" customFormat="1" ht="11.25">
      <c r="B404" s="150"/>
      <c r="D404" s="140" t="s">
        <v>215</v>
      </c>
      <c r="E404" s="151" t="s">
        <v>19</v>
      </c>
      <c r="F404" s="152" t="s">
        <v>628</v>
      </c>
      <c r="H404" s="151" t="s">
        <v>19</v>
      </c>
      <c r="I404" s="153"/>
      <c r="L404" s="150"/>
      <c r="M404" s="154"/>
      <c r="T404" s="155"/>
      <c r="AT404" s="151" t="s">
        <v>215</v>
      </c>
      <c r="AU404" s="151" t="s">
        <v>82</v>
      </c>
      <c r="AV404" s="12" t="s">
        <v>80</v>
      </c>
      <c r="AW404" s="12" t="s">
        <v>33</v>
      </c>
      <c r="AX404" s="12" t="s">
        <v>72</v>
      </c>
      <c r="AY404" s="151" t="s">
        <v>130</v>
      </c>
    </row>
    <row r="405" spans="2:65" s="13" customFormat="1" ht="11.25">
      <c r="B405" s="156"/>
      <c r="D405" s="140" t="s">
        <v>215</v>
      </c>
      <c r="E405" s="157" t="s">
        <v>19</v>
      </c>
      <c r="F405" s="158" t="s">
        <v>629</v>
      </c>
      <c r="H405" s="159">
        <v>163.77000000000001</v>
      </c>
      <c r="I405" s="160"/>
      <c r="L405" s="156"/>
      <c r="M405" s="161"/>
      <c r="T405" s="162"/>
      <c r="AT405" s="157" t="s">
        <v>215</v>
      </c>
      <c r="AU405" s="157" t="s">
        <v>82</v>
      </c>
      <c r="AV405" s="13" t="s">
        <v>82</v>
      </c>
      <c r="AW405" s="13" t="s">
        <v>33</v>
      </c>
      <c r="AX405" s="13" t="s">
        <v>80</v>
      </c>
      <c r="AY405" s="157" t="s">
        <v>130</v>
      </c>
    </row>
    <row r="406" spans="2:65" s="1" customFormat="1" ht="24.2" customHeight="1">
      <c r="B406" s="32"/>
      <c r="C406" s="127" t="s">
        <v>660</v>
      </c>
      <c r="D406" s="127" t="s">
        <v>133</v>
      </c>
      <c r="E406" s="128" t="s">
        <v>661</v>
      </c>
      <c r="F406" s="129" t="s">
        <v>662</v>
      </c>
      <c r="G406" s="130" t="s">
        <v>205</v>
      </c>
      <c r="H406" s="131">
        <v>101.26</v>
      </c>
      <c r="I406" s="132"/>
      <c r="J406" s="133">
        <f>ROUND(I406*H406,2)</f>
        <v>0</v>
      </c>
      <c r="K406" s="129" t="s">
        <v>137</v>
      </c>
      <c r="L406" s="32"/>
      <c r="M406" s="134" t="s">
        <v>19</v>
      </c>
      <c r="N406" s="135" t="s">
        <v>43</v>
      </c>
      <c r="P406" s="136">
        <f>O406*H406</f>
        <v>0</v>
      </c>
      <c r="Q406" s="136">
        <v>2.5999999999999999E-3</v>
      </c>
      <c r="R406" s="136">
        <f>Q406*H406</f>
        <v>0.26327600000000001</v>
      </c>
      <c r="S406" s="136">
        <v>0</v>
      </c>
      <c r="T406" s="137">
        <f>S406*H406</f>
        <v>0</v>
      </c>
      <c r="AR406" s="138" t="s">
        <v>138</v>
      </c>
      <c r="AT406" s="138" t="s">
        <v>133</v>
      </c>
      <c r="AU406" s="138" t="s">
        <v>82</v>
      </c>
      <c r="AY406" s="17" t="s">
        <v>130</v>
      </c>
      <c r="BE406" s="139">
        <f>IF(N406="základní",J406,0)</f>
        <v>0</v>
      </c>
      <c r="BF406" s="139">
        <f>IF(N406="snížená",J406,0)</f>
        <v>0</v>
      </c>
      <c r="BG406" s="139">
        <f>IF(N406="zákl. přenesená",J406,0)</f>
        <v>0</v>
      </c>
      <c r="BH406" s="139">
        <f>IF(N406="sníž. přenesená",J406,0)</f>
        <v>0</v>
      </c>
      <c r="BI406" s="139">
        <f>IF(N406="nulová",J406,0)</f>
        <v>0</v>
      </c>
      <c r="BJ406" s="17" t="s">
        <v>80</v>
      </c>
      <c r="BK406" s="139">
        <f>ROUND(I406*H406,2)</f>
        <v>0</v>
      </c>
      <c r="BL406" s="17" t="s">
        <v>138</v>
      </c>
      <c r="BM406" s="138" t="s">
        <v>663</v>
      </c>
    </row>
    <row r="407" spans="2:65" s="1" customFormat="1" ht="19.5">
      <c r="B407" s="32"/>
      <c r="D407" s="140" t="s">
        <v>140</v>
      </c>
      <c r="F407" s="141" t="s">
        <v>664</v>
      </c>
      <c r="I407" s="142"/>
      <c r="L407" s="32"/>
      <c r="M407" s="143"/>
      <c r="T407" s="53"/>
      <c r="AT407" s="17" t="s">
        <v>140</v>
      </c>
      <c r="AU407" s="17" t="s">
        <v>82</v>
      </c>
    </row>
    <row r="408" spans="2:65" s="1" customFormat="1" ht="11.25">
      <c r="B408" s="32"/>
      <c r="D408" s="144" t="s">
        <v>141</v>
      </c>
      <c r="F408" s="145" t="s">
        <v>665</v>
      </c>
      <c r="I408" s="142"/>
      <c r="L408" s="32"/>
      <c r="M408" s="143"/>
      <c r="T408" s="53"/>
      <c r="AT408" s="17" t="s">
        <v>141</v>
      </c>
      <c r="AU408" s="17" t="s">
        <v>82</v>
      </c>
    </row>
    <row r="409" spans="2:65" s="1" customFormat="1" ht="16.5" customHeight="1">
      <c r="B409" s="32"/>
      <c r="C409" s="127" t="s">
        <v>666</v>
      </c>
      <c r="D409" s="127" t="s">
        <v>133</v>
      </c>
      <c r="E409" s="128" t="s">
        <v>667</v>
      </c>
      <c r="F409" s="129" t="s">
        <v>668</v>
      </c>
      <c r="G409" s="130" t="s">
        <v>259</v>
      </c>
      <c r="H409" s="131">
        <v>4413.3599999999997</v>
      </c>
      <c r="I409" s="132"/>
      <c r="J409" s="133">
        <f>ROUND(I409*H409,2)</f>
        <v>0</v>
      </c>
      <c r="K409" s="129" t="s">
        <v>137</v>
      </c>
      <c r="L409" s="32"/>
      <c r="M409" s="134" t="s">
        <v>19</v>
      </c>
      <c r="N409" s="135" t="s">
        <v>43</v>
      </c>
      <c r="P409" s="136">
        <f>O409*H409</f>
        <v>0</v>
      </c>
      <c r="Q409" s="136">
        <v>0</v>
      </c>
      <c r="R409" s="136">
        <f>Q409*H409</f>
        <v>0</v>
      </c>
      <c r="S409" s="136">
        <v>0</v>
      </c>
      <c r="T409" s="137">
        <f>S409*H409</f>
        <v>0</v>
      </c>
      <c r="AR409" s="138" t="s">
        <v>138</v>
      </c>
      <c r="AT409" s="138" t="s">
        <v>133</v>
      </c>
      <c r="AU409" s="138" t="s">
        <v>82</v>
      </c>
      <c r="AY409" s="17" t="s">
        <v>130</v>
      </c>
      <c r="BE409" s="139">
        <f>IF(N409="základní",J409,0)</f>
        <v>0</v>
      </c>
      <c r="BF409" s="139">
        <f>IF(N409="snížená",J409,0)</f>
        <v>0</v>
      </c>
      <c r="BG409" s="139">
        <f>IF(N409="zákl. přenesená",J409,0)</f>
        <v>0</v>
      </c>
      <c r="BH409" s="139">
        <f>IF(N409="sníž. přenesená",J409,0)</f>
        <v>0</v>
      </c>
      <c r="BI409" s="139">
        <f>IF(N409="nulová",J409,0)</f>
        <v>0</v>
      </c>
      <c r="BJ409" s="17" t="s">
        <v>80</v>
      </c>
      <c r="BK409" s="139">
        <f>ROUND(I409*H409,2)</f>
        <v>0</v>
      </c>
      <c r="BL409" s="17" t="s">
        <v>138</v>
      </c>
      <c r="BM409" s="138" t="s">
        <v>669</v>
      </c>
    </row>
    <row r="410" spans="2:65" s="1" customFormat="1" ht="19.5">
      <c r="B410" s="32"/>
      <c r="D410" s="140" t="s">
        <v>140</v>
      </c>
      <c r="F410" s="141" t="s">
        <v>670</v>
      </c>
      <c r="I410" s="142"/>
      <c r="L410" s="32"/>
      <c r="M410" s="143"/>
      <c r="T410" s="53"/>
      <c r="AT410" s="17" t="s">
        <v>140</v>
      </c>
      <c r="AU410" s="17" t="s">
        <v>82</v>
      </c>
    </row>
    <row r="411" spans="2:65" s="1" customFormat="1" ht="11.25">
      <c r="B411" s="32"/>
      <c r="D411" s="144" t="s">
        <v>141</v>
      </c>
      <c r="F411" s="145" t="s">
        <v>671</v>
      </c>
      <c r="I411" s="142"/>
      <c r="L411" s="32"/>
      <c r="M411" s="143"/>
      <c r="T411" s="53"/>
      <c r="AT411" s="17" t="s">
        <v>141</v>
      </c>
      <c r="AU411" s="17" t="s">
        <v>82</v>
      </c>
    </row>
    <row r="412" spans="2:65" s="12" customFormat="1" ht="11.25">
      <c r="B412" s="150"/>
      <c r="D412" s="140" t="s">
        <v>215</v>
      </c>
      <c r="E412" s="151" t="s">
        <v>19</v>
      </c>
      <c r="F412" s="152" t="s">
        <v>600</v>
      </c>
      <c r="H412" s="151" t="s">
        <v>19</v>
      </c>
      <c r="I412" s="153"/>
      <c r="L412" s="150"/>
      <c r="M412" s="154"/>
      <c r="T412" s="155"/>
      <c r="AT412" s="151" t="s">
        <v>215</v>
      </c>
      <c r="AU412" s="151" t="s">
        <v>82</v>
      </c>
      <c r="AV412" s="12" t="s">
        <v>80</v>
      </c>
      <c r="AW412" s="12" t="s">
        <v>33</v>
      </c>
      <c r="AX412" s="12" t="s">
        <v>72</v>
      </c>
      <c r="AY412" s="151" t="s">
        <v>130</v>
      </c>
    </row>
    <row r="413" spans="2:65" s="13" customFormat="1" ht="11.25">
      <c r="B413" s="156"/>
      <c r="D413" s="140" t="s">
        <v>215</v>
      </c>
      <c r="E413" s="157" t="s">
        <v>19</v>
      </c>
      <c r="F413" s="158" t="s">
        <v>672</v>
      </c>
      <c r="H413" s="159">
        <v>535.83000000000004</v>
      </c>
      <c r="I413" s="160"/>
      <c r="L413" s="156"/>
      <c r="M413" s="161"/>
      <c r="T413" s="162"/>
      <c r="AT413" s="157" t="s">
        <v>215</v>
      </c>
      <c r="AU413" s="157" t="s">
        <v>82</v>
      </c>
      <c r="AV413" s="13" t="s">
        <v>82</v>
      </c>
      <c r="AW413" s="13" t="s">
        <v>33</v>
      </c>
      <c r="AX413" s="13" t="s">
        <v>72</v>
      </c>
      <c r="AY413" s="157" t="s">
        <v>130</v>
      </c>
    </row>
    <row r="414" spans="2:65" s="12" customFormat="1" ht="11.25">
      <c r="B414" s="150"/>
      <c r="D414" s="140" t="s">
        <v>215</v>
      </c>
      <c r="E414" s="151" t="s">
        <v>19</v>
      </c>
      <c r="F414" s="152" t="s">
        <v>620</v>
      </c>
      <c r="H414" s="151" t="s">
        <v>19</v>
      </c>
      <c r="I414" s="153"/>
      <c r="L414" s="150"/>
      <c r="M414" s="154"/>
      <c r="T414" s="155"/>
      <c r="AT414" s="151" t="s">
        <v>215</v>
      </c>
      <c r="AU414" s="151" t="s">
        <v>82</v>
      </c>
      <c r="AV414" s="12" t="s">
        <v>80</v>
      </c>
      <c r="AW414" s="12" t="s">
        <v>33</v>
      </c>
      <c r="AX414" s="12" t="s">
        <v>72</v>
      </c>
      <c r="AY414" s="151" t="s">
        <v>130</v>
      </c>
    </row>
    <row r="415" spans="2:65" s="13" customFormat="1" ht="11.25">
      <c r="B415" s="156"/>
      <c r="D415" s="140" t="s">
        <v>215</v>
      </c>
      <c r="E415" s="157" t="s">
        <v>19</v>
      </c>
      <c r="F415" s="158" t="s">
        <v>621</v>
      </c>
      <c r="H415" s="159">
        <v>18.600000000000001</v>
      </c>
      <c r="I415" s="160"/>
      <c r="L415" s="156"/>
      <c r="M415" s="161"/>
      <c r="T415" s="162"/>
      <c r="AT415" s="157" t="s">
        <v>215</v>
      </c>
      <c r="AU415" s="157" t="s">
        <v>82</v>
      </c>
      <c r="AV415" s="13" t="s">
        <v>82</v>
      </c>
      <c r="AW415" s="13" t="s">
        <v>33</v>
      </c>
      <c r="AX415" s="13" t="s">
        <v>72</v>
      </c>
      <c r="AY415" s="157" t="s">
        <v>130</v>
      </c>
    </row>
    <row r="416" spans="2:65" s="12" customFormat="1" ht="11.25">
      <c r="B416" s="150"/>
      <c r="D416" s="140" t="s">
        <v>215</v>
      </c>
      <c r="E416" s="151" t="s">
        <v>19</v>
      </c>
      <c r="F416" s="152" t="s">
        <v>610</v>
      </c>
      <c r="H416" s="151" t="s">
        <v>19</v>
      </c>
      <c r="I416" s="153"/>
      <c r="L416" s="150"/>
      <c r="M416" s="154"/>
      <c r="T416" s="155"/>
      <c r="AT416" s="151" t="s">
        <v>215</v>
      </c>
      <c r="AU416" s="151" t="s">
        <v>82</v>
      </c>
      <c r="AV416" s="12" t="s">
        <v>80</v>
      </c>
      <c r="AW416" s="12" t="s">
        <v>33</v>
      </c>
      <c r="AX416" s="12" t="s">
        <v>72</v>
      </c>
      <c r="AY416" s="151" t="s">
        <v>130</v>
      </c>
    </row>
    <row r="417" spans="2:65" s="13" customFormat="1" ht="11.25">
      <c r="B417" s="156"/>
      <c r="D417" s="140" t="s">
        <v>215</v>
      </c>
      <c r="E417" s="157" t="s">
        <v>19</v>
      </c>
      <c r="F417" s="158" t="s">
        <v>611</v>
      </c>
      <c r="H417" s="159">
        <v>708.56</v>
      </c>
      <c r="I417" s="160"/>
      <c r="L417" s="156"/>
      <c r="M417" s="161"/>
      <c r="T417" s="162"/>
      <c r="AT417" s="157" t="s">
        <v>215</v>
      </c>
      <c r="AU417" s="157" t="s">
        <v>82</v>
      </c>
      <c r="AV417" s="13" t="s">
        <v>82</v>
      </c>
      <c r="AW417" s="13" t="s">
        <v>33</v>
      </c>
      <c r="AX417" s="13" t="s">
        <v>72</v>
      </c>
      <c r="AY417" s="157" t="s">
        <v>130</v>
      </c>
    </row>
    <row r="418" spans="2:65" s="12" customFormat="1" ht="11.25">
      <c r="B418" s="150"/>
      <c r="D418" s="140" t="s">
        <v>215</v>
      </c>
      <c r="E418" s="151" t="s">
        <v>19</v>
      </c>
      <c r="F418" s="152" t="s">
        <v>628</v>
      </c>
      <c r="H418" s="151" t="s">
        <v>19</v>
      </c>
      <c r="I418" s="153"/>
      <c r="L418" s="150"/>
      <c r="M418" s="154"/>
      <c r="T418" s="155"/>
      <c r="AT418" s="151" t="s">
        <v>215</v>
      </c>
      <c r="AU418" s="151" t="s">
        <v>82</v>
      </c>
      <c r="AV418" s="12" t="s">
        <v>80</v>
      </c>
      <c r="AW418" s="12" t="s">
        <v>33</v>
      </c>
      <c r="AX418" s="12" t="s">
        <v>72</v>
      </c>
      <c r="AY418" s="151" t="s">
        <v>130</v>
      </c>
    </row>
    <row r="419" spans="2:65" s="13" customFormat="1" ht="11.25">
      <c r="B419" s="156"/>
      <c r="D419" s="140" t="s">
        <v>215</v>
      </c>
      <c r="E419" s="157" t="s">
        <v>19</v>
      </c>
      <c r="F419" s="158" t="s">
        <v>673</v>
      </c>
      <c r="H419" s="159">
        <v>163.77000000000001</v>
      </c>
      <c r="I419" s="160"/>
      <c r="L419" s="156"/>
      <c r="M419" s="161"/>
      <c r="T419" s="162"/>
      <c r="AT419" s="157" t="s">
        <v>215</v>
      </c>
      <c r="AU419" s="157" t="s">
        <v>82</v>
      </c>
      <c r="AV419" s="13" t="s">
        <v>82</v>
      </c>
      <c r="AW419" s="13" t="s">
        <v>33</v>
      </c>
      <c r="AX419" s="13" t="s">
        <v>72</v>
      </c>
      <c r="AY419" s="157" t="s">
        <v>130</v>
      </c>
    </row>
    <row r="420" spans="2:65" s="12" customFormat="1" ht="11.25">
      <c r="B420" s="150"/>
      <c r="D420" s="140" t="s">
        <v>215</v>
      </c>
      <c r="E420" s="151" t="s">
        <v>19</v>
      </c>
      <c r="F420" s="152" t="s">
        <v>612</v>
      </c>
      <c r="H420" s="151" t="s">
        <v>19</v>
      </c>
      <c r="I420" s="153"/>
      <c r="L420" s="150"/>
      <c r="M420" s="154"/>
      <c r="T420" s="155"/>
      <c r="AT420" s="151" t="s">
        <v>215</v>
      </c>
      <c r="AU420" s="151" t="s">
        <v>82</v>
      </c>
      <c r="AV420" s="12" t="s">
        <v>80</v>
      </c>
      <c r="AW420" s="12" t="s">
        <v>33</v>
      </c>
      <c r="AX420" s="12" t="s">
        <v>72</v>
      </c>
      <c r="AY420" s="151" t="s">
        <v>130</v>
      </c>
    </row>
    <row r="421" spans="2:65" s="13" customFormat="1" ht="11.25">
      <c r="B421" s="156"/>
      <c r="D421" s="140" t="s">
        <v>215</v>
      </c>
      <c r="E421" s="157" t="s">
        <v>19</v>
      </c>
      <c r="F421" s="158" t="s">
        <v>674</v>
      </c>
      <c r="H421" s="159">
        <v>392.81</v>
      </c>
      <c r="I421" s="160"/>
      <c r="L421" s="156"/>
      <c r="M421" s="161"/>
      <c r="T421" s="162"/>
      <c r="AT421" s="157" t="s">
        <v>215</v>
      </c>
      <c r="AU421" s="157" t="s">
        <v>82</v>
      </c>
      <c r="AV421" s="13" t="s">
        <v>82</v>
      </c>
      <c r="AW421" s="13" t="s">
        <v>33</v>
      </c>
      <c r="AX421" s="13" t="s">
        <v>72</v>
      </c>
      <c r="AY421" s="157" t="s">
        <v>130</v>
      </c>
    </row>
    <row r="422" spans="2:65" s="12" customFormat="1" ht="11.25">
      <c r="B422" s="150"/>
      <c r="D422" s="140" t="s">
        <v>215</v>
      </c>
      <c r="E422" s="151" t="s">
        <v>19</v>
      </c>
      <c r="F422" s="152" t="s">
        <v>602</v>
      </c>
      <c r="H422" s="151" t="s">
        <v>19</v>
      </c>
      <c r="I422" s="153"/>
      <c r="L422" s="150"/>
      <c r="M422" s="154"/>
      <c r="T422" s="155"/>
      <c r="AT422" s="151" t="s">
        <v>215</v>
      </c>
      <c r="AU422" s="151" t="s">
        <v>82</v>
      </c>
      <c r="AV422" s="12" t="s">
        <v>80</v>
      </c>
      <c r="AW422" s="12" t="s">
        <v>33</v>
      </c>
      <c r="AX422" s="12" t="s">
        <v>72</v>
      </c>
      <c r="AY422" s="151" t="s">
        <v>130</v>
      </c>
    </row>
    <row r="423" spans="2:65" s="13" customFormat="1" ht="11.25">
      <c r="B423" s="156"/>
      <c r="D423" s="140" t="s">
        <v>215</v>
      </c>
      <c r="E423" s="157" t="s">
        <v>19</v>
      </c>
      <c r="F423" s="158" t="s">
        <v>675</v>
      </c>
      <c r="H423" s="159">
        <v>2593.79</v>
      </c>
      <c r="I423" s="160"/>
      <c r="L423" s="156"/>
      <c r="M423" s="161"/>
      <c r="T423" s="162"/>
      <c r="AT423" s="157" t="s">
        <v>215</v>
      </c>
      <c r="AU423" s="157" t="s">
        <v>82</v>
      </c>
      <c r="AV423" s="13" t="s">
        <v>82</v>
      </c>
      <c r="AW423" s="13" t="s">
        <v>33</v>
      </c>
      <c r="AX423" s="13" t="s">
        <v>72</v>
      </c>
      <c r="AY423" s="157" t="s">
        <v>130</v>
      </c>
    </row>
    <row r="424" spans="2:65" s="14" customFormat="1" ht="11.25">
      <c r="B424" s="163"/>
      <c r="D424" s="140" t="s">
        <v>215</v>
      </c>
      <c r="E424" s="164" t="s">
        <v>19</v>
      </c>
      <c r="F424" s="165" t="s">
        <v>220</v>
      </c>
      <c r="H424" s="166">
        <v>4413.3599999999997</v>
      </c>
      <c r="I424" s="167"/>
      <c r="L424" s="163"/>
      <c r="M424" s="168"/>
      <c r="T424" s="169"/>
      <c r="AT424" s="164" t="s">
        <v>215</v>
      </c>
      <c r="AU424" s="164" t="s">
        <v>82</v>
      </c>
      <c r="AV424" s="14" t="s">
        <v>138</v>
      </c>
      <c r="AW424" s="14" t="s">
        <v>33</v>
      </c>
      <c r="AX424" s="14" t="s">
        <v>80</v>
      </c>
      <c r="AY424" s="164" t="s">
        <v>130</v>
      </c>
    </row>
    <row r="425" spans="2:65" s="1" customFormat="1" ht="16.5" customHeight="1">
      <c r="B425" s="32"/>
      <c r="C425" s="127" t="s">
        <v>676</v>
      </c>
      <c r="D425" s="127" t="s">
        <v>133</v>
      </c>
      <c r="E425" s="128" t="s">
        <v>677</v>
      </c>
      <c r="F425" s="129" t="s">
        <v>678</v>
      </c>
      <c r="G425" s="130" t="s">
        <v>205</v>
      </c>
      <c r="H425" s="131">
        <v>101.26</v>
      </c>
      <c r="I425" s="132"/>
      <c r="J425" s="133">
        <f>ROUND(I425*H425,2)</f>
        <v>0</v>
      </c>
      <c r="K425" s="129" t="s">
        <v>137</v>
      </c>
      <c r="L425" s="32"/>
      <c r="M425" s="134" t="s">
        <v>19</v>
      </c>
      <c r="N425" s="135" t="s">
        <v>43</v>
      </c>
      <c r="P425" s="136">
        <f>O425*H425</f>
        <v>0</v>
      </c>
      <c r="Q425" s="136">
        <v>1.0000000000000001E-5</v>
      </c>
      <c r="R425" s="136">
        <f>Q425*H425</f>
        <v>1.0126000000000002E-3</v>
      </c>
      <c r="S425" s="136">
        <v>0</v>
      </c>
      <c r="T425" s="137">
        <f>S425*H425</f>
        <v>0</v>
      </c>
      <c r="AR425" s="138" t="s">
        <v>138</v>
      </c>
      <c r="AT425" s="138" t="s">
        <v>133</v>
      </c>
      <c r="AU425" s="138" t="s">
        <v>82</v>
      </c>
      <c r="AY425" s="17" t="s">
        <v>130</v>
      </c>
      <c r="BE425" s="139">
        <f>IF(N425="základní",J425,0)</f>
        <v>0</v>
      </c>
      <c r="BF425" s="139">
        <f>IF(N425="snížená",J425,0)</f>
        <v>0</v>
      </c>
      <c r="BG425" s="139">
        <f>IF(N425="zákl. přenesená",J425,0)</f>
        <v>0</v>
      </c>
      <c r="BH425" s="139">
        <f>IF(N425="sníž. přenesená",J425,0)</f>
        <v>0</v>
      </c>
      <c r="BI425" s="139">
        <f>IF(N425="nulová",J425,0)</f>
        <v>0</v>
      </c>
      <c r="BJ425" s="17" t="s">
        <v>80</v>
      </c>
      <c r="BK425" s="139">
        <f>ROUND(I425*H425,2)</f>
        <v>0</v>
      </c>
      <c r="BL425" s="17" t="s">
        <v>138</v>
      </c>
      <c r="BM425" s="138" t="s">
        <v>679</v>
      </c>
    </row>
    <row r="426" spans="2:65" s="1" customFormat="1" ht="19.5">
      <c r="B426" s="32"/>
      <c r="D426" s="140" t="s">
        <v>140</v>
      </c>
      <c r="F426" s="141" t="s">
        <v>680</v>
      </c>
      <c r="I426" s="142"/>
      <c r="L426" s="32"/>
      <c r="M426" s="143"/>
      <c r="T426" s="53"/>
      <c r="AT426" s="17" t="s">
        <v>140</v>
      </c>
      <c r="AU426" s="17" t="s">
        <v>82</v>
      </c>
    </row>
    <row r="427" spans="2:65" s="1" customFormat="1" ht="11.25">
      <c r="B427" s="32"/>
      <c r="D427" s="144" t="s">
        <v>141</v>
      </c>
      <c r="F427" s="145" t="s">
        <v>681</v>
      </c>
      <c r="I427" s="142"/>
      <c r="L427" s="32"/>
      <c r="M427" s="143"/>
      <c r="T427" s="53"/>
      <c r="AT427" s="17" t="s">
        <v>141</v>
      </c>
      <c r="AU427" s="17" t="s">
        <v>82</v>
      </c>
    </row>
    <row r="428" spans="2:65" s="12" customFormat="1" ht="11.25">
      <c r="B428" s="150"/>
      <c r="D428" s="140" t="s">
        <v>215</v>
      </c>
      <c r="E428" s="151" t="s">
        <v>19</v>
      </c>
      <c r="F428" s="152" t="s">
        <v>682</v>
      </c>
      <c r="H428" s="151" t="s">
        <v>19</v>
      </c>
      <c r="I428" s="153"/>
      <c r="L428" s="150"/>
      <c r="M428" s="154"/>
      <c r="T428" s="155"/>
      <c r="AT428" s="151" t="s">
        <v>215</v>
      </c>
      <c r="AU428" s="151" t="s">
        <v>82</v>
      </c>
      <c r="AV428" s="12" t="s">
        <v>80</v>
      </c>
      <c r="AW428" s="12" t="s">
        <v>33</v>
      </c>
      <c r="AX428" s="12" t="s">
        <v>72</v>
      </c>
      <c r="AY428" s="151" t="s">
        <v>130</v>
      </c>
    </row>
    <row r="429" spans="2:65" s="13" customFormat="1" ht="11.25">
      <c r="B429" s="156"/>
      <c r="D429" s="140" t="s">
        <v>215</v>
      </c>
      <c r="E429" s="157" t="s">
        <v>19</v>
      </c>
      <c r="F429" s="158" t="s">
        <v>683</v>
      </c>
      <c r="H429" s="159">
        <v>3.5</v>
      </c>
      <c r="I429" s="160"/>
      <c r="L429" s="156"/>
      <c r="M429" s="161"/>
      <c r="T429" s="162"/>
      <c r="AT429" s="157" t="s">
        <v>215</v>
      </c>
      <c r="AU429" s="157" t="s">
        <v>82</v>
      </c>
      <c r="AV429" s="13" t="s">
        <v>82</v>
      </c>
      <c r="AW429" s="13" t="s">
        <v>33</v>
      </c>
      <c r="AX429" s="13" t="s">
        <v>72</v>
      </c>
      <c r="AY429" s="157" t="s">
        <v>130</v>
      </c>
    </row>
    <row r="430" spans="2:65" s="12" customFormat="1" ht="11.25">
      <c r="B430" s="150"/>
      <c r="D430" s="140" t="s">
        <v>215</v>
      </c>
      <c r="E430" s="151" t="s">
        <v>19</v>
      </c>
      <c r="F430" s="152" t="s">
        <v>684</v>
      </c>
      <c r="H430" s="151" t="s">
        <v>19</v>
      </c>
      <c r="I430" s="153"/>
      <c r="L430" s="150"/>
      <c r="M430" s="154"/>
      <c r="T430" s="155"/>
      <c r="AT430" s="151" t="s">
        <v>215</v>
      </c>
      <c r="AU430" s="151" t="s">
        <v>82</v>
      </c>
      <c r="AV430" s="12" t="s">
        <v>80</v>
      </c>
      <c r="AW430" s="12" t="s">
        <v>33</v>
      </c>
      <c r="AX430" s="12" t="s">
        <v>72</v>
      </c>
      <c r="AY430" s="151" t="s">
        <v>130</v>
      </c>
    </row>
    <row r="431" spans="2:65" s="13" customFormat="1" ht="11.25">
      <c r="B431" s="156"/>
      <c r="D431" s="140" t="s">
        <v>215</v>
      </c>
      <c r="E431" s="157" t="s">
        <v>19</v>
      </c>
      <c r="F431" s="158" t="s">
        <v>685</v>
      </c>
      <c r="H431" s="159">
        <v>16</v>
      </c>
      <c r="I431" s="160"/>
      <c r="L431" s="156"/>
      <c r="M431" s="161"/>
      <c r="T431" s="162"/>
      <c r="AT431" s="157" t="s">
        <v>215</v>
      </c>
      <c r="AU431" s="157" t="s">
        <v>82</v>
      </c>
      <c r="AV431" s="13" t="s">
        <v>82</v>
      </c>
      <c r="AW431" s="13" t="s">
        <v>33</v>
      </c>
      <c r="AX431" s="13" t="s">
        <v>72</v>
      </c>
      <c r="AY431" s="157" t="s">
        <v>130</v>
      </c>
    </row>
    <row r="432" spans="2:65" s="12" customFormat="1" ht="11.25">
      <c r="B432" s="150"/>
      <c r="D432" s="140" t="s">
        <v>215</v>
      </c>
      <c r="E432" s="151" t="s">
        <v>19</v>
      </c>
      <c r="F432" s="152" t="s">
        <v>686</v>
      </c>
      <c r="H432" s="151" t="s">
        <v>19</v>
      </c>
      <c r="I432" s="153"/>
      <c r="L432" s="150"/>
      <c r="M432" s="154"/>
      <c r="T432" s="155"/>
      <c r="AT432" s="151" t="s">
        <v>215</v>
      </c>
      <c r="AU432" s="151" t="s">
        <v>82</v>
      </c>
      <c r="AV432" s="12" t="s">
        <v>80</v>
      </c>
      <c r="AW432" s="12" t="s">
        <v>33</v>
      </c>
      <c r="AX432" s="12" t="s">
        <v>72</v>
      </c>
      <c r="AY432" s="151" t="s">
        <v>130</v>
      </c>
    </row>
    <row r="433" spans="2:65" s="13" customFormat="1" ht="11.25">
      <c r="B433" s="156"/>
      <c r="D433" s="140" t="s">
        <v>215</v>
      </c>
      <c r="E433" s="157" t="s">
        <v>19</v>
      </c>
      <c r="F433" s="158" t="s">
        <v>687</v>
      </c>
      <c r="H433" s="159">
        <v>81.760000000000005</v>
      </c>
      <c r="I433" s="160"/>
      <c r="L433" s="156"/>
      <c r="M433" s="161"/>
      <c r="T433" s="162"/>
      <c r="AT433" s="157" t="s">
        <v>215</v>
      </c>
      <c r="AU433" s="157" t="s">
        <v>82</v>
      </c>
      <c r="AV433" s="13" t="s">
        <v>82</v>
      </c>
      <c r="AW433" s="13" t="s">
        <v>33</v>
      </c>
      <c r="AX433" s="13" t="s">
        <v>72</v>
      </c>
      <c r="AY433" s="157" t="s">
        <v>130</v>
      </c>
    </row>
    <row r="434" spans="2:65" s="14" customFormat="1" ht="11.25">
      <c r="B434" s="163"/>
      <c r="D434" s="140" t="s">
        <v>215</v>
      </c>
      <c r="E434" s="164" t="s">
        <v>19</v>
      </c>
      <c r="F434" s="165" t="s">
        <v>220</v>
      </c>
      <c r="H434" s="166">
        <v>101.26</v>
      </c>
      <c r="I434" s="167"/>
      <c r="L434" s="163"/>
      <c r="M434" s="168"/>
      <c r="T434" s="169"/>
      <c r="AT434" s="164" t="s">
        <v>215</v>
      </c>
      <c r="AU434" s="164" t="s">
        <v>82</v>
      </c>
      <c r="AV434" s="14" t="s">
        <v>138</v>
      </c>
      <c r="AW434" s="14" t="s">
        <v>33</v>
      </c>
      <c r="AX434" s="14" t="s">
        <v>80</v>
      </c>
      <c r="AY434" s="164" t="s">
        <v>130</v>
      </c>
    </row>
    <row r="435" spans="2:65" s="1" customFormat="1" ht="33" customHeight="1">
      <c r="B435" s="32"/>
      <c r="C435" s="127" t="s">
        <v>688</v>
      </c>
      <c r="D435" s="127" t="s">
        <v>133</v>
      </c>
      <c r="E435" s="128" t="s">
        <v>689</v>
      </c>
      <c r="F435" s="129" t="s">
        <v>690</v>
      </c>
      <c r="G435" s="130" t="s">
        <v>259</v>
      </c>
      <c r="H435" s="131">
        <v>83.06</v>
      </c>
      <c r="I435" s="132"/>
      <c r="J435" s="133">
        <f>ROUND(I435*H435,2)</f>
        <v>0</v>
      </c>
      <c r="K435" s="129" t="s">
        <v>137</v>
      </c>
      <c r="L435" s="32"/>
      <c r="M435" s="134" t="s">
        <v>19</v>
      </c>
      <c r="N435" s="135" t="s">
        <v>43</v>
      </c>
      <c r="P435" s="136">
        <f>O435*H435</f>
        <v>0</v>
      </c>
      <c r="Q435" s="136">
        <v>0.15540000000000001</v>
      </c>
      <c r="R435" s="136">
        <f>Q435*H435</f>
        <v>12.907524</v>
      </c>
      <c r="S435" s="136">
        <v>0</v>
      </c>
      <c r="T435" s="137">
        <f>S435*H435</f>
        <v>0</v>
      </c>
      <c r="AR435" s="138" t="s">
        <v>138</v>
      </c>
      <c r="AT435" s="138" t="s">
        <v>133</v>
      </c>
      <c r="AU435" s="138" t="s">
        <v>82</v>
      </c>
      <c r="AY435" s="17" t="s">
        <v>130</v>
      </c>
      <c r="BE435" s="139">
        <f>IF(N435="základní",J435,0)</f>
        <v>0</v>
      </c>
      <c r="BF435" s="139">
        <f>IF(N435="snížená",J435,0)</f>
        <v>0</v>
      </c>
      <c r="BG435" s="139">
        <f>IF(N435="zákl. přenesená",J435,0)</f>
        <v>0</v>
      </c>
      <c r="BH435" s="139">
        <f>IF(N435="sníž. přenesená",J435,0)</f>
        <v>0</v>
      </c>
      <c r="BI435" s="139">
        <f>IF(N435="nulová",J435,0)</f>
        <v>0</v>
      </c>
      <c r="BJ435" s="17" t="s">
        <v>80</v>
      </c>
      <c r="BK435" s="139">
        <f>ROUND(I435*H435,2)</f>
        <v>0</v>
      </c>
      <c r="BL435" s="17" t="s">
        <v>138</v>
      </c>
      <c r="BM435" s="138" t="s">
        <v>691</v>
      </c>
    </row>
    <row r="436" spans="2:65" s="1" customFormat="1" ht="29.25">
      <c r="B436" s="32"/>
      <c r="D436" s="140" t="s">
        <v>140</v>
      </c>
      <c r="F436" s="141" t="s">
        <v>692</v>
      </c>
      <c r="I436" s="142"/>
      <c r="L436" s="32"/>
      <c r="M436" s="143"/>
      <c r="T436" s="53"/>
      <c r="AT436" s="17" t="s">
        <v>140</v>
      </c>
      <c r="AU436" s="17" t="s">
        <v>82</v>
      </c>
    </row>
    <row r="437" spans="2:65" s="1" customFormat="1" ht="11.25">
      <c r="B437" s="32"/>
      <c r="D437" s="144" t="s">
        <v>141</v>
      </c>
      <c r="F437" s="145" t="s">
        <v>693</v>
      </c>
      <c r="I437" s="142"/>
      <c r="L437" s="32"/>
      <c r="M437" s="143"/>
      <c r="T437" s="53"/>
      <c r="AT437" s="17" t="s">
        <v>141</v>
      </c>
      <c r="AU437" s="17" t="s">
        <v>82</v>
      </c>
    </row>
    <row r="438" spans="2:65" s="1" customFormat="1" ht="19.5">
      <c r="B438" s="32"/>
      <c r="D438" s="140" t="s">
        <v>143</v>
      </c>
      <c r="F438" s="146" t="s">
        <v>694</v>
      </c>
      <c r="I438" s="142"/>
      <c r="L438" s="32"/>
      <c r="M438" s="143"/>
      <c r="T438" s="53"/>
      <c r="AT438" s="17" t="s">
        <v>143</v>
      </c>
      <c r="AU438" s="17" t="s">
        <v>82</v>
      </c>
    </row>
    <row r="439" spans="2:65" s="13" customFormat="1" ht="11.25">
      <c r="B439" s="156"/>
      <c r="D439" s="140" t="s">
        <v>215</v>
      </c>
      <c r="E439" s="157" t="s">
        <v>19</v>
      </c>
      <c r="F439" s="158" t="s">
        <v>695</v>
      </c>
      <c r="H439" s="159">
        <v>83.06</v>
      </c>
      <c r="I439" s="160"/>
      <c r="L439" s="156"/>
      <c r="M439" s="161"/>
      <c r="T439" s="162"/>
      <c r="AT439" s="157" t="s">
        <v>215</v>
      </c>
      <c r="AU439" s="157" t="s">
        <v>82</v>
      </c>
      <c r="AV439" s="13" t="s">
        <v>82</v>
      </c>
      <c r="AW439" s="13" t="s">
        <v>33</v>
      </c>
      <c r="AX439" s="13" t="s">
        <v>80</v>
      </c>
      <c r="AY439" s="157" t="s">
        <v>130</v>
      </c>
    </row>
    <row r="440" spans="2:65" s="1" customFormat="1" ht="24.2" customHeight="1">
      <c r="B440" s="32"/>
      <c r="C440" s="127" t="s">
        <v>696</v>
      </c>
      <c r="D440" s="127" t="s">
        <v>133</v>
      </c>
      <c r="E440" s="128" t="s">
        <v>697</v>
      </c>
      <c r="F440" s="129" t="s">
        <v>698</v>
      </c>
      <c r="G440" s="130" t="s">
        <v>259</v>
      </c>
      <c r="H440" s="131">
        <v>435.51</v>
      </c>
      <c r="I440" s="132"/>
      <c r="J440" s="133">
        <f>ROUND(I440*H440,2)</f>
        <v>0</v>
      </c>
      <c r="K440" s="129" t="s">
        <v>137</v>
      </c>
      <c r="L440" s="32"/>
      <c r="M440" s="134" t="s">
        <v>19</v>
      </c>
      <c r="N440" s="135" t="s">
        <v>43</v>
      </c>
      <c r="P440" s="136">
        <f>O440*H440</f>
        <v>0</v>
      </c>
      <c r="Q440" s="136">
        <v>0.12095</v>
      </c>
      <c r="R440" s="136">
        <f>Q440*H440</f>
        <v>52.674934499999999</v>
      </c>
      <c r="S440" s="136">
        <v>0</v>
      </c>
      <c r="T440" s="137">
        <f>S440*H440</f>
        <v>0</v>
      </c>
      <c r="AR440" s="138" t="s">
        <v>138</v>
      </c>
      <c r="AT440" s="138" t="s">
        <v>133</v>
      </c>
      <c r="AU440" s="138" t="s">
        <v>82</v>
      </c>
      <c r="AY440" s="17" t="s">
        <v>130</v>
      </c>
      <c r="BE440" s="139">
        <f>IF(N440="základní",J440,0)</f>
        <v>0</v>
      </c>
      <c r="BF440" s="139">
        <f>IF(N440="snížená",J440,0)</f>
        <v>0</v>
      </c>
      <c r="BG440" s="139">
        <f>IF(N440="zákl. přenesená",J440,0)</f>
        <v>0</v>
      </c>
      <c r="BH440" s="139">
        <f>IF(N440="sníž. přenesená",J440,0)</f>
        <v>0</v>
      </c>
      <c r="BI440" s="139">
        <f>IF(N440="nulová",J440,0)</f>
        <v>0</v>
      </c>
      <c r="BJ440" s="17" t="s">
        <v>80</v>
      </c>
      <c r="BK440" s="139">
        <f>ROUND(I440*H440,2)</f>
        <v>0</v>
      </c>
      <c r="BL440" s="17" t="s">
        <v>138</v>
      </c>
      <c r="BM440" s="138" t="s">
        <v>699</v>
      </c>
    </row>
    <row r="441" spans="2:65" s="1" customFormat="1" ht="39">
      <c r="B441" s="32"/>
      <c r="D441" s="140" t="s">
        <v>140</v>
      </c>
      <c r="F441" s="141" t="s">
        <v>700</v>
      </c>
      <c r="I441" s="142"/>
      <c r="L441" s="32"/>
      <c r="M441" s="143"/>
      <c r="T441" s="53"/>
      <c r="AT441" s="17" t="s">
        <v>140</v>
      </c>
      <c r="AU441" s="17" t="s">
        <v>82</v>
      </c>
    </row>
    <row r="442" spans="2:65" s="1" customFormat="1" ht="11.25">
      <c r="B442" s="32"/>
      <c r="D442" s="144" t="s">
        <v>141</v>
      </c>
      <c r="F442" s="145" t="s">
        <v>701</v>
      </c>
      <c r="I442" s="142"/>
      <c r="L442" s="32"/>
      <c r="M442" s="143"/>
      <c r="T442" s="53"/>
      <c r="AT442" s="17" t="s">
        <v>141</v>
      </c>
      <c r="AU442" s="17" t="s">
        <v>82</v>
      </c>
    </row>
    <row r="443" spans="2:65" s="1" customFormat="1" ht="19.5">
      <c r="B443" s="32"/>
      <c r="D443" s="140" t="s">
        <v>143</v>
      </c>
      <c r="F443" s="146" t="s">
        <v>694</v>
      </c>
      <c r="I443" s="142"/>
      <c r="L443" s="32"/>
      <c r="M443" s="143"/>
      <c r="T443" s="53"/>
      <c r="AT443" s="17" t="s">
        <v>143</v>
      </c>
      <c r="AU443" s="17" t="s">
        <v>82</v>
      </c>
    </row>
    <row r="444" spans="2:65" s="13" customFormat="1" ht="11.25">
      <c r="B444" s="156"/>
      <c r="D444" s="140" t="s">
        <v>215</v>
      </c>
      <c r="E444" s="157" t="s">
        <v>19</v>
      </c>
      <c r="F444" s="158" t="s">
        <v>702</v>
      </c>
      <c r="H444" s="159">
        <v>435.51</v>
      </c>
      <c r="I444" s="160"/>
      <c r="L444" s="156"/>
      <c r="M444" s="161"/>
      <c r="T444" s="162"/>
      <c r="AT444" s="157" t="s">
        <v>215</v>
      </c>
      <c r="AU444" s="157" t="s">
        <v>82</v>
      </c>
      <c r="AV444" s="13" t="s">
        <v>82</v>
      </c>
      <c r="AW444" s="13" t="s">
        <v>33</v>
      </c>
      <c r="AX444" s="13" t="s">
        <v>80</v>
      </c>
      <c r="AY444" s="157" t="s">
        <v>130</v>
      </c>
    </row>
    <row r="445" spans="2:65" s="1" customFormat="1" ht="24.2" customHeight="1">
      <c r="B445" s="32"/>
      <c r="C445" s="127" t="s">
        <v>703</v>
      </c>
      <c r="D445" s="127" t="s">
        <v>133</v>
      </c>
      <c r="E445" s="128" t="s">
        <v>704</v>
      </c>
      <c r="F445" s="129" t="s">
        <v>705</v>
      </c>
      <c r="G445" s="130" t="s">
        <v>275</v>
      </c>
      <c r="H445" s="131">
        <v>12.282</v>
      </c>
      <c r="I445" s="132"/>
      <c r="J445" s="133">
        <f>ROUND(I445*H445,2)</f>
        <v>0</v>
      </c>
      <c r="K445" s="129" t="s">
        <v>137</v>
      </c>
      <c r="L445" s="32"/>
      <c r="M445" s="134" t="s">
        <v>19</v>
      </c>
      <c r="N445" s="135" t="s">
        <v>43</v>
      </c>
      <c r="P445" s="136">
        <f>O445*H445</f>
        <v>0</v>
      </c>
      <c r="Q445" s="136">
        <v>2.2563399999999998</v>
      </c>
      <c r="R445" s="136">
        <f>Q445*H445</f>
        <v>27.712367879999999</v>
      </c>
      <c r="S445" s="136">
        <v>0</v>
      </c>
      <c r="T445" s="137">
        <f>S445*H445</f>
        <v>0</v>
      </c>
      <c r="AR445" s="138" t="s">
        <v>138</v>
      </c>
      <c r="AT445" s="138" t="s">
        <v>133</v>
      </c>
      <c r="AU445" s="138" t="s">
        <v>82</v>
      </c>
      <c r="AY445" s="17" t="s">
        <v>130</v>
      </c>
      <c r="BE445" s="139">
        <f>IF(N445="základní",J445,0)</f>
        <v>0</v>
      </c>
      <c r="BF445" s="139">
        <f>IF(N445="snížená",J445,0)</f>
        <v>0</v>
      </c>
      <c r="BG445" s="139">
        <f>IF(N445="zákl. přenesená",J445,0)</f>
        <v>0</v>
      </c>
      <c r="BH445" s="139">
        <f>IF(N445="sníž. přenesená",J445,0)</f>
        <v>0</v>
      </c>
      <c r="BI445" s="139">
        <f>IF(N445="nulová",J445,0)</f>
        <v>0</v>
      </c>
      <c r="BJ445" s="17" t="s">
        <v>80</v>
      </c>
      <c r="BK445" s="139">
        <f>ROUND(I445*H445,2)</f>
        <v>0</v>
      </c>
      <c r="BL445" s="17" t="s">
        <v>138</v>
      </c>
      <c r="BM445" s="138" t="s">
        <v>706</v>
      </c>
    </row>
    <row r="446" spans="2:65" s="1" customFormat="1" ht="19.5">
      <c r="B446" s="32"/>
      <c r="D446" s="140" t="s">
        <v>140</v>
      </c>
      <c r="F446" s="141" t="s">
        <v>707</v>
      </c>
      <c r="I446" s="142"/>
      <c r="L446" s="32"/>
      <c r="M446" s="143"/>
      <c r="T446" s="53"/>
      <c r="AT446" s="17" t="s">
        <v>140</v>
      </c>
      <c r="AU446" s="17" t="s">
        <v>82</v>
      </c>
    </row>
    <row r="447" spans="2:65" s="1" customFormat="1" ht="11.25">
      <c r="B447" s="32"/>
      <c r="D447" s="144" t="s">
        <v>141</v>
      </c>
      <c r="F447" s="145" t="s">
        <v>708</v>
      </c>
      <c r="I447" s="142"/>
      <c r="L447" s="32"/>
      <c r="M447" s="143"/>
      <c r="T447" s="53"/>
      <c r="AT447" s="17" t="s">
        <v>141</v>
      </c>
      <c r="AU447" s="17" t="s">
        <v>82</v>
      </c>
    </row>
    <row r="448" spans="2:65" s="1" customFormat="1" ht="19.5">
      <c r="B448" s="32"/>
      <c r="D448" s="140" t="s">
        <v>143</v>
      </c>
      <c r="F448" s="146" t="s">
        <v>694</v>
      </c>
      <c r="I448" s="142"/>
      <c r="L448" s="32"/>
      <c r="M448" s="143"/>
      <c r="T448" s="53"/>
      <c r="AT448" s="17" t="s">
        <v>143</v>
      </c>
      <c r="AU448" s="17" t="s">
        <v>82</v>
      </c>
    </row>
    <row r="449" spans="2:65" s="13" customFormat="1" ht="11.25">
      <c r="B449" s="156"/>
      <c r="D449" s="140" t="s">
        <v>215</v>
      </c>
      <c r="E449" s="157" t="s">
        <v>19</v>
      </c>
      <c r="F449" s="158" t="s">
        <v>709</v>
      </c>
      <c r="H449" s="159">
        <v>12.282</v>
      </c>
      <c r="I449" s="160"/>
      <c r="L449" s="156"/>
      <c r="M449" s="161"/>
      <c r="T449" s="162"/>
      <c r="AT449" s="157" t="s">
        <v>215</v>
      </c>
      <c r="AU449" s="157" t="s">
        <v>82</v>
      </c>
      <c r="AV449" s="13" t="s">
        <v>82</v>
      </c>
      <c r="AW449" s="13" t="s">
        <v>33</v>
      </c>
      <c r="AX449" s="13" t="s">
        <v>80</v>
      </c>
      <c r="AY449" s="157" t="s">
        <v>130</v>
      </c>
    </row>
    <row r="450" spans="2:65" s="1" customFormat="1" ht="24.2" customHeight="1">
      <c r="B450" s="32"/>
      <c r="C450" s="127" t="s">
        <v>710</v>
      </c>
      <c r="D450" s="127" t="s">
        <v>133</v>
      </c>
      <c r="E450" s="128" t="s">
        <v>711</v>
      </c>
      <c r="F450" s="129" t="s">
        <v>712</v>
      </c>
      <c r="G450" s="130" t="s">
        <v>259</v>
      </c>
      <c r="H450" s="131">
        <v>65.209000000000003</v>
      </c>
      <c r="I450" s="132"/>
      <c r="J450" s="133">
        <f>ROUND(I450*H450,2)</f>
        <v>0</v>
      </c>
      <c r="K450" s="129" t="s">
        <v>137</v>
      </c>
      <c r="L450" s="32"/>
      <c r="M450" s="134" t="s">
        <v>19</v>
      </c>
      <c r="N450" s="135" t="s">
        <v>43</v>
      </c>
      <c r="P450" s="136">
        <f>O450*H450</f>
        <v>0</v>
      </c>
      <c r="Q450" s="136">
        <v>3.4000000000000002E-4</v>
      </c>
      <c r="R450" s="136">
        <f>Q450*H450</f>
        <v>2.2171060000000003E-2</v>
      </c>
      <c r="S450" s="136">
        <v>0</v>
      </c>
      <c r="T450" s="137">
        <f>S450*H450</f>
        <v>0</v>
      </c>
      <c r="AR450" s="138" t="s">
        <v>138</v>
      </c>
      <c r="AT450" s="138" t="s">
        <v>133</v>
      </c>
      <c r="AU450" s="138" t="s">
        <v>82</v>
      </c>
      <c r="AY450" s="17" t="s">
        <v>130</v>
      </c>
      <c r="BE450" s="139">
        <f>IF(N450="základní",J450,0)</f>
        <v>0</v>
      </c>
      <c r="BF450" s="139">
        <f>IF(N450="snížená",J450,0)</f>
        <v>0</v>
      </c>
      <c r="BG450" s="139">
        <f>IF(N450="zákl. přenesená",J450,0)</f>
        <v>0</v>
      </c>
      <c r="BH450" s="139">
        <f>IF(N450="sníž. přenesená",J450,0)</f>
        <v>0</v>
      </c>
      <c r="BI450" s="139">
        <f>IF(N450="nulová",J450,0)</f>
        <v>0</v>
      </c>
      <c r="BJ450" s="17" t="s">
        <v>80</v>
      </c>
      <c r="BK450" s="139">
        <f>ROUND(I450*H450,2)</f>
        <v>0</v>
      </c>
      <c r="BL450" s="17" t="s">
        <v>138</v>
      </c>
      <c r="BM450" s="138" t="s">
        <v>713</v>
      </c>
    </row>
    <row r="451" spans="2:65" s="1" customFormat="1" ht="29.25">
      <c r="B451" s="32"/>
      <c r="D451" s="140" t="s">
        <v>140</v>
      </c>
      <c r="F451" s="141" t="s">
        <v>714</v>
      </c>
      <c r="I451" s="142"/>
      <c r="L451" s="32"/>
      <c r="M451" s="143"/>
      <c r="T451" s="53"/>
      <c r="AT451" s="17" t="s">
        <v>140</v>
      </c>
      <c r="AU451" s="17" t="s">
        <v>82</v>
      </c>
    </row>
    <row r="452" spans="2:65" s="1" customFormat="1" ht="11.25">
      <c r="B452" s="32"/>
      <c r="D452" s="144" t="s">
        <v>141</v>
      </c>
      <c r="F452" s="145" t="s">
        <v>715</v>
      </c>
      <c r="I452" s="142"/>
      <c r="L452" s="32"/>
      <c r="M452" s="143"/>
      <c r="T452" s="53"/>
      <c r="AT452" s="17" t="s">
        <v>141</v>
      </c>
      <c r="AU452" s="17" t="s">
        <v>82</v>
      </c>
    </row>
    <row r="453" spans="2:65" s="1" customFormat="1" ht="19.5">
      <c r="B453" s="32"/>
      <c r="D453" s="140" t="s">
        <v>143</v>
      </c>
      <c r="F453" s="146" t="s">
        <v>716</v>
      </c>
      <c r="I453" s="142"/>
      <c r="L453" s="32"/>
      <c r="M453" s="143"/>
      <c r="T453" s="53"/>
      <c r="AT453" s="17" t="s">
        <v>143</v>
      </c>
      <c r="AU453" s="17" t="s">
        <v>82</v>
      </c>
    </row>
    <row r="454" spans="2:65" s="13" customFormat="1" ht="11.25">
      <c r="B454" s="156"/>
      <c r="D454" s="140" t="s">
        <v>215</v>
      </c>
      <c r="E454" s="157" t="s">
        <v>19</v>
      </c>
      <c r="F454" s="158" t="s">
        <v>717</v>
      </c>
      <c r="H454" s="159">
        <v>65.209000000000003</v>
      </c>
      <c r="I454" s="160"/>
      <c r="L454" s="156"/>
      <c r="M454" s="161"/>
      <c r="T454" s="162"/>
      <c r="AT454" s="157" t="s">
        <v>215</v>
      </c>
      <c r="AU454" s="157" t="s">
        <v>82</v>
      </c>
      <c r="AV454" s="13" t="s">
        <v>82</v>
      </c>
      <c r="AW454" s="13" t="s">
        <v>33</v>
      </c>
      <c r="AX454" s="13" t="s">
        <v>80</v>
      </c>
      <c r="AY454" s="157" t="s">
        <v>130</v>
      </c>
    </row>
    <row r="455" spans="2:65" s="1" customFormat="1" ht="24.2" customHeight="1">
      <c r="B455" s="32"/>
      <c r="C455" s="127" t="s">
        <v>718</v>
      </c>
      <c r="D455" s="127" t="s">
        <v>133</v>
      </c>
      <c r="E455" s="128" t="s">
        <v>719</v>
      </c>
      <c r="F455" s="129" t="s">
        <v>720</v>
      </c>
      <c r="G455" s="130" t="s">
        <v>205</v>
      </c>
      <c r="H455" s="131">
        <v>239.304</v>
      </c>
      <c r="I455" s="132"/>
      <c r="J455" s="133">
        <f>ROUND(I455*H455,2)</f>
        <v>0</v>
      </c>
      <c r="K455" s="129" t="s">
        <v>137</v>
      </c>
      <c r="L455" s="32"/>
      <c r="M455" s="134" t="s">
        <v>19</v>
      </c>
      <c r="N455" s="135" t="s">
        <v>43</v>
      </c>
      <c r="P455" s="136">
        <f>O455*H455</f>
        <v>0</v>
      </c>
      <c r="Q455" s="136">
        <v>3.8800000000000002E-3</v>
      </c>
      <c r="R455" s="136">
        <f>Q455*H455</f>
        <v>0.92849952000000002</v>
      </c>
      <c r="S455" s="136">
        <v>0</v>
      </c>
      <c r="T455" s="137">
        <f>S455*H455</f>
        <v>0</v>
      </c>
      <c r="AR455" s="138" t="s">
        <v>138</v>
      </c>
      <c r="AT455" s="138" t="s">
        <v>133</v>
      </c>
      <c r="AU455" s="138" t="s">
        <v>82</v>
      </c>
      <c r="AY455" s="17" t="s">
        <v>130</v>
      </c>
      <c r="BE455" s="139">
        <f>IF(N455="základní",J455,0)</f>
        <v>0</v>
      </c>
      <c r="BF455" s="139">
        <f>IF(N455="snížená",J455,0)</f>
        <v>0</v>
      </c>
      <c r="BG455" s="139">
        <f>IF(N455="zákl. přenesená",J455,0)</f>
        <v>0</v>
      </c>
      <c r="BH455" s="139">
        <f>IF(N455="sníž. přenesená",J455,0)</f>
        <v>0</v>
      </c>
      <c r="BI455" s="139">
        <f>IF(N455="nulová",J455,0)</f>
        <v>0</v>
      </c>
      <c r="BJ455" s="17" t="s">
        <v>80</v>
      </c>
      <c r="BK455" s="139">
        <f>ROUND(I455*H455,2)</f>
        <v>0</v>
      </c>
      <c r="BL455" s="17" t="s">
        <v>138</v>
      </c>
      <c r="BM455" s="138" t="s">
        <v>721</v>
      </c>
    </row>
    <row r="456" spans="2:65" s="1" customFormat="1" ht="19.5">
      <c r="B456" s="32"/>
      <c r="D456" s="140" t="s">
        <v>140</v>
      </c>
      <c r="F456" s="141" t="s">
        <v>722</v>
      </c>
      <c r="I456" s="142"/>
      <c r="L456" s="32"/>
      <c r="M456" s="143"/>
      <c r="T456" s="53"/>
      <c r="AT456" s="17" t="s">
        <v>140</v>
      </c>
      <c r="AU456" s="17" t="s">
        <v>82</v>
      </c>
    </row>
    <row r="457" spans="2:65" s="1" customFormat="1" ht="11.25">
      <c r="B457" s="32"/>
      <c r="D457" s="144" t="s">
        <v>141</v>
      </c>
      <c r="F457" s="145" t="s">
        <v>723</v>
      </c>
      <c r="I457" s="142"/>
      <c r="L457" s="32"/>
      <c r="M457" s="143"/>
      <c r="T457" s="53"/>
      <c r="AT457" s="17" t="s">
        <v>141</v>
      </c>
      <c r="AU457" s="17" t="s">
        <v>82</v>
      </c>
    </row>
    <row r="458" spans="2:65" s="1" customFormat="1" ht="39">
      <c r="B458" s="32"/>
      <c r="D458" s="140" t="s">
        <v>143</v>
      </c>
      <c r="F458" s="146" t="s">
        <v>724</v>
      </c>
      <c r="I458" s="142"/>
      <c r="L458" s="32"/>
      <c r="M458" s="143"/>
      <c r="T458" s="53"/>
      <c r="AT458" s="17" t="s">
        <v>143</v>
      </c>
      <c r="AU458" s="17" t="s">
        <v>82</v>
      </c>
    </row>
    <row r="459" spans="2:65" s="13" customFormat="1" ht="11.25">
      <c r="B459" s="156"/>
      <c r="D459" s="140" t="s">
        <v>215</v>
      </c>
      <c r="E459" s="157" t="s">
        <v>19</v>
      </c>
      <c r="F459" s="158" t="s">
        <v>725</v>
      </c>
      <c r="H459" s="159">
        <v>239.304</v>
      </c>
      <c r="I459" s="160"/>
      <c r="L459" s="156"/>
      <c r="M459" s="161"/>
      <c r="T459" s="162"/>
      <c r="AT459" s="157" t="s">
        <v>215</v>
      </c>
      <c r="AU459" s="157" t="s">
        <v>82</v>
      </c>
      <c r="AV459" s="13" t="s">
        <v>82</v>
      </c>
      <c r="AW459" s="13" t="s">
        <v>33</v>
      </c>
      <c r="AX459" s="13" t="s">
        <v>80</v>
      </c>
      <c r="AY459" s="157" t="s">
        <v>130</v>
      </c>
    </row>
    <row r="460" spans="2:65" s="1" customFormat="1" ht="24.2" customHeight="1">
      <c r="B460" s="32"/>
      <c r="C460" s="127" t="s">
        <v>726</v>
      </c>
      <c r="D460" s="127" t="s">
        <v>133</v>
      </c>
      <c r="E460" s="128" t="s">
        <v>727</v>
      </c>
      <c r="F460" s="129" t="s">
        <v>728</v>
      </c>
      <c r="G460" s="130" t="s">
        <v>205</v>
      </c>
      <c r="H460" s="131">
        <v>86.24</v>
      </c>
      <c r="I460" s="132"/>
      <c r="J460" s="133">
        <f>ROUND(I460*H460,2)</f>
        <v>0</v>
      </c>
      <c r="K460" s="129" t="s">
        <v>137</v>
      </c>
      <c r="L460" s="32"/>
      <c r="M460" s="134" t="s">
        <v>19</v>
      </c>
      <c r="N460" s="135" t="s">
        <v>43</v>
      </c>
      <c r="P460" s="136">
        <f>O460*H460</f>
        <v>0</v>
      </c>
      <c r="Q460" s="136">
        <v>3.6000000000000002E-4</v>
      </c>
      <c r="R460" s="136">
        <f>Q460*H460</f>
        <v>3.1046400000000002E-2</v>
      </c>
      <c r="S460" s="136">
        <v>0</v>
      </c>
      <c r="T460" s="137">
        <f>S460*H460</f>
        <v>0</v>
      </c>
      <c r="AR460" s="138" t="s">
        <v>138</v>
      </c>
      <c r="AT460" s="138" t="s">
        <v>133</v>
      </c>
      <c r="AU460" s="138" t="s">
        <v>82</v>
      </c>
      <c r="AY460" s="17" t="s">
        <v>130</v>
      </c>
      <c r="BE460" s="139">
        <f>IF(N460="základní",J460,0)</f>
        <v>0</v>
      </c>
      <c r="BF460" s="139">
        <f>IF(N460="snížená",J460,0)</f>
        <v>0</v>
      </c>
      <c r="BG460" s="139">
        <f>IF(N460="zákl. přenesená",J460,0)</f>
        <v>0</v>
      </c>
      <c r="BH460" s="139">
        <f>IF(N460="sníž. přenesená",J460,0)</f>
        <v>0</v>
      </c>
      <c r="BI460" s="139">
        <f>IF(N460="nulová",J460,0)</f>
        <v>0</v>
      </c>
      <c r="BJ460" s="17" t="s">
        <v>80</v>
      </c>
      <c r="BK460" s="139">
        <f>ROUND(I460*H460,2)</f>
        <v>0</v>
      </c>
      <c r="BL460" s="17" t="s">
        <v>138</v>
      </c>
      <c r="BM460" s="138" t="s">
        <v>729</v>
      </c>
    </row>
    <row r="461" spans="2:65" s="1" customFormat="1" ht="19.5">
      <c r="B461" s="32"/>
      <c r="D461" s="140" t="s">
        <v>140</v>
      </c>
      <c r="F461" s="141" t="s">
        <v>730</v>
      </c>
      <c r="I461" s="142"/>
      <c r="L461" s="32"/>
      <c r="M461" s="143"/>
      <c r="T461" s="53"/>
      <c r="AT461" s="17" t="s">
        <v>140</v>
      </c>
      <c r="AU461" s="17" t="s">
        <v>82</v>
      </c>
    </row>
    <row r="462" spans="2:65" s="1" customFormat="1" ht="11.25">
      <c r="B462" s="32"/>
      <c r="D462" s="144" t="s">
        <v>141</v>
      </c>
      <c r="F462" s="145" t="s">
        <v>731</v>
      </c>
      <c r="I462" s="142"/>
      <c r="L462" s="32"/>
      <c r="M462" s="143"/>
      <c r="T462" s="53"/>
      <c r="AT462" s="17" t="s">
        <v>141</v>
      </c>
      <c r="AU462" s="17" t="s">
        <v>82</v>
      </c>
    </row>
    <row r="463" spans="2:65" s="1" customFormat="1" ht="33" customHeight="1">
      <c r="B463" s="32"/>
      <c r="C463" s="127" t="s">
        <v>732</v>
      </c>
      <c r="D463" s="127" t="s">
        <v>133</v>
      </c>
      <c r="E463" s="128" t="s">
        <v>733</v>
      </c>
      <c r="F463" s="129" t="s">
        <v>734</v>
      </c>
      <c r="G463" s="130" t="s">
        <v>259</v>
      </c>
      <c r="H463" s="131">
        <v>1548.1</v>
      </c>
      <c r="I463" s="132"/>
      <c r="J463" s="133">
        <f>ROUND(I463*H463,2)</f>
        <v>0</v>
      </c>
      <c r="K463" s="129" t="s">
        <v>137</v>
      </c>
      <c r="L463" s="32"/>
      <c r="M463" s="134" t="s">
        <v>19</v>
      </c>
      <c r="N463" s="135" t="s">
        <v>43</v>
      </c>
      <c r="P463" s="136">
        <f>O463*H463</f>
        <v>0</v>
      </c>
      <c r="Q463" s="136">
        <v>6.0999999999999997E-4</v>
      </c>
      <c r="R463" s="136">
        <f>Q463*H463</f>
        <v>0.94434099999999987</v>
      </c>
      <c r="S463" s="136">
        <v>0</v>
      </c>
      <c r="T463" s="137">
        <f>S463*H463</f>
        <v>0</v>
      </c>
      <c r="AR463" s="138" t="s">
        <v>138</v>
      </c>
      <c r="AT463" s="138" t="s">
        <v>133</v>
      </c>
      <c r="AU463" s="138" t="s">
        <v>82</v>
      </c>
      <c r="AY463" s="17" t="s">
        <v>130</v>
      </c>
      <c r="BE463" s="139">
        <f>IF(N463="základní",J463,0)</f>
        <v>0</v>
      </c>
      <c r="BF463" s="139">
        <f>IF(N463="snížená",J463,0)</f>
        <v>0</v>
      </c>
      <c r="BG463" s="139">
        <f>IF(N463="zákl. přenesená",J463,0)</f>
        <v>0</v>
      </c>
      <c r="BH463" s="139">
        <f>IF(N463="sníž. přenesená",J463,0)</f>
        <v>0</v>
      </c>
      <c r="BI463" s="139">
        <f>IF(N463="nulová",J463,0)</f>
        <v>0</v>
      </c>
      <c r="BJ463" s="17" t="s">
        <v>80</v>
      </c>
      <c r="BK463" s="139">
        <f>ROUND(I463*H463,2)</f>
        <v>0</v>
      </c>
      <c r="BL463" s="17" t="s">
        <v>138</v>
      </c>
      <c r="BM463" s="138" t="s">
        <v>735</v>
      </c>
    </row>
    <row r="464" spans="2:65" s="1" customFormat="1" ht="39">
      <c r="B464" s="32"/>
      <c r="D464" s="140" t="s">
        <v>140</v>
      </c>
      <c r="F464" s="141" t="s">
        <v>736</v>
      </c>
      <c r="I464" s="142"/>
      <c r="L464" s="32"/>
      <c r="M464" s="143"/>
      <c r="T464" s="53"/>
      <c r="AT464" s="17" t="s">
        <v>140</v>
      </c>
      <c r="AU464" s="17" t="s">
        <v>82</v>
      </c>
    </row>
    <row r="465" spans="2:65" s="1" customFormat="1" ht="11.25">
      <c r="B465" s="32"/>
      <c r="D465" s="144" t="s">
        <v>141</v>
      </c>
      <c r="F465" s="145" t="s">
        <v>737</v>
      </c>
      <c r="I465" s="142"/>
      <c r="L465" s="32"/>
      <c r="M465" s="143"/>
      <c r="T465" s="53"/>
      <c r="AT465" s="17" t="s">
        <v>141</v>
      </c>
      <c r="AU465" s="17" t="s">
        <v>82</v>
      </c>
    </row>
    <row r="466" spans="2:65" s="13" customFormat="1" ht="22.5">
      <c r="B466" s="156"/>
      <c r="D466" s="140" t="s">
        <v>215</v>
      </c>
      <c r="E466" s="157" t="s">
        <v>19</v>
      </c>
      <c r="F466" s="158" t="s">
        <v>738</v>
      </c>
      <c r="H466" s="159">
        <v>1548.1</v>
      </c>
      <c r="I466" s="160"/>
      <c r="L466" s="156"/>
      <c r="M466" s="161"/>
      <c r="T466" s="162"/>
      <c r="AT466" s="157" t="s">
        <v>215</v>
      </c>
      <c r="AU466" s="157" t="s">
        <v>82</v>
      </c>
      <c r="AV466" s="13" t="s">
        <v>82</v>
      </c>
      <c r="AW466" s="13" t="s">
        <v>33</v>
      </c>
      <c r="AX466" s="13" t="s">
        <v>80</v>
      </c>
      <c r="AY466" s="157" t="s">
        <v>130</v>
      </c>
    </row>
    <row r="467" spans="2:65" s="1" customFormat="1" ht="16.5" customHeight="1">
      <c r="B467" s="32"/>
      <c r="C467" s="127" t="s">
        <v>739</v>
      </c>
      <c r="D467" s="127" t="s">
        <v>133</v>
      </c>
      <c r="E467" s="128" t="s">
        <v>740</v>
      </c>
      <c r="F467" s="129" t="s">
        <v>741</v>
      </c>
      <c r="G467" s="130" t="s">
        <v>259</v>
      </c>
      <c r="H467" s="131">
        <v>65.209000000000003</v>
      </c>
      <c r="I467" s="132"/>
      <c r="J467" s="133">
        <f>ROUND(I467*H467,2)</f>
        <v>0</v>
      </c>
      <c r="K467" s="129" t="s">
        <v>137</v>
      </c>
      <c r="L467" s="32"/>
      <c r="M467" s="134" t="s">
        <v>19</v>
      </c>
      <c r="N467" s="135" t="s">
        <v>43</v>
      </c>
      <c r="P467" s="136">
        <f>O467*H467</f>
        <v>0</v>
      </c>
      <c r="Q467" s="136">
        <v>0</v>
      </c>
      <c r="R467" s="136">
        <f>Q467*H467</f>
        <v>0</v>
      </c>
      <c r="S467" s="136">
        <v>0</v>
      </c>
      <c r="T467" s="137">
        <f>S467*H467</f>
        <v>0</v>
      </c>
      <c r="AR467" s="138" t="s">
        <v>138</v>
      </c>
      <c r="AT467" s="138" t="s">
        <v>133</v>
      </c>
      <c r="AU467" s="138" t="s">
        <v>82</v>
      </c>
      <c r="AY467" s="17" t="s">
        <v>130</v>
      </c>
      <c r="BE467" s="139">
        <f>IF(N467="základní",J467,0)</f>
        <v>0</v>
      </c>
      <c r="BF467" s="139">
        <f>IF(N467="snížená",J467,0)</f>
        <v>0</v>
      </c>
      <c r="BG467" s="139">
        <f>IF(N467="zákl. přenesená",J467,0)</f>
        <v>0</v>
      </c>
      <c r="BH467" s="139">
        <f>IF(N467="sníž. přenesená",J467,0)</f>
        <v>0</v>
      </c>
      <c r="BI467" s="139">
        <f>IF(N467="nulová",J467,0)</f>
        <v>0</v>
      </c>
      <c r="BJ467" s="17" t="s">
        <v>80</v>
      </c>
      <c r="BK467" s="139">
        <f>ROUND(I467*H467,2)</f>
        <v>0</v>
      </c>
      <c r="BL467" s="17" t="s">
        <v>138</v>
      </c>
      <c r="BM467" s="138" t="s">
        <v>742</v>
      </c>
    </row>
    <row r="468" spans="2:65" s="1" customFormat="1" ht="19.5">
      <c r="B468" s="32"/>
      <c r="D468" s="140" t="s">
        <v>140</v>
      </c>
      <c r="F468" s="141" t="s">
        <v>743</v>
      </c>
      <c r="I468" s="142"/>
      <c r="L468" s="32"/>
      <c r="M468" s="143"/>
      <c r="T468" s="53"/>
      <c r="AT468" s="17" t="s">
        <v>140</v>
      </c>
      <c r="AU468" s="17" t="s">
        <v>82</v>
      </c>
    </row>
    <row r="469" spans="2:65" s="1" customFormat="1" ht="11.25">
      <c r="B469" s="32"/>
      <c r="D469" s="144" t="s">
        <v>141</v>
      </c>
      <c r="F469" s="145" t="s">
        <v>744</v>
      </c>
      <c r="I469" s="142"/>
      <c r="L469" s="32"/>
      <c r="M469" s="143"/>
      <c r="T469" s="53"/>
      <c r="AT469" s="17" t="s">
        <v>141</v>
      </c>
      <c r="AU469" s="17" t="s">
        <v>82</v>
      </c>
    </row>
    <row r="470" spans="2:65" s="1" customFormat="1" ht="19.5">
      <c r="B470" s="32"/>
      <c r="D470" s="140" t="s">
        <v>143</v>
      </c>
      <c r="F470" s="146" t="s">
        <v>716</v>
      </c>
      <c r="I470" s="142"/>
      <c r="L470" s="32"/>
      <c r="M470" s="143"/>
      <c r="T470" s="53"/>
      <c r="AT470" s="17" t="s">
        <v>143</v>
      </c>
      <c r="AU470" s="17" t="s">
        <v>82</v>
      </c>
    </row>
    <row r="471" spans="2:65" s="13" customFormat="1" ht="11.25">
      <c r="B471" s="156"/>
      <c r="D471" s="140" t="s">
        <v>215</v>
      </c>
      <c r="E471" s="157" t="s">
        <v>19</v>
      </c>
      <c r="F471" s="158" t="s">
        <v>717</v>
      </c>
      <c r="H471" s="159">
        <v>65.209000000000003</v>
      </c>
      <c r="I471" s="160"/>
      <c r="L471" s="156"/>
      <c r="M471" s="161"/>
      <c r="T471" s="162"/>
      <c r="AT471" s="157" t="s">
        <v>215</v>
      </c>
      <c r="AU471" s="157" t="s">
        <v>82</v>
      </c>
      <c r="AV471" s="13" t="s">
        <v>82</v>
      </c>
      <c r="AW471" s="13" t="s">
        <v>33</v>
      </c>
      <c r="AX471" s="13" t="s">
        <v>80</v>
      </c>
      <c r="AY471" s="157" t="s">
        <v>130</v>
      </c>
    </row>
    <row r="472" spans="2:65" s="1" customFormat="1" ht="24.2" customHeight="1">
      <c r="B472" s="32"/>
      <c r="C472" s="127" t="s">
        <v>745</v>
      </c>
      <c r="D472" s="127" t="s">
        <v>133</v>
      </c>
      <c r="E472" s="128" t="s">
        <v>746</v>
      </c>
      <c r="F472" s="129" t="s">
        <v>747</v>
      </c>
      <c r="G472" s="130" t="s">
        <v>259</v>
      </c>
      <c r="H472" s="131">
        <v>66.92</v>
      </c>
      <c r="I472" s="132"/>
      <c r="J472" s="133">
        <f>ROUND(I472*H472,2)</f>
        <v>0</v>
      </c>
      <c r="K472" s="129" t="s">
        <v>137</v>
      </c>
      <c r="L472" s="32"/>
      <c r="M472" s="134" t="s">
        <v>19</v>
      </c>
      <c r="N472" s="135" t="s">
        <v>43</v>
      </c>
      <c r="P472" s="136">
        <f>O472*H472</f>
        <v>0</v>
      </c>
      <c r="Q472" s="136">
        <v>0</v>
      </c>
      <c r="R472" s="136">
        <f>Q472*H472</f>
        <v>0</v>
      </c>
      <c r="S472" s="136">
        <v>0</v>
      </c>
      <c r="T472" s="137">
        <f>S472*H472</f>
        <v>0</v>
      </c>
      <c r="AR472" s="138" t="s">
        <v>138</v>
      </c>
      <c r="AT472" s="138" t="s">
        <v>133</v>
      </c>
      <c r="AU472" s="138" t="s">
        <v>82</v>
      </c>
      <c r="AY472" s="17" t="s">
        <v>130</v>
      </c>
      <c r="BE472" s="139">
        <f>IF(N472="základní",J472,0)</f>
        <v>0</v>
      </c>
      <c r="BF472" s="139">
        <f>IF(N472="snížená",J472,0)</f>
        <v>0</v>
      </c>
      <c r="BG472" s="139">
        <f>IF(N472="zákl. přenesená",J472,0)</f>
        <v>0</v>
      </c>
      <c r="BH472" s="139">
        <f>IF(N472="sníž. přenesená",J472,0)</f>
        <v>0</v>
      </c>
      <c r="BI472" s="139">
        <f>IF(N472="nulová",J472,0)</f>
        <v>0</v>
      </c>
      <c r="BJ472" s="17" t="s">
        <v>80</v>
      </c>
      <c r="BK472" s="139">
        <f>ROUND(I472*H472,2)</f>
        <v>0</v>
      </c>
      <c r="BL472" s="17" t="s">
        <v>138</v>
      </c>
      <c r="BM472" s="138" t="s">
        <v>748</v>
      </c>
    </row>
    <row r="473" spans="2:65" s="1" customFormat="1" ht="19.5">
      <c r="B473" s="32"/>
      <c r="D473" s="140" t="s">
        <v>140</v>
      </c>
      <c r="F473" s="141" t="s">
        <v>749</v>
      </c>
      <c r="I473" s="142"/>
      <c r="L473" s="32"/>
      <c r="M473" s="143"/>
      <c r="T473" s="53"/>
      <c r="AT473" s="17" t="s">
        <v>140</v>
      </c>
      <c r="AU473" s="17" t="s">
        <v>82</v>
      </c>
    </row>
    <row r="474" spans="2:65" s="1" customFormat="1" ht="11.25">
      <c r="B474" s="32"/>
      <c r="D474" s="144" t="s">
        <v>141</v>
      </c>
      <c r="F474" s="145" t="s">
        <v>750</v>
      </c>
      <c r="I474" s="142"/>
      <c r="L474" s="32"/>
      <c r="M474" s="143"/>
      <c r="T474" s="53"/>
      <c r="AT474" s="17" t="s">
        <v>141</v>
      </c>
      <c r="AU474" s="17" t="s">
        <v>82</v>
      </c>
    </row>
    <row r="475" spans="2:65" s="12" customFormat="1" ht="11.25">
      <c r="B475" s="150"/>
      <c r="D475" s="140" t="s">
        <v>215</v>
      </c>
      <c r="E475" s="151" t="s">
        <v>19</v>
      </c>
      <c r="F475" s="152" t="s">
        <v>751</v>
      </c>
      <c r="H475" s="151" t="s">
        <v>19</v>
      </c>
      <c r="I475" s="153"/>
      <c r="L475" s="150"/>
      <c r="M475" s="154"/>
      <c r="T475" s="155"/>
      <c r="AT475" s="151" t="s">
        <v>215</v>
      </c>
      <c r="AU475" s="151" t="s">
        <v>82</v>
      </c>
      <c r="AV475" s="12" t="s">
        <v>80</v>
      </c>
      <c r="AW475" s="12" t="s">
        <v>33</v>
      </c>
      <c r="AX475" s="12" t="s">
        <v>72</v>
      </c>
      <c r="AY475" s="151" t="s">
        <v>130</v>
      </c>
    </row>
    <row r="476" spans="2:65" s="13" customFormat="1" ht="11.25">
      <c r="B476" s="156"/>
      <c r="D476" s="140" t="s">
        <v>215</v>
      </c>
      <c r="E476" s="157" t="s">
        <v>19</v>
      </c>
      <c r="F476" s="158" t="s">
        <v>752</v>
      </c>
      <c r="H476" s="159">
        <v>24</v>
      </c>
      <c r="I476" s="160"/>
      <c r="L476" s="156"/>
      <c r="M476" s="161"/>
      <c r="T476" s="162"/>
      <c r="AT476" s="157" t="s">
        <v>215</v>
      </c>
      <c r="AU476" s="157" t="s">
        <v>82</v>
      </c>
      <c r="AV476" s="13" t="s">
        <v>82</v>
      </c>
      <c r="AW476" s="13" t="s">
        <v>33</v>
      </c>
      <c r="AX476" s="13" t="s">
        <v>72</v>
      </c>
      <c r="AY476" s="157" t="s">
        <v>130</v>
      </c>
    </row>
    <row r="477" spans="2:65" s="12" customFormat="1" ht="11.25">
      <c r="B477" s="150"/>
      <c r="D477" s="140" t="s">
        <v>215</v>
      </c>
      <c r="E477" s="151" t="s">
        <v>19</v>
      </c>
      <c r="F477" s="152" t="s">
        <v>753</v>
      </c>
      <c r="H477" s="151" t="s">
        <v>19</v>
      </c>
      <c r="I477" s="153"/>
      <c r="L477" s="150"/>
      <c r="M477" s="154"/>
      <c r="T477" s="155"/>
      <c r="AT477" s="151" t="s">
        <v>215</v>
      </c>
      <c r="AU477" s="151" t="s">
        <v>82</v>
      </c>
      <c r="AV477" s="12" t="s">
        <v>80</v>
      </c>
      <c r="AW477" s="12" t="s">
        <v>33</v>
      </c>
      <c r="AX477" s="12" t="s">
        <v>72</v>
      </c>
      <c r="AY477" s="151" t="s">
        <v>130</v>
      </c>
    </row>
    <row r="478" spans="2:65" s="13" customFormat="1" ht="11.25">
      <c r="B478" s="156"/>
      <c r="D478" s="140" t="s">
        <v>215</v>
      </c>
      <c r="E478" s="157" t="s">
        <v>19</v>
      </c>
      <c r="F478" s="158" t="s">
        <v>754</v>
      </c>
      <c r="H478" s="159">
        <v>42.92</v>
      </c>
      <c r="I478" s="160"/>
      <c r="L478" s="156"/>
      <c r="M478" s="161"/>
      <c r="T478" s="162"/>
      <c r="AT478" s="157" t="s">
        <v>215</v>
      </c>
      <c r="AU478" s="157" t="s">
        <v>82</v>
      </c>
      <c r="AV478" s="13" t="s">
        <v>82</v>
      </c>
      <c r="AW478" s="13" t="s">
        <v>33</v>
      </c>
      <c r="AX478" s="13" t="s">
        <v>72</v>
      </c>
      <c r="AY478" s="157" t="s">
        <v>130</v>
      </c>
    </row>
    <row r="479" spans="2:65" s="14" customFormat="1" ht="11.25">
      <c r="B479" s="163"/>
      <c r="D479" s="140" t="s">
        <v>215</v>
      </c>
      <c r="E479" s="164" t="s">
        <v>19</v>
      </c>
      <c r="F479" s="165" t="s">
        <v>220</v>
      </c>
      <c r="H479" s="166">
        <v>66.92</v>
      </c>
      <c r="I479" s="167"/>
      <c r="L479" s="163"/>
      <c r="M479" s="168"/>
      <c r="T479" s="169"/>
      <c r="AT479" s="164" t="s">
        <v>215</v>
      </c>
      <c r="AU479" s="164" t="s">
        <v>82</v>
      </c>
      <c r="AV479" s="14" t="s">
        <v>138</v>
      </c>
      <c r="AW479" s="14" t="s">
        <v>33</v>
      </c>
      <c r="AX479" s="14" t="s">
        <v>80</v>
      </c>
      <c r="AY479" s="164" t="s">
        <v>130</v>
      </c>
    </row>
    <row r="480" spans="2:65" s="1" customFormat="1" ht="24.2" customHeight="1">
      <c r="B480" s="32"/>
      <c r="C480" s="127" t="s">
        <v>755</v>
      </c>
      <c r="D480" s="127" t="s">
        <v>133</v>
      </c>
      <c r="E480" s="128" t="s">
        <v>756</v>
      </c>
      <c r="F480" s="129" t="s">
        <v>757</v>
      </c>
      <c r="G480" s="130" t="s">
        <v>205</v>
      </c>
      <c r="H480" s="131">
        <v>11842.78</v>
      </c>
      <c r="I480" s="132"/>
      <c r="J480" s="133">
        <f>ROUND(I480*H480,2)</f>
        <v>0</v>
      </c>
      <c r="K480" s="129" t="s">
        <v>137</v>
      </c>
      <c r="L480" s="32"/>
      <c r="M480" s="134" t="s">
        <v>19</v>
      </c>
      <c r="N480" s="135" t="s">
        <v>43</v>
      </c>
      <c r="P480" s="136">
        <f>O480*H480</f>
        <v>0</v>
      </c>
      <c r="Q480" s="136">
        <v>0</v>
      </c>
      <c r="R480" s="136">
        <f>Q480*H480</f>
        <v>0</v>
      </c>
      <c r="S480" s="136">
        <v>0.02</v>
      </c>
      <c r="T480" s="137">
        <f>S480*H480</f>
        <v>236.85560000000001</v>
      </c>
      <c r="AR480" s="138" t="s">
        <v>138</v>
      </c>
      <c r="AT480" s="138" t="s">
        <v>133</v>
      </c>
      <c r="AU480" s="138" t="s">
        <v>82</v>
      </c>
      <c r="AY480" s="17" t="s">
        <v>130</v>
      </c>
      <c r="BE480" s="139">
        <f>IF(N480="základní",J480,0)</f>
        <v>0</v>
      </c>
      <c r="BF480" s="139">
        <f>IF(N480="snížená",J480,0)</f>
        <v>0</v>
      </c>
      <c r="BG480" s="139">
        <f>IF(N480="zákl. přenesená",J480,0)</f>
        <v>0</v>
      </c>
      <c r="BH480" s="139">
        <f>IF(N480="sníž. přenesená",J480,0)</f>
        <v>0</v>
      </c>
      <c r="BI480" s="139">
        <f>IF(N480="nulová",J480,0)</f>
        <v>0</v>
      </c>
      <c r="BJ480" s="17" t="s">
        <v>80</v>
      </c>
      <c r="BK480" s="139">
        <f>ROUND(I480*H480,2)</f>
        <v>0</v>
      </c>
      <c r="BL480" s="17" t="s">
        <v>138</v>
      </c>
      <c r="BM480" s="138" t="s">
        <v>758</v>
      </c>
    </row>
    <row r="481" spans="2:65" s="1" customFormat="1" ht="39">
      <c r="B481" s="32"/>
      <c r="D481" s="140" t="s">
        <v>140</v>
      </c>
      <c r="F481" s="141" t="s">
        <v>759</v>
      </c>
      <c r="I481" s="142"/>
      <c r="L481" s="32"/>
      <c r="M481" s="143"/>
      <c r="T481" s="53"/>
      <c r="AT481" s="17" t="s">
        <v>140</v>
      </c>
      <c r="AU481" s="17" t="s">
        <v>82</v>
      </c>
    </row>
    <row r="482" spans="2:65" s="1" customFormat="1" ht="11.25">
      <c r="B482" s="32"/>
      <c r="D482" s="144" t="s">
        <v>141</v>
      </c>
      <c r="F482" s="145" t="s">
        <v>760</v>
      </c>
      <c r="I482" s="142"/>
      <c r="L482" s="32"/>
      <c r="M482" s="143"/>
      <c r="T482" s="53"/>
      <c r="AT482" s="17" t="s">
        <v>141</v>
      </c>
      <c r="AU482" s="17" t="s">
        <v>82</v>
      </c>
    </row>
    <row r="483" spans="2:65" s="1" customFormat="1" ht="16.5" customHeight="1">
      <c r="B483" s="32"/>
      <c r="C483" s="127" t="s">
        <v>761</v>
      </c>
      <c r="D483" s="127" t="s">
        <v>133</v>
      </c>
      <c r="E483" s="128" t="s">
        <v>762</v>
      </c>
      <c r="F483" s="129" t="s">
        <v>763</v>
      </c>
      <c r="G483" s="130" t="s">
        <v>275</v>
      </c>
      <c r="H483" s="131">
        <v>9.75</v>
      </c>
      <c r="I483" s="132"/>
      <c r="J483" s="133">
        <f>ROUND(I483*H483,2)</f>
        <v>0</v>
      </c>
      <c r="K483" s="129" t="s">
        <v>137</v>
      </c>
      <c r="L483" s="32"/>
      <c r="M483" s="134" t="s">
        <v>19</v>
      </c>
      <c r="N483" s="135" t="s">
        <v>43</v>
      </c>
      <c r="P483" s="136">
        <f>O483*H483</f>
        <v>0</v>
      </c>
      <c r="Q483" s="136">
        <v>0</v>
      </c>
      <c r="R483" s="136">
        <f>Q483*H483</f>
        <v>0</v>
      </c>
      <c r="S483" s="136">
        <v>2</v>
      </c>
      <c r="T483" s="137">
        <f>S483*H483</f>
        <v>19.5</v>
      </c>
      <c r="AR483" s="138" t="s">
        <v>138</v>
      </c>
      <c r="AT483" s="138" t="s">
        <v>133</v>
      </c>
      <c r="AU483" s="138" t="s">
        <v>82</v>
      </c>
      <c r="AY483" s="17" t="s">
        <v>130</v>
      </c>
      <c r="BE483" s="139">
        <f>IF(N483="základní",J483,0)</f>
        <v>0</v>
      </c>
      <c r="BF483" s="139">
        <f>IF(N483="snížená",J483,0)</f>
        <v>0</v>
      </c>
      <c r="BG483" s="139">
        <f>IF(N483="zákl. přenesená",J483,0)</f>
        <v>0</v>
      </c>
      <c r="BH483" s="139">
        <f>IF(N483="sníž. přenesená",J483,0)</f>
        <v>0</v>
      </c>
      <c r="BI483" s="139">
        <f>IF(N483="nulová",J483,0)</f>
        <v>0</v>
      </c>
      <c r="BJ483" s="17" t="s">
        <v>80</v>
      </c>
      <c r="BK483" s="139">
        <f>ROUND(I483*H483,2)</f>
        <v>0</v>
      </c>
      <c r="BL483" s="17" t="s">
        <v>138</v>
      </c>
      <c r="BM483" s="138" t="s">
        <v>764</v>
      </c>
    </row>
    <row r="484" spans="2:65" s="1" customFormat="1" ht="11.25">
      <c r="B484" s="32"/>
      <c r="D484" s="140" t="s">
        <v>140</v>
      </c>
      <c r="F484" s="141" t="s">
        <v>765</v>
      </c>
      <c r="I484" s="142"/>
      <c r="L484" s="32"/>
      <c r="M484" s="143"/>
      <c r="T484" s="53"/>
      <c r="AT484" s="17" t="s">
        <v>140</v>
      </c>
      <c r="AU484" s="17" t="s">
        <v>82</v>
      </c>
    </row>
    <row r="485" spans="2:65" s="1" customFormat="1" ht="11.25">
      <c r="B485" s="32"/>
      <c r="D485" s="144" t="s">
        <v>141</v>
      </c>
      <c r="F485" s="145" t="s">
        <v>766</v>
      </c>
      <c r="I485" s="142"/>
      <c r="L485" s="32"/>
      <c r="M485" s="143"/>
      <c r="T485" s="53"/>
      <c r="AT485" s="17" t="s">
        <v>141</v>
      </c>
      <c r="AU485" s="17" t="s">
        <v>82</v>
      </c>
    </row>
    <row r="486" spans="2:65" s="12" customFormat="1" ht="11.25">
      <c r="B486" s="150"/>
      <c r="D486" s="140" t="s">
        <v>215</v>
      </c>
      <c r="E486" s="151" t="s">
        <v>19</v>
      </c>
      <c r="F486" s="152" t="s">
        <v>767</v>
      </c>
      <c r="H486" s="151" t="s">
        <v>19</v>
      </c>
      <c r="I486" s="153"/>
      <c r="L486" s="150"/>
      <c r="M486" s="154"/>
      <c r="T486" s="155"/>
      <c r="AT486" s="151" t="s">
        <v>215</v>
      </c>
      <c r="AU486" s="151" t="s">
        <v>82</v>
      </c>
      <c r="AV486" s="12" t="s">
        <v>80</v>
      </c>
      <c r="AW486" s="12" t="s">
        <v>33</v>
      </c>
      <c r="AX486" s="12" t="s">
        <v>72</v>
      </c>
      <c r="AY486" s="151" t="s">
        <v>130</v>
      </c>
    </row>
    <row r="487" spans="2:65" s="13" customFormat="1" ht="11.25">
      <c r="B487" s="156"/>
      <c r="D487" s="140" t="s">
        <v>215</v>
      </c>
      <c r="E487" s="157" t="s">
        <v>19</v>
      </c>
      <c r="F487" s="158" t="s">
        <v>768</v>
      </c>
      <c r="H487" s="159">
        <v>9</v>
      </c>
      <c r="I487" s="160"/>
      <c r="L487" s="156"/>
      <c r="M487" s="161"/>
      <c r="T487" s="162"/>
      <c r="AT487" s="157" t="s">
        <v>215</v>
      </c>
      <c r="AU487" s="157" t="s">
        <v>82</v>
      </c>
      <c r="AV487" s="13" t="s">
        <v>82</v>
      </c>
      <c r="AW487" s="13" t="s">
        <v>33</v>
      </c>
      <c r="AX487" s="13" t="s">
        <v>72</v>
      </c>
      <c r="AY487" s="157" t="s">
        <v>130</v>
      </c>
    </row>
    <row r="488" spans="2:65" s="12" customFormat="1" ht="11.25">
      <c r="B488" s="150"/>
      <c r="D488" s="140" t="s">
        <v>215</v>
      </c>
      <c r="E488" s="151" t="s">
        <v>19</v>
      </c>
      <c r="F488" s="152" t="s">
        <v>769</v>
      </c>
      <c r="H488" s="151" t="s">
        <v>19</v>
      </c>
      <c r="I488" s="153"/>
      <c r="L488" s="150"/>
      <c r="M488" s="154"/>
      <c r="T488" s="155"/>
      <c r="AT488" s="151" t="s">
        <v>215</v>
      </c>
      <c r="AU488" s="151" t="s">
        <v>82</v>
      </c>
      <c r="AV488" s="12" t="s">
        <v>80</v>
      </c>
      <c r="AW488" s="12" t="s">
        <v>33</v>
      </c>
      <c r="AX488" s="12" t="s">
        <v>72</v>
      </c>
      <c r="AY488" s="151" t="s">
        <v>130</v>
      </c>
    </row>
    <row r="489" spans="2:65" s="13" customFormat="1" ht="11.25">
      <c r="B489" s="156"/>
      <c r="D489" s="140" t="s">
        <v>215</v>
      </c>
      <c r="E489" s="157" t="s">
        <v>19</v>
      </c>
      <c r="F489" s="158" t="s">
        <v>770</v>
      </c>
      <c r="H489" s="159">
        <v>0.75</v>
      </c>
      <c r="I489" s="160"/>
      <c r="L489" s="156"/>
      <c r="M489" s="161"/>
      <c r="T489" s="162"/>
      <c r="AT489" s="157" t="s">
        <v>215</v>
      </c>
      <c r="AU489" s="157" t="s">
        <v>82</v>
      </c>
      <c r="AV489" s="13" t="s">
        <v>82</v>
      </c>
      <c r="AW489" s="13" t="s">
        <v>33</v>
      </c>
      <c r="AX489" s="13" t="s">
        <v>72</v>
      </c>
      <c r="AY489" s="157" t="s">
        <v>130</v>
      </c>
    </row>
    <row r="490" spans="2:65" s="14" customFormat="1" ht="11.25">
      <c r="B490" s="163"/>
      <c r="D490" s="140" t="s">
        <v>215</v>
      </c>
      <c r="E490" s="164" t="s">
        <v>19</v>
      </c>
      <c r="F490" s="165" t="s">
        <v>220</v>
      </c>
      <c r="H490" s="166">
        <v>9.75</v>
      </c>
      <c r="I490" s="167"/>
      <c r="L490" s="163"/>
      <c r="M490" s="168"/>
      <c r="T490" s="169"/>
      <c r="AT490" s="164" t="s">
        <v>215</v>
      </c>
      <c r="AU490" s="164" t="s">
        <v>82</v>
      </c>
      <c r="AV490" s="14" t="s">
        <v>138</v>
      </c>
      <c r="AW490" s="14" t="s">
        <v>33</v>
      </c>
      <c r="AX490" s="14" t="s">
        <v>80</v>
      </c>
      <c r="AY490" s="164" t="s">
        <v>130</v>
      </c>
    </row>
    <row r="491" spans="2:65" s="1" customFormat="1" ht="24.2" customHeight="1">
      <c r="B491" s="32"/>
      <c r="C491" s="127" t="s">
        <v>771</v>
      </c>
      <c r="D491" s="127" t="s">
        <v>133</v>
      </c>
      <c r="E491" s="128" t="s">
        <v>772</v>
      </c>
      <c r="F491" s="129" t="s">
        <v>773</v>
      </c>
      <c r="G491" s="130" t="s">
        <v>259</v>
      </c>
      <c r="H491" s="131">
        <v>32.880000000000003</v>
      </c>
      <c r="I491" s="132"/>
      <c r="J491" s="133">
        <f>ROUND(I491*H491,2)</f>
        <v>0</v>
      </c>
      <c r="K491" s="129" t="s">
        <v>137</v>
      </c>
      <c r="L491" s="32"/>
      <c r="M491" s="134" t="s">
        <v>19</v>
      </c>
      <c r="N491" s="135" t="s">
        <v>43</v>
      </c>
      <c r="P491" s="136">
        <f>O491*H491</f>
        <v>0</v>
      </c>
      <c r="Q491" s="136">
        <v>9.0000000000000006E-5</v>
      </c>
      <c r="R491" s="136">
        <f>Q491*H491</f>
        <v>2.9592000000000004E-3</v>
      </c>
      <c r="S491" s="136">
        <v>4.2000000000000003E-2</v>
      </c>
      <c r="T491" s="137">
        <f>S491*H491</f>
        <v>1.3809600000000002</v>
      </c>
      <c r="AR491" s="138" t="s">
        <v>138</v>
      </c>
      <c r="AT491" s="138" t="s">
        <v>133</v>
      </c>
      <c r="AU491" s="138" t="s">
        <v>82</v>
      </c>
      <c r="AY491" s="17" t="s">
        <v>130</v>
      </c>
      <c r="BE491" s="139">
        <f>IF(N491="základní",J491,0)</f>
        <v>0</v>
      </c>
      <c r="BF491" s="139">
        <f>IF(N491="snížená",J491,0)</f>
        <v>0</v>
      </c>
      <c r="BG491" s="139">
        <f>IF(N491="zákl. přenesená",J491,0)</f>
        <v>0</v>
      </c>
      <c r="BH491" s="139">
        <f>IF(N491="sníž. přenesená",J491,0)</f>
        <v>0</v>
      </c>
      <c r="BI491" s="139">
        <f>IF(N491="nulová",J491,0)</f>
        <v>0</v>
      </c>
      <c r="BJ491" s="17" t="s">
        <v>80</v>
      </c>
      <c r="BK491" s="139">
        <f>ROUND(I491*H491,2)</f>
        <v>0</v>
      </c>
      <c r="BL491" s="17" t="s">
        <v>138</v>
      </c>
      <c r="BM491" s="138" t="s">
        <v>774</v>
      </c>
    </row>
    <row r="492" spans="2:65" s="1" customFormat="1" ht="48.75">
      <c r="B492" s="32"/>
      <c r="D492" s="140" t="s">
        <v>140</v>
      </c>
      <c r="F492" s="141" t="s">
        <v>775</v>
      </c>
      <c r="I492" s="142"/>
      <c r="L492" s="32"/>
      <c r="M492" s="143"/>
      <c r="T492" s="53"/>
      <c r="AT492" s="17" t="s">
        <v>140</v>
      </c>
      <c r="AU492" s="17" t="s">
        <v>82</v>
      </c>
    </row>
    <row r="493" spans="2:65" s="1" customFormat="1" ht="11.25">
      <c r="B493" s="32"/>
      <c r="D493" s="144" t="s">
        <v>141</v>
      </c>
      <c r="F493" s="145" t="s">
        <v>776</v>
      </c>
      <c r="I493" s="142"/>
      <c r="L493" s="32"/>
      <c r="M493" s="143"/>
      <c r="T493" s="53"/>
      <c r="AT493" s="17" t="s">
        <v>141</v>
      </c>
      <c r="AU493" s="17" t="s">
        <v>82</v>
      </c>
    </row>
    <row r="494" spans="2:65" s="1" customFormat="1" ht="24.2" customHeight="1">
      <c r="B494" s="32"/>
      <c r="C494" s="127" t="s">
        <v>777</v>
      </c>
      <c r="D494" s="127" t="s">
        <v>133</v>
      </c>
      <c r="E494" s="128" t="s">
        <v>778</v>
      </c>
      <c r="F494" s="129" t="s">
        <v>779</v>
      </c>
      <c r="G494" s="130" t="s">
        <v>394</v>
      </c>
      <c r="H494" s="131">
        <v>15</v>
      </c>
      <c r="I494" s="132"/>
      <c r="J494" s="133">
        <f>ROUND(I494*H494,2)</f>
        <v>0</v>
      </c>
      <c r="K494" s="129" t="s">
        <v>137</v>
      </c>
      <c r="L494" s="32"/>
      <c r="M494" s="134" t="s">
        <v>19</v>
      </c>
      <c r="N494" s="135" t="s">
        <v>43</v>
      </c>
      <c r="P494" s="136">
        <f>O494*H494</f>
        <v>0</v>
      </c>
      <c r="Q494" s="136">
        <v>0</v>
      </c>
      <c r="R494" s="136">
        <f>Q494*H494</f>
        <v>0</v>
      </c>
      <c r="S494" s="136">
        <v>8.2000000000000003E-2</v>
      </c>
      <c r="T494" s="137">
        <f>S494*H494</f>
        <v>1.23</v>
      </c>
      <c r="AR494" s="138" t="s">
        <v>138</v>
      </c>
      <c r="AT494" s="138" t="s">
        <v>133</v>
      </c>
      <c r="AU494" s="138" t="s">
        <v>82</v>
      </c>
      <c r="AY494" s="17" t="s">
        <v>130</v>
      </c>
      <c r="BE494" s="139">
        <f>IF(N494="základní",J494,0)</f>
        <v>0</v>
      </c>
      <c r="BF494" s="139">
        <f>IF(N494="snížená",J494,0)</f>
        <v>0</v>
      </c>
      <c r="BG494" s="139">
        <f>IF(N494="zákl. přenesená",J494,0)</f>
        <v>0</v>
      </c>
      <c r="BH494" s="139">
        <f>IF(N494="sníž. přenesená",J494,0)</f>
        <v>0</v>
      </c>
      <c r="BI494" s="139">
        <f>IF(N494="nulová",J494,0)</f>
        <v>0</v>
      </c>
      <c r="BJ494" s="17" t="s">
        <v>80</v>
      </c>
      <c r="BK494" s="139">
        <f>ROUND(I494*H494,2)</f>
        <v>0</v>
      </c>
      <c r="BL494" s="17" t="s">
        <v>138</v>
      </c>
      <c r="BM494" s="138" t="s">
        <v>780</v>
      </c>
    </row>
    <row r="495" spans="2:65" s="1" customFormat="1" ht="39">
      <c r="B495" s="32"/>
      <c r="D495" s="140" t="s">
        <v>140</v>
      </c>
      <c r="F495" s="141" t="s">
        <v>781</v>
      </c>
      <c r="I495" s="142"/>
      <c r="L495" s="32"/>
      <c r="M495" s="143"/>
      <c r="T495" s="53"/>
      <c r="AT495" s="17" t="s">
        <v>140</v>
      </c>
      <c r="AU495" s="17" t="s">
        <v>82</v>
      </c>
    </row>
    <row r="496" spans="2:65" s="1" customFormat="1" ht="11.25">
      <c r="B496" s="32"/>
      <c r="D496" s="144" t="s">
        <v>141</v>
      </c>
      <c r="F496" s="145" t="s">
        <v>782</v>
      </c>
      <c r="I496" s="142"/>
      <c r="L496" s="32"/>
      <c r="M496" s="143"/>
      <c r="T496" s="53"/>
      <c r="AT496" s="17" t="s">
        <v>141</v>
      </c>
      <c r="AU496" s="17" t="s">
        <v>82</v>
      </c>
    </row>
    <row r="497" spans="2:65" s="1" customFormat="1" ht="97.5">
      <c r="B497" s="32"/>
      <c r="D497" s="140" t="s">
        <v>143</v>
      </c>
      <c r="F497" s="146" t="s">
        <v>783</v>
      </c>
      <c r="I497" s="142"/>
      <c r="L497" s="32"/>
      <c r="M497" s="143"/>
      <c r="T497" s="53"/>
      <c r="AT497" s="17" t="s">
        <v>143</v>
      </c>
      <c r="AU497" s="17" t="s">
        <v>82</v>
      </c>
    </row>
    <row r="498" spans="2:65" s="12" customFormat="1" ht="11.25">
      <c r="B498" s="150"/>
      <c r="D498" s="140" t="s">
        <v>215</v>
      </c>
      <c r="E498" s="151" t="s">
        <v>19</v>
      </c>
      <c r="F498" s="152" t="s">
        <v>784</v>
      </c>
      <c r="H498" s="151" t="s">
        <v>19</v>
      </c>
      <c r="I498" s="153"/>
      <c r="L498" s="150"/>
      <c r="M498" s="154"/>
      <c r="T498" s="155"/>
      <c r="AT498" s="151" t="s">
        <v>215</v>
      </c>
      <c r="AU498" s="151" t="s">
        <v>82</v>
      </c>
      <c r="AV498" s="12" t="s">
        <v>80</v>
      </c>
      <c r="AW498" s="12" t="s">
        <v>33</v>
      </c>
      <c r="AX498" s="12" t="s">
        <v>72</v>
      </c>
      <c r="AY498" s="151" t="s">
        <v>130</v>
      </c>
    </row>
    <row r="499" spans="2:65" s="13" customFormat="1" ht="11.25">
      <c r="B499" s="156"/>
      <c r="D499" s="140" t="s">
        <v>215</v>
      </c>
      <c r="E499" s="157" t="s">
        <v>19</v>
      </c>
      <c r="F499" s="158" t="s">
        <v>150</v>
      </c>
      <c r="H499" s="159">
        <v>3</v>
      </c>
      <c r="I499" s="160"/>
      <c r="L499" s="156"/>
      <c r="M499" s="161"/>
      <c r="T499" s="162"/>
      <c r="AT499" s="157" t="s">
        <v>215</v>
      </c>
      <c r="AU499" s="157" t="s">
        <v>82</v>
      </c>
      <c r="AV499" s="13" t="s">
        <v>82</v>
      </c>
      <c r="AW499" s="13" t="s">
        <v>33</v>
      </c>
      <c r="AX499" s="13" t="s">
        <v>72</v>
      </c>
      <c r="AY499" s="157" t="s">
        <v>130</v>
      </c>
    </row>
    <row r="500" spans="2:65" s="12" customFormat="1" ht="22.5">
      <c r="B500" s="150"/>
      <c r="D500" s="140" t="s">
        <v>215</v>
      </c>
      <c r="E500" s="151" t="s">
        <v>19</v>
      </c>
      <c r="F500" s="152" t="s">
        <v>785</v>
      </c>
      <c r="H500" s="151" t="s">
        <v>19</v>
      </c>
      <c r="I500" s="153"/>
      <c r="L500" s="150"/>
      <c r="M500" s="154"/>
      <c r="T500" s="155"/>
      <c r="AT500" s="151" t="s">
        <v>215</v>
      </c>
      <c r="AU500" s="151" t="s">
        <v>82</v>
      </c>
      <c r="AV500" s="12" t="s">
        <v>80</v>
      </c>
      <c r="AW500" s="12" t="s">
        <v>33</v>
      </c>
      <c r="AX500" s="12" t="s">
        <v>72</v>
      </c>
      <c r="AY500" s="151" t="s">
        <v>130</v>
      </c>
    </row>
    <row r="501" spans="2:65" s="13" customFormat="1" ht="11.25">
      <c r="B501" s="156"/>
      <c r="D501" s="140" t="s">
        <v>215</v>
      </c>
      <c r="E501" s="157" t="s">
        <v>19</v>
      </c>
      <c r="F501" s="158" t="s">
        <v>8</v>
      </c>
      <c r="H501" s="159">
        <v>12</v>
      </c>
      <c r="I501" s="160"/>
      <c r="L501" s="156"/>
      <c r="M501" s="161"/>
      <c r="T501" s="162"/>
      <c r="AT501" s="157" t="s">
        <v>215</v>
      </c>
      <c r="AU501" s="157" t="s">
        <v>82</v>
      </c>
      <c r="AV501" s="13" t="s">
        <v>82</v>
      </c>
      <c r="AW501" s="13" t="s">
        <v>33</v>
      </c>
      <c r="AX501" s="13" t="s">
        <v>72</v>
      </c>
      <c r="AY501" s="157" t="s">
        <v>130</v>
      </c>
    </row>
    <row r="502" spans="2:65" s="14" customFormat="1" ht="11.25">
      <c r="B502" s="163"/>
      <c r="D502" s="140" t="s">
        <v>215</v>
      </c>
      <c r="E502" s="164" t="s">
        <v>19</v>
      </c>
      <c r="F502" s="165" t="s">
        <v>220</v>
      </c>
      <c r="H502" s="166">
        <v>15</v>
      </c>
      <c r="I502" s="167"/>
      <c r="L502" s="163"/>
      <c r="M502" s="168"/>
      <c r="T502" s="169"/>
      <c r="AT502" s="164" t="s">
        <v>215</v>
      </c>
      <c r="AU502" s="164" t="s">
        <v>82</v>
      </c>
      <c r="AV502" s="14" t="s">
        <v>138</v>
      </c>
      <c r="AW502" s="14" t="s">
        <v>33</v>
      </c>
      <c r="AX502" s="14" t="s">
        <v>80</v>
      </c>
      <c r="AY502" s="164" t="s">
        <v>130</v>
      </c>
    </row>
    <row r="503" spans="2:65" s="1" customFormat="1" ht="24.2" customHeight="1">
      <c r="B503" s="32"/>
      <c r="C503" s="127" t="s">
        <v>786</v>
      </c>
      <c r="D503" s="127" t="s">
        <v>133</v>
      </c>
      <c r="E503" s="128" t="s">
        <v>787</v>
      </c>
      <c r="F503" s="129" t="s">
        <v>788</v>
      </c>
      <c r="G503" s="130" t="s">
        <v>394</v>
      </c>
      <c r="H503" s="131">
        <v>2</v>
      </c>
      <c r="I503" s="132"/>
      <c r="J503" s="133">
        <f>ROUND(I503*H503,2)</f>
        <v>0</v>
      </c>
      <c r="K503" s="129" t="s">
        <v>137</v>
      </c>
      <c r="L503" s="32"/>
      <c r="M503" s="134" t="s">
        <v>19</v>
      </c>
      <c r="N503" s="135" t="s">
        <v>43</v>
      </c>
      <c r="P503" s="136">
        <f>O503*H503</f>
        <v>0</v>
      </c>
      <c r="Q503" s="136">
        <v>0</v>
      </c>
      <c r="R503" s="136">
        <f>Q503*H503</f>
        <v>0</v>
      </c>
      <c r="S503" s="136">
        <v>4.0000000000000001E-3</v>
      </c>
      <c r="T503" s="137">
        <f>S503*H503</f>
        <v>8.0000000000000002E-3</v>
      </c>
      <c r="AR503" s="138" t="s">
        <v>138</v>
      </c>
      <c r="AT503" s="138" t="s">
        <v>133</v>
      </c>
      <c r="AU503" s="138" t="s">
        <v>82</v>
      </c>
      <c r="AY503" s="17" t="s">
        <v>130</v>
      </c>
      <c r="BE503" s="139">
        <f>IF(N503="základní",J503,0)</f>
        <v>0</v>
      </c>
      <c r="BF503" s="139">
        <f>IF(N503="snížená",J503,0)</f>
        <v>0</v>
      </c>
      <c r="BG503" s="139">
        <f>IF(N503="zákl. přenesená",J503,0)</f>
        <v>0</v>
      </c>
      <c r="BH503" s="139">
        <f>IF(N503="sníž. přenesená",J503,0)</f>
        <v>0</v>
      </c>
      <c r="BI503" s="139">
        <f>IF(N503="nulová",J503,0)</f>
        <v>0</v>
      </c>
      <c r="BJ503" s="17" t="s">
        <v>80</v>
      </c>
      <c r="BK503" s="139">
        <f>ROUND(I503*H503,2)</f>
        <v>0</v>
      </c>
      <c r="BL503" s="17" t="s">
        <v>138</v>
      </c>
      <c r="BM503" s="138" t="s">
        <v>789</v>
      </c>
    </row>
    <row r="504" spans="2:65" s="1" customFormat="1" ht="29.25">
      <c r="B504" s="32"/>
      <c r="D504" s="140" t="s">
        <v>140</v>
      </c>
      <c r="F504" s="141" t="s">
        <v>790</v>
      </c>
      <c r="I504" s="142"/>
      <c r="L504" s="32"/>
      <c r="M504" s="143"/>
      <c r="T504" s="53"/>
      <c r="AT504" s="17" t="s">
        <v>140</v>
      </c>
      <c r="AU504" s="17" t="s">
        <v>82</v>
      </c>
    </row>
    <row r="505" spans="2:65" s="1" customFormat="1" ht="11.25">
      <c r="B505" s="32"/>
      <c r="D505" s="144" t="s">
        <v>141</v>
      </c>
      <c r="F505" s="145" t="s">
        <v>791</v>
      </c>
      <c r="I505" s="142"/>
      <c r="L505" s="32"/>
      <c r="M505" s="143"/>
      <c r="T505" s="53"/>
      <c r="AT505" s="17" t="s">
        <v>141</v>
      </c>
      <c r="AU505" s="17" t="s">
        <v>82</v>
      </c>
    </row>
    <row r="506" spans="2:65" s="12" customFormat="1" ht="11.25">
      <c r="B506" s="150"/>
      <c r="D506" s="140" t="s">
        <v>215</v>
      </c>
      <c r="E506" s="151" t="s">
        <v>19</v>
      </c>
      <c r="F506" s="152" t="s">
        <v>792</v>
      </c>
      <c r="H506" s="151" t="s">
        <v>19</v>
      </c>
      <c r="I506" s="153"/>
      <c r="L506" s="150"/>
      <c r="M506" s="154"/>
      <c r="T506" s="155"/>
      <c r="AT506" s="151" t="s">
        <v>215</v>
      </c>
      <c r="AU506" s="151" t="s">
        <v>82</v>
      </c>
      <c r="AV506" s="12" t="s">
        <v>80</v>
      </c>
      <c r="AW506" s="12" t="s">
        <v>33</v>
      </c>
      <c r="AX506" s="12" t="s">
        <v>72</v>
      </c>
      <c r="AY506" s="151" t="s">
        <v>130</v>
      </c>
    </row>
    <row r="507" spans="2:65" s="13" customFormat="1" ht="11.25">
      <c r="B507" s="156"/>
      <c r="D507" s="140" t="s">
        <v>215</v>
      </c>
      <c r="E507" s="157" t="s">
        <v>19</v>
      </c>
      <c r="F507" s="158" t="s">
        <v>82</v>
      </c>
      <c r="H507" s="159">
        <v>2</v>
      </c>
      <c r="I507" s="160"/>
      <c r="L507" s="156"/>
      <c r="M507" s="161"/>
      <c r="T507" s="162"/>
      <c r="AT507" s="157" t="s">
        <v>215</v>
      </c>
      <c r="AU507" s="157" t="s">
        <v>82</v>
      </c>
      <c r="AV507" s="13" t="s">
        <v>82</v>
      </c>
      <c r="AW507" s="13" t="s">
        <v>33</v>
      </c>
      <c r="AX507" s="13" t="s">
        <v>72</v>
      </c>
      <c r="AY507" s="157" t="s">
        <v>130</v>
      </c>
    </row>
    <row r="508" spans="2:65" s="14" customFormat="1" ht="11.25">
      <c r="B508" s="163"/>
      <c r="D508" s="140" t="s">
        <v>215</v>
      </c>
      <c r="E508" s="164" t="s">
        <v>19</v>
      </c>
      <c r="F508" s="165" t="s">
        <v>220</v>
      </c>
      <c r="H508" s="166">
        <v>2</v>
      </c>
      <c r="I508" s="167"/>
      <c r="L508" s="163"/>
      <c r="M508" s="168"/>
      <c r="T508" s="169"/>
      <c r="AT508" s="164" t="s">
        <v>215</v>
      </c>
      <c r="AU508" s="164" t="s">
        <v>82</v>
      </c>
      <c r="AV508" s="14" t="s">
        <v>138</v>
      </c>
      <c r="AW508" s="14" t="s">
        <v>33</v>
      </c>
      <c r="AX508" s="14" t="s">
        <v>80</v>
      </c>
      <c r="AY508" s="164" t="s">
        <v>130</v>
      </c>
    </row>
    <row r="509" spans="2:65" s="1" customFormat="1" ht="16.5" customHeight="1">
      <c r="B509" s="32"/>
      <c r="C509" s="127" t="s">
        <v>793</v>
      </c>
      <c r="D509" s="127" t="s">
        <v>133</v>
      </c>
      <c r="E509" s="128" t="s">
        <v>794</v>
      </c>
      <c r="F509" s="129" t="s">
        <v>795</v>
      </c>
      <c r="G509" s="130" t="s">
        <v>394</v>
      </c>
      <c r="H509" s="131">
        <v>1</v>
      </c>
      <c r="I509" s="132"/>
      <c r="J509" s="133">
        <f>ROUND(I509*H509,2)</f>
        <v>0</v>
      </c>
      <c r="K509" s="129" t="s">
        <v>19</v>
      </c>
      <c r="L509" s="32"/>
      <c r="M509" s="134" t="s">
        <v>19</v>
      </c>
      <c r="N509" s="135" t="s">
        <v>43</v>
      </c>
      <c r="P509" s="136">
        <f>O509*H509</f>
        <v>0</v>
      </c>
      <c r="Q509" s="136">
        <v>0</v>
      </c>
      <c r="R509" s="136">
        <f>Q509*H509</f>
        <v>0</v>
      </c>
      <c r="S509" s="136">
        <v>0</v>
      </c>
      <c r="T509" s="137">
        <f>S509*H509</f>
        <v>0</v>
      </c>
      <c r="AR509" s="138" t="s">
        <v>138</v>
      </c>
      <c r="AT509" s="138" t="s">
        <v>133</v>
      </c>
      <c r="AU509" s="138" t="s">
        <v>82</v>
      </c>
      <c r="AY509" s="17" t="s">
        <v>130</v>
      </c>
      <c r="BE509" s="139">
        <f>IF(N509="základní",J509,0)</f>
        <v>0</v>
      </c>
      <c r="BF509" s="139">
        <f>IF(N509="snížená",J509,0)</f>
        <v>0</v>
      </c>
      <c r="BG509" s="139">
        <f>IF(N509="zákl. přenesená",J509,0)</f>
        <v>0</v>
      </c>
      <c r="BH509" s="139">
        <f>IF(N509="sníž. přenesená",J509,0)</f>
        <v>0</v>
      </c>
      <c r="BI509" s="139">
        <f>IF(N509="nulová",J509,0)</f>
        <v>0</v>
      </c>
      <c r="BJ509" s="17" t="s">
        <v>80</v>
      </c>
      <c r="BK509" s="139">
        <f>ROUND(I509*H509,2)</f>
        <v>0</v>
      </c>
      <c r="BL509" s="17" t="s">
        <v>138</v>
      </c>
      <c r="BM509" s="138" t="s">
        <v>796</v>
      </c>
    </row>
    <row r="510" spans="2:65" s="1" customFormat="1" ht="11.25">
      <c r="B510" s="32"/>
      <c r="D510" s="140" t="s">
        <v>140</v>
      </c>
      <c r="F510" s="141" t="s">
        <v>795</v>
      </c>
      <c r="I510" s="142"/>
      <c r="L510" s="32"/>
      <c r="M510" s="143"/>
      <c r="T510" s="53"/>
      <c r="AT510" s="17" t="s">
        <v>140</v>
      </c>
      <c r="AU510" s="17" t="s">
        <v>82</v>
      </c>
    </row>
    <row r="511" spans="2:65" s="1" customFormat="1" ht="87.75">
      <c r="B511" s="32"/>
      <c r="D511" s="140" t="s">
        <v>143</v>
      </c>
      <c r="F511" s="146" t="s">
        <v>797</v>
      </c>
      <c r="I511" s="142"/>
      <c r="L511" s="32"/>
      <c r="M511" s="143"/>
      <c r="T511" s="53"/>
      <c r="AT511" s="17" t="s">
        <v>143</v>
      </c>
      <c r="AU511" s="17" t="s">
        <v>82</v>
      </c>
    </row>
    <row r="512" spans="2:65" s="1" customFormat="1" ht="21.75" customHeight="1">
      <c r="B512" s="32"/>
      <c r="C512" s="127" t="s">
        <v>798</v>
      </c>
      <c r="D512" s="127" t="s">
        <v>133</v>
      </c>
      <c r="E512" s="128" t="s">
        <v>799</v>
      </c>
      <c r="F512" s="129" t="s">
        <v>800</v>
      </c>
      <c r="G512" s="130" t="s">
        <v>394</v>
      </c>
      <c r="H512" s="131">
        <v>28</v>
      </c>
      <c r="I512" s="132"/>
      <c r="J512" s="133">
        <f>ROUND(I512*H512,2)</f>
        <v>0</v>
      </c>
      <c r="K512" s="129" t="s">
        <v>137</v>
      </c>
      <c r="L512" s="32"/>
      <c r="M512" s="134" t="s">
        <v>19</v>
      </c>
      <c r="N512" s="135" t="s">
        <v>43</v>
      </c>
      <c r="P512" s="136">
        <f>O512*H512</f>
        <v>0</v>
      </c>
      <c r="Q512" s="136">
        <v>0</v>
      </c>
      <c r="R512" s="136">
        <f>Q512*H512</f>
        <v>0</v>
      </c>
      <c r="S512" s="136">
        <v>2.0999999999999999E-3</v>
      </c>
      <c r="T512" s="137">
        <f>S512*H512</f>
        <v>5.8799999999999998E-2</v>
      </c>
      <c r="AR512" s="138" t="s">
        <v>138</v>
      </c>
      <c r="AT512" s="138" t="s">
        <v>133</v>
      </c>
      <c r="AU512" s="138" t="s">
        <v>82</v>
      </c>
      <c r="AY512" s="17" t="s">
        <v>130</v>
      </c>
      <c r="BE512" s="139">
        <f>IF(N512="základní",J512,0)</f>
        <v>0</v>
      </c>
      <c r="BF512" s="139">
        <f>IF(N512="snížená",J512,0)</f>
        <v>0</v>
      </c>
      <c r="BG512" s="139">
        <f>IF(N512="zákl. přenesená",J512,0)</f>
        <v>0</v>
      </c>
      <c r="BH512" s="139">
        <f>IF(N512="sníž. přenesená",J512,0)</f>
        <v>0</v>
      </c>
      <c r="BI512" s="139">
        <f>IF(N512="nulová",J512,0)</f>
        <v>0</v>
      </c>
      <c r="BJ512" s="17" t="s">
        <v>80</v>
      </c>
      <c r="BK512" s="139">
        <f>ROUND(I512*H512,2)</f>
        <v>0</v>
      </c>
      <c r="BL512" s="17" t="s">
        <v>138</v>
      </c>
      <c r="BM512" s="138" t="s">
        <v>801</v>
      </c>
    </row>
    <row r="513" spans="2:65" s="1" customFormat="1" ht="29.25">
      <c r="B513" s="32"/>
      <c r="D513" s="140" t="s">
        <v>140</v>
      </c>
      <c r="F513" s="141" t="s">
        <v>802</v>
      </c>
      <c r="I513" s="142"/>
      <c r="L513" s="32"/>
      <c r="M513" s="143"/>
      <c r="T513" s="53"/>
      <c r="AT513" s="17" t="s">
        <v>140</v>
      </c>
      <c r="AU513" s="17" t="s">
        <v>82</v>
      </c>
    </row>
    <row r="514" spans="2:65" s="1" customFormat="1" ht="11.25">
      <c r="B514" s="32"/>
      <c r="D514" s="144" t="s">
        <v>141</v>
      </c>
      <c r="F514" s="145" t="s">
        <v>803</v>
      </c>
      <c r="I514" s="142"/>
      <c r="L514" s="32"/>
      <c r="M514" s="143"/>
      <c r="T514" s="53"/>
      <c r="AT514" s="17" t="s">
        <v>141</v>
      </c>
      <c r="AU514" s="17" t="s">
        <v>82</v>
      </c>
    </row>
    <row r="515" spans="2:65" s="1" customFormat="1" ht="39">
      <c r="B515" s="32"/>
      <c r="D515" s="140" t="s">
        <v>143</v>
      </c>
      <c r="F515" s="146" t="s">
        <v>804</v>
      </c>
      <c r="I515" s="142"/>
      <c r="L515" s="32"/>
      <c r="M515" s="143"/>
      <c r="T515" s="53"/>
      <c r="AT515" s="17" t="s">
        <v>143</v>
      </c>
      <c r="AU515" s="17" t="s">
        <v>82</v>
      </c>
    </row>
    <row r="516" spans="2:65" s="1" customFormat="1" ht="24.2" customHeight="1">
      <c r="B516" s="32"/>
      <c r="C516" s="127" t="s">
        <v>805</v>
      </c>
      <c r="D516" s="127" t="s">
        <v>133</v>
      </c>
      <c r="E516" s="128" t="s">
        <v>806</v>
      </c>
      <c r="F516" s="129" t="s">
        <v>807</v>
      </c>
      <c r="G516" s="130" t="s">
        <v>394</v>
      </c>
      <c r="H516" s="131">
        <v>10</v>
      </c>
      <c r="I516" s="132"/>
      <c r="J516" s="133">
        <f>ROUND(I516*H516,2)</f>
        <v>0</v>
      </c>
      <c r="K516" s="129" t="s">
        <v>137</v>
      </c>
      <c r="L516" s="32"/>
      <c r="M516" s="134" t="s">
        <v>19</v>
      </c>
      <c r="N516" s="135" t="s">
        <v>43</v>
      </c>
      <c r="P516" s="136">
        <f>O516*H516</f>
        <v>0</v>
      </c>
      <c r="Q516" s="136">
        <v>0</v>
      </c>
      <c r="R516" s="136">
        <f>Q516*H516</f>
        <v>0</v>
      </c>
      <c r="S516" s="136">
        <v>2E-3</v>
      </c>
      <c r="T516" s="137">
        <f>S516*H516</f>
        <v>0.02</v>
      </c>
      <c r="AR516" s="138" t="s">
        <v>138</v>
      </c>
      <c r="AT516" s="138" t="s">
        <v>133</v>
      </c>
      <c r="AU516" s="138" t="s">
        <v>82</v>
      </c>
      <c r="AY516" s="17" t="s">
        <v>130</v>
      </c>
      <c r="BE516" s="139">
        <f>IF(N516="základní",J516,0)</f>
        <v>0</v>
      </c>
      <c r="BF516" s="139">
        <f>IF(N516="snížená",J516,0)</f>
        <v>0</v>
      </c>
      <c r="BG516" s="139">
        <f>IF(N516="zákl. přenesená",J516,0)</f>
        <v>0</v>
      </c>
      <c r="BH516" s="139">
        <f>IF(N516="sníž. přenesená",J516,0)</f>
        <v>0</v>
      </c>
      <c r="BI516" s="139">
        <f>IF(N516="nulová",J516,0)</f>
        <v>0</v>
      </c>
      <c r="BJ516" s="17" t="s">
        <v>80</v>
      </c>
      <c r="BK516" s="139">
        <f>ROUND(I516*H516,2)</f>
        <v>0</v>
      </c>
      <c r="BL516" s="17" t="s">
        <v>138</v>
      </c>
      <c r="BM516" s="138" t="s">
        <v>808</v>
      </c>
    </row>
    <row r="517" spans="2:65" s="1" customFormat="1" ht="29.25">
      <c r="B517" s="32"/>
      <c r="D517" s="140" t="s">
        <v>140</v>
      </c>
      <c r="F517" s="141" t="s">
        <v>809</v>
      </c>
      <c r="I517" s="142"/>
      <c r="L517" s="32"/>
      <c r="M517" s="143"/>
      <c r="T517" s="53"/>
      <c r="AT517" s="17" t="s">
        <v>140</v>
      </c>
      <c r="AU517" s="17" t="s">
        <v>82</v>
      </c>
    </row>
    <row r="518" spans="2:65" s="1" customFormat="1" ht="11.25">
      <c r="B518" s="32"/>
      <c r="D518" s="144" t="s">
        <v>141</v>
      </c>
      <c r="F518" s="145" t="s">
        <v>810</v>
      </c>
      <c r="I518" s="142"/>
      <c r="L518" s="32"/>
      <c r="M518" s="143"/>
      <c r="T518" s="53"/>
      <c r="AT518" s="17" t="s">
        <v>141</v>
      </c>
      <c r="AU518" s="17" t="s">
        <v>82</v>
      </c>
    </row>
    <row r="519" spans="2:65" s="1" customFormat="1" ht="19.5">
      <c r="B519" s="32"/>
      <c r="D519" s="140" t="s">
        <v>143</v>
      </c>
      <c r="F519" s="146" t="s">
        <v>811</v>
      </c>
      <c r="I519" s="142"/>
      <c r="L519" s="32"/>
      <c r="M519" s="143"/>
      <c r="T519" s="53"/>
      <c r="AT519" s="17" t="s">
        <v>143</v>
      </c>
      <c r="AU519" s="17" t="s">
        <v>82</v>
      </c>
    </row>
    <row r="520" spans="2:65" s="1" customFormat="1" ht="24.2" customHeight="1">
      <c r="B520" s="32"/>
      <c r="C520" s="127" t="s">
        <v>812</v>
      </c>
      <c r="D520" s="127" t="s">
        <v>133</v>
      </c>
      <c r="E520" s="128" t="s">
        <v>813</v>
      </c>
      <c r="F520" s="129" t="s">
        <v>814</v>
      </c>
      <c r="G520" s="130" t="s">
        <v>259</v>
      </c>
      <c r="H520" s="131">
        <v>10.26</v>
      </c>
      <c r="I520" s="132"/>
      <c r="J520" s="133">
        <f>ROUND(I520*H520,2)</f>
        <v>0</v>
      </c>
      <c r="K520" s="129" t="s">
        <v>137</v>
      </c>
      <c r="L520" s="32"/>
      <c r="M520" s="134" t="s">
        <v>19</v>
      </c>
      <c r="N520" s="135" t="s">
        <v>43</v>
      </c>
      <c r="P520" s="136">
        <f>O520*H520</f>
        <v>0</v>
      </c>
      <c r="Q520" s="136">
        <v>0</v>
      </c>
      <c r="R520" s="136">
        <f>Q520*H520</f>
        <v>0</v>
      </c>
      <c r="S520" s="136">
        <v>0.35</v>
      </c>
      <c r="T520" s="137">
        <f>S520*H520</f>
        <v>3.5909999999999997</v>
      </c>
      <c r="AR520" s="138" t="s">
        <v>138</v>
      </c>
      <c r="AT520" s="138" t="s">
        <v>133</v>
      </c>
      <c r="AU520" s="138" t="s">
        <v>82</v>
      </c>
      <c r="AY520" s="17" t="s">
        <v>130</v>
      </c>
      <c r="BE520" s="139">
        <f>IF(N520="základní",J520,0)</f>
        <v>0</v>
      </c>
      <c r="BF520" s="139">
        <f>IF(N520="snížená",J520,0)</f>
        <v>0</v>
      </c>
      <c r="BG520" s="139">
        <f>IF(N520="zákl. přenesená",J520,0)</f>
        <v>0</v>
      </c>
      <c r="BH520" s="139">
        <f>IF(N520="sníž. přenesená",J520,0)</f>
        <v>0</v>
      </c>
      <c r="BI520" s="139">
        <f>IF(N520="nulová",J520,0)</f>
        <v>0</v>
      </c>
      <c r="BJ520" s="17" t="s">
        <v>80</v>
      </c>
      <c r="BK520" s="139">
        <f>ROUND(I520*H520,2)</f>
        <v>0</v>
      </c>
      <c r="BL520" s="17" t="s">
        <v>138</v>
      </c>
      <c r="BM520" s="138" t="s">
        <v>815</v>
      </c>
    </row>
    <row r="521" spans="2:65" s="1" customFormat="1" ht="39">
      <c r="B521" s="32"/>
      <c r="D521" s="140" t="s">
        <v>140</v>
      </c>
      <c r="F521" s="141" t="s">
        <v>816</v>
      </c>
      <c r="I521" s="142"/>
      <c r="L521" s="32"/>
      <c r="M521" s="143"/>
      <c r="T521" s="53"/>
      <c r="AT521" s="17" t="s">
        <v>140</v>
      </c>
      <c r="AU521" s="17" t="s">
        <v>82</v>
      </c>
    </row>
    <row r="522" spans="2:65" s="1" customFormat="1" ht="11.25">
      <c r="B522" s="32"/>
      <c r="D522" s="144" t="s">
        <v>141</v>
      </c>
      <c r="F522" s="145" t="s">
        <v>817</v>
      </c>
      <c r="I522" s="142"/>
      <c r="L522" s="32"/>
      <c r="M522" s="143"/>
      <c r="T522" s="53"/>
      <c r="AT522" s="17" t="s">
        <v>141</v>
      </c>
      <c r="AU522" s="17" t="s">
        <v>82</v>
      </c>
    </row>
    <row r="523" spans="2:65" s="11" customFormat="1" ht="22.9" customHeight="1">
      <c r="B523" s="115"/>
      <c r="D523" s="116" t="s">
        <v>71</v>
      </c>
      <c r="E523" s="125" t="s">
        <v>818</v>
      </c>
      <c r="F523" s="125" t="s">
        <v>819</v>
      </c>
      <c r="I523" s="118"/>
      <c r="J523" s="126">
        <f>BK523</f>
        <v>0</v>
      </c>
      <c r="L523" s="115"/>
      <c r="M523" s="120"/>
      <c r="P523" s="121">
        <f>SUM(P524:P564)</f>
        <v>0</v>
      </c>
      <c r="R523" s="121">
        <f>SUM(R524:R564)</f>
        <v>0</v>
      </c>
      <c r="T523" s="122">
        <f>SUM(T524:T564)</f>
        <v>0</v>
      </c>
      <c r="AR523" s="116" t="s">
        <v>80</v>
      </c>
      <c r="AT523" s="123" t="s">
        <v>71</v>
      </c>
      <c r="AU523" s="123" t="s">
        <v>80</v>
      </c>
      <c r="AY523" s="116" t="s">
        <v>130</v>
      </c>
      <c r="BK523" s="124">
        <f>SUM(BK524:BK564)</f>
        <v>0</v>
      </c>
    </row>
    <row r="524" spans="2:65" s="1" customFormat="1" ht="21.75" customHeight="1">
      <c r="B524" s="32"/>
      <c r="C524" s="127" t="s">
        <v>820</v>
      </c>
      <c r="D524" s="127" t="s">
        <v>133</v>
      </c>
      <c r="E524" s="128" t="s">
        <v>821</v>
      </c>
      <c r="F524" s="129" t="s">
        <v>822</v>
      </c>
      <c r="G524" s="130" t="s">
        <v>823</v>
      </c>
      <c r="H524" s="131">
        <v>217.702</v>
      </c>
      <c r="I524" s="132"/>
      <c r="J524" s="133">
        <f>ROUND(I524*H524,2)</f>
        <v>0</v>
      </c>
      <c r="K524" s="129" t="s">
        <v>137</v>
      </c>
      <c r="L524" s="32"/>
      <c r="M524" s="134" t="s">
        <v>19</v>
      </c>
      <c r="N524" s="135" t="s">
        <v>43</v>
      </c>
      <c r="P524" s="136">
        <f>O524*H524</f>
        <v>0</v>
      </c>
      <c r="Q524" s="136">
        <v>0</v>
      </c>
      <c r="R524" s="136">
        <f>Q524*H524</f>
        <v>0</v>
      </c>
      <c r="S524" s="136">
        <v>0</v>
      </c>
      <c r="T524" s="137">
        <f>S524*H524</f>
        <v>0</v>
      </c>
      <c r="AR524" s="138" t="s">
        <v>138</v>
      </c>
      <c r="AT524" s="138" t="s">
        <v>133</v>
      </c>
      <c r="AU524" s="138" t="s">
        <v>82</v>
      </c>
      <c r="AY524" s="17" t="s">
        <v>130</v>
      </c>
      <c r="BE524" s="139">
        <f>IF(N524="základní",J524,0)</f>
        <v>0</v>
      </c>
      <c r="BF524" s="139">
        <f>IF(N524="snížená",J524,0)</f>
        <v>0</v>
      </c>
      <c r="BG524" s="139">
        <f>IF(N524="zákl. přenesená",J524,0)</f>
        <v>0</v>
      </c>
      <c r="BH524" s="139">
        <f>IF(N524="sníž. přenesená",J524,0)</f>
        <v>0</v>
      </c>
      <c r="BI524" s="139">
        <f>IF(N524="nulová",J524,0)</f>
        <v>0</v>
      </c>
      <c r="BJ524" s="17" t="s">
        <v>80</v>
      </c>
      <c r="BK524" s="139">
        <f>ROUND(I524*H524,2)</f>
        <v>0</v>
      </c>
      <c r="BL524" s="17" t="s">
        <v>138</v>
      </c>
      <c r="BM524" s="138" t="s">
        <v>824</v>
      </c>
    </row>
    <row r="525" spans="2:65" s="1" customFormat="1" ht="19.5">
      <c r="B525" s="32"/>
      <c r="D525" s="140" t="s">
        <v>140</v>
      </c>
      <c r="F525" s="141" t="s">
        <v>825</v>
      </c>
      <c r="I525" s="142"/>
      <c r="L525" s="32"/>
      <c r="M525" s="143"/>
      <c r="T525" s="53"/>
      <c r="AT525" s="17" t="s">
        <v>140</v>
      </c>
      <c r="AU525" s="17" t="s">
        <v>82</v>
      </c>
    </row>
    <row r="526" spans="2:65" s="1" customFormat="1" ht="11.25">
      <c r="B526" s="32"/>
      <c r="D526" s="144" t="s">
        <v>141</v>
      </c>
      <c r="F526" s="145" t="s">
        <v>826</v>
      </c>
      <c r="I526" s="142"/>
      <c r="L526" s="32"/>
      <c r="M526" s="143"/>
      <c r="T526" s="53"/>
      <c r="AT526" s="17" t="s">
        <v>141</v>
      </c>
      <c r="AU526" s="17" t="s">
        <v>82</v>
      </c>
    </row>
    <row r="527" spans="2:65" s="1" customFormat="1" ht="39">
      <c r="B527" s="32"/>
      <c r="D527" s="140" t="s">
        <v>143</v>
      </c>
      <c r="F527" s="146" t="s">
        <v>827</v>
      </c>
      <c r="I527" s="142"/>
      <c r="L527" s="32"/>
      <c r="M527" s="143"/>
      <c r="T527" s="53"/>
      <c r="AT527" s="17" t="s">
        <v>143</v>
      </c>
      <c r="AU527" s="17" t="s">
        <v>82</v>
      </c>
    </row>
    <row r="528" spans="2:65" s="12" customFormat="1" ht="33.75">
      <c r="B528" s="150"/>
      <c r="D528" s="140" t="s">
        <v>215</v>
      </c>
      <c r="E528" s="151" t="s">
        <v>19</v>
      </c>
      <c r="F528" s="152" t="s">
        <v>828</v>
      </c>
      <c r="H528" s="151" t="s">
        <v>19</v>
      </c>
      <c r="I528" s="153"/>
      <c r="L528" s="150"/>
      <c r="M528" s="154"/>
      <c r="T528" s="155"/>
      <c r="AT528" s="151" t="s">
        <v>215</v>
      </c>
      <c r="AU528" s="151" t="s">
        <v>82</v>
      </c>
      <c r="AV528" s="12" t="s">
        <v>80</v>
      </c>
      <c r="AW528" s="12" t="s">
        <v>33</v>
      </c>
      <c r="AX528" s="12" t="s">
        <v>72</v>
      </c>
      <c r="AY528" s="151" t="s">
        <v>130</v>
      </c>
    </row>
    <row r="529" spans="2:65" s="13" customFormat="1" ht="11.25">
      <c r="B529" s="156"/>
      <c r="D529" s="140" t="s">
        <v>215</v>
      </c>
      <c r="E529" s="157" t="s">
        <v>19</v>
      </c>
      <c r="F529" s="158" t="s">
        <v>829</v>
      </c>
      <c r="H529" s="159">
        <v>217.702</v>
      </c>
      <c r="I529" s="160"/>
      <c r="L529" s="156"/>
      <c r="M529" s="161"/>
      <c r="T529" s="162"/>
      <c r="AT529" s="157" t="s">
        <v>215</v>
      </c>
      <c r="AU529" s="157" t="s">
        <v>82</v>
      </c>
      <c r="AV529" s="13" t="s">
        <v>82</v>
      </c>
      <c r="AW529" s="13" t="s">
        <v>33</v>
      </c>
      <c r="AX529" s="13" t="s">
        <v>72</v>
      </c>
      <c r="AY529" s="157" t="s">
        <v>130</v>
      </c>
    </row>
    <row r="530" spans="2:65" s="14" customFormat="1" ht="11.25">
      <c r="B530" s="163"/>
      <c r="D530" s="140" t="s">
        <v>215</v>
      </c>
      <c r="E530" s="164" t="s">
        <v>19</v>
      </c>
      <c r="F530" s="165" t="s">
        <v>220</v>
      </c>
      <c r="H530" s="166">
        <v>217.702</v>
      </c>
      <c r="I530" s="167"/>
      <c r="L530" s="163"/>
      <c r="M530" s="168"/>
      <c r="T530" s="169"/>
      <c r="AT530" s="164" t="s">
        <v>215</v>
      </c>
      <c r="AU530" s="164" t="s">
        <v>82</v>
      </c>
      <c r="AV530" s="14" t="s">
        <v>138</v>
      </c>
      <c r="AW530" s="14" t="s">
        <v>33</v>
      </c>
      <c r="AX530" s="14" t="s">
        <v>80</v>
      </c>
      <c r="AY530" s="164" t="s">
        <v>130</v>
      </c>
    </row>
    <row r="531" spans="2:65" s="1" customFormat="1" ht="37.9" customHeight="1">
      <c r="B531" s="32"/>
      <c r="C531" s="127" t="s">
        <v>830</v>
      </c>
      <c r="D531" s="127" t="s">
        <v>133</v>
      </c>
      <c r="E531" s="128" t="s">
        <v>831</v>
      </c>
      <c r="F531" s="129" t="s">
        <v>832</v>
      </c>
      <c r="G531" s="130" t="s">
        <v>823</v>
      </c>
      <c r="H531" s="131">
        <v>14.38</v>
      </c>
      <c r="I531" s="132"/>
      <c r="J531" s="133">
        <f>ROUND(I531*H531,2)</f>
        <v>0</v>
      </c>
      <c r="K531" s="129" t="s">
        <v>19</v>
      </c>
      <c r="L531" s="32"/>
      <c r="M531" s="134" t="s">
        <v>19</v>
      </c>
      <c r="N531" s="135" t="s">
        <v>43</v>
      </c>
      <c r="P531" s="136">
        <f>O531*H531</f>
        <v>0</v>
      </c>
      <c r="Q531" s="136">
        <v>0</v>
      </c>
      <c r="R531" s="136">
        <f>Q531*H531</f>
        <v>0</v>
      </c>
      <c r="S531" s="136">
        <v>0</v>
      </c>
      <c r="T531" s="137">
        <f>S531*H531</f>
        <v>0</v>
      </c>
      <c r="AR531" s="138" t="s">
        <v>138</v>
      </c>
      <c r="AT531" s="138" t="s">
        <v>133</v>
      </c>
      <c r="AU531" s="138" t="s">
        <v>82</v>
      </c>
      <c r="AY531" s="17" t="s">
        <v>130</v>
      </c>
      <c r="BE531" s="139">
        <f>IF(N531="základní",J531,0)</f>
        <v>0</v>
      </c>
      <c r="BF531" s="139">
        <f>IF(N531="snížená",J531,0)</f>
        <v>0</v>
      </c>
      <c r="BG531" s="139">
        <f>IF(N531="zákl. přenesená",J531,0)</f>
        <v>0</v>
      </c>
      <c r="BH531" s="139">
        <f>IF(N531="sníž. přenesená",J531,0)</f>
        <v>0</v>
      </c>
      <c r="BI531" s="139">
        <f>IF(N531="nulová",J531,0)</f>
        <v>0</v>
      </c>
      <c r="BJ531" s="17" t="s">
        <v>80</v>
      </c>
      <c r="BK531" s="139">
        <f>ROUND(I531*H531,2)</f>
        <v>0</v>
      </c>
      <c r="BL531" s="17" t="s">
        <v>138</v>
      </c>
      <c r="BM531" s="138" t="s">
        <v>833</v>
      </c>
    </row>
    <row r="532" spans="2:65" s="1" customFormat="1" ht="19.5">
      <c r="B532" s="32"/>
      <c r="D532" s="140" t="s">
        <v>140</v>
      </c>
      <c r="F532" s="141" t="s">
        <v>832</v>
      </c>
      <c r="I532" s="142"/>
      <c r="L532" s="32"/>
      <c r="M532" s="143"/>
      <c r="T532" s="53"/>
      <c r="AT532" s="17" t="s">
        <v>140</v>
      </c>
      <c r="AU532" s="17" t="s">
        <v>82</v>
      </c>
    </row>
    <row r="533" spans="2:65" s="1" customFormat="1" ht="48.75">
      <c r="B533" s="32"/>
      <c r="D533" s="140" t="s">
        <v>143</v>
      </c>
      <c r="F533" s="146" t="s">
        <v>834</v>
      </c>
      <c r="I533" s="142"/>
      <c r="L533" s="32"/>
      <c r="M533" s="143"/>
      <c r="T533" s="53"/>
      <c r="AT533" s="17" t="s">
        <v>143</v>
      </c>
      <c r="AU533" s="17" t="s">
        <v>82</v>
      </c>
    </row>
    <row r="534" spans="2:65" s="12" customFormat="1" ht="11.25">
      <c r="B534" s="150"/>
      <c r="D534" s="140" t="s">
        <v>215</v>
      </c>
      <c r="E534" s="151" t="s">
        <v>19</v>
      </c>
      <c r="F534" s="152" t="s">
        <v>835</v>
      </c>
      <c r="H534" s="151" t="s">
        <v>19</v>
      </c>
      <c r="I534" s="153"/>
      <c r="L534" s="150"/>
      <c r="M534" s="154"/>
      <c r="T534" s="155"/>
      <c r="AT534" s="151" t="s">
        <v>215</v>
      </c>
      <c r="AU534" s="151" t="s">
        <v>82</v>
      </c>
      <c r="AV534" s="12" t="s">
        <v>80</v>
      </c>
      <c r="AW534" s="12" t="s">
        <v>33</v>
      </c>
      <c r="AX534" s="12" t="s">
        <v>72</v>
      </c>
      <c r="AY534" s="151" t="s">
        <v>130</v>
      </c>
    </row>
    <row r="535" spans="2:65" s="13" customFormat="1" ht="11.25">
      <c r="B535" s="156"/>
      <c r="D535" s="140" t="s">
        <v>215</v>
      </c>
      <c r="E535" s="157" t="s">
        <v>19</v>
      </c>
      <c r="F535" s="158" t="s">
        <v>836</v>
      </c>
      <c r="H535" s="159">
        <v>1.409</v>
      </c>
      <c r="I535" s="160"/>
      <c r="L535" s="156"/>
      <c r="M535" s="161"/>
      <c r="T535" s="162"/>
      <c r="AT535" s="157" t="s">
        <v>215</v>
      </c>
      <c r="AU535" s="157" t="s">
        <v>82</v>
      </c>
      <c r="AV535" s="13" t="s">
        <v>82</v>
      </c>
      <c r="AW535" s="13" t="s">
        <v>33</v>
      </c>
      <c r="AX535" s="13" t="s">
        <v>72</v>
      </c>
      <c r="AY535" s="157" t="s">
        <v>130</v>
      </c>
    </row>
    <row r="536" spans="2:65" s="12" customFormat="1" ht="11.25">
      <c r="B536" s="150"/>
      <c r="D536" s="140" t="s">
        <v>215</v>
      </c>
      <c r="E536" s="151" t="s">
        <v>19</v>
      </c>
      <c r="F536" s="152" t="s">
        <v>837</v>
      </c>
      <c r="H536" s="151" t="s">
        <v>19</v>
      </c>
      <c r="I536" s="153"/>
      <c r="L536" s="150"/>
      <c r="M536" s="154"/>
      <c r="T536" s="155"/>
      <c r="AT536" s="151" t="s">
        <v>215</v>
      </c>
      <c r="AU536" s="151" t="s">
        <v>82</v>
      </c>
      <c r="AV536" s="12" t="s">
        <v>80</v>
      </c>
      <c r="AW536" s="12" t="s">
        <v>33</v>
      </c>
      <c r="AX536" s="12" t="s">
        <v>72</v>
      </c>
      <c r="AY536" s="151" t="s">
        <v>130</v>
      </c>
    </row>
    <row r="537" spans="2:65" s="13" customFormat="1" ht="11.25">
      <c r="B537" s="156"/>
      <c r="D537" s="140" t="s">
        <v>215</v>
      </c>
      <c r="E537" s="157" t="s">
        <v>19</v>
      </c>
      <c r="F537" s="158" t="s">
        <v>838</v>
      </c>
      <c r="H537" s="159">
        <v>4.8460000000000001</v>
      </c>
      <c r="I537" s="160"/>
      <c r="L537" s="156"/>
      <c r="M537" s="161"/>
      <c r="T537" s="162"/>
      <c r="AT537" s="157" t="s">
        <v>215</v>
      </c>
      <c r="AU537" s="157" t="s">
        <v>82</v>
      </c>
      <c r="AV537" s="13" t="s">
        <v>82</v>
      </c>
      <c r="AW537" s="13" t="s">
        <v>33</v>
      </c>
      <c r="AX537" s="13" t="s">
        <v>72</v>
      </c>
      <c r="AY537" s="157" t="s">
        <v>130</v>
      </c>
    </row>
    <row r="538" spans="2:65" s="12" customFormat="1" ht="11.25">
      <c r="B538" s="150"/>
      <c r="D538" s="140" t="s">
        <v>215</v>
      </c>
      <c r="E538" s="151" t="s">
        <v>19</v>
      </c>
      <c r="F538" s="152" t="s">
        <v>839</v>
      </c>
      <c r="H538" s="151" t="s">
        <v>19</v>
      </c>
      <c r="I538" s="153"/>
      <c r="L538" s="150"/>
      <c r="M538" s="154"/>
      <c r="T538" s="155"/>
      <c r="AT538" s="151" t="s">
        <v>215</v>
      </c>
      <c r="AU538" s="151" t="s">
        <v>82</v>
      </c>
      <c r="AV538" s="12" t="s">
        <v>80</v>
      </c>
      <c r="AW538" s="12" t="s">
        <v>33</v>
      </c>
      <c r="AX538" s="12" t="s">
        <v>72</v>
      </c>
      <c r="AY538" s="151" t="s">
        <v>130</v>
      </c>
    </row>
    <row r="539" spans="2:65" s="13" customFormat="1" ht="11.25">
      <c r="B539" s="156"/>
      <c r="D539" s="140" t="s">
        <v>215</v>
      </c>
      <c r="E539" s="157" t="s">
        <v>19</v>
      </c>
      <c r="F539" s="158" t="s">
        <v>840</v>
      </c>
      <c r="H539" s="159">
        <v>3.5910000000000002</v>
      </c>
      <c r="I539" s="160"/>
      <c r="L539" s="156"/>
      <c r="M539" s="161"/>
      <c r="T539" s="162"/>
      <c r="AT539" s="157" t="s">
        <v>215</v>
      </c>
      <c r="AU539" s="157" t="s">
        <v>82</v>
      </c>
      <c r="AV539" s="13" t="s">
        <v>82</v>
      </c>
      <c r="AW539" s="13" t="s">
        <v>33</v>
      </c>
      <c r="AX539" s="13" t="s">
        <v>72</v>
      </c>
      <c r="AY539" s="157" t="s">
        <v>130</v>
      </c>
    </row>
    <row r="540" spans="2:65" s="12" customFormat="1" ht="11.25">
      <c r="B540" s="150"/>
      <c r="D540" s="140" t="s">
        <v>215</v>
      </c>
      <c r="E540" s="151" t="s">
        <v>19</v>
      </c>
      <c r="F540" s="152" t="s">
        <v>841</v>
      </c>
      <c r="H540" s="151" t="s">
        <v>19</v>
      </c>
      <c r="I540" s="153"/>
      <c r="L540" s="150"/>
      <c r="M540" s="154"/>
      <c r="T540" s="155"/>
      <c r="AT540" s="151" t="s">
        <v>215</v>
      </c>
      <c r="AU540" s="151" t="s">
        <v>82</v>
      </c>
      <c r="AV540" s="12" t="s">
        <v>80</v>
      </c>
      <c r="AW540" s="12" t="s">
        <v>33</v>
      </c>
      <c r="AX540" s="12" t="s">
        <v>72</v>
      </c>
      <c r="AY540" s="151" t="s">
        <v>130</v>
      </c>
    </row>
    <row r="541" spans="2:65" s="13" customFormat="1" ht="11.25">
      <c r="B541" s="156"/>
      <c r="D541" s="140" t="s">
        <v>215</v>
      </c>
      <c r="E541" s="157" t="s">
        <v>19</v>
      </c>
      <c r="F541" s="158" t="s">
        <v>842</v>
      </c>
      <c r="H541" s="159">
        <v>3.0739999999999998</v>
      </c>
      <c r="I541" s="160"/>
      <c r="L541" s="156"/>
      <c r="M541" s="161"/>
      <c r="T541" s="162"/>
      <c r="AT541" s="157" t="s">
        <v>215</v>
      </c>
      <c r="AU541" s="157" t="s">
        <v>82</v>
      </c>
      <c r="AV541" s="13" t="s">
        <v>82</v>
      </c>
      <c r="AW541" s="13" t="s">
        <v>33</v>
      </c>
      <c r="AX541" s="13" t="s">
        <v>72</v>
      </c>
      <c r="AY541" s="157" t="s">
        <v>130</v>
      </c>
    </row>
    <row r="542" spans="2:65" s="12" customFormat="1" ht="11.25">
      <c r="B542" s="150"/>
      <c r="D542" s="140" t="s">
        <v>215</v>
      </c>
      <c r="E542" s="151" t="s">
        <v>19</v>
      </c>
      <c r="F542" s="152" t="s">
        <v>843</v>
      </c>
      <c r="H542" s="151" t="s">
        <v>19</v>
      </c>
      <c r="I542" s="153"/>
      <c r="L542" s="150"/>
      <c r="M542" s="154"/>
      <c r="T542" s="155"/>
      <c r="AT542" s="151" t="s">
        <v>215</v>
      </c>
      <c r="AU542" s="151" t="s">
        <v>82</v>
      </c>
      <c r="AV542" s="12" t="s">
        <v>80</v>
      </c>
      <c r="AW542" s="12" t="s">
        <v>33</v>
      </c>
      <c r="AX542" s="12" t="s">
        <v>72</v>
      </c>
      <c r="AY542" s="151" t="s">
        <v>130</v>
      </c>
    </row>
    <row r="543" spans="2:65" s="13" customFormat="1" ht="11.25">
      <c r="B543" s="156"/>
      <c r="D543" s="140" t="s">
        <v>215</v>
      </c>
      <c r="E543" s="157" t="s">
        <v>19</v>
      </c>
      <c r="F543" s="158" t="s">
        <v>844</v>
      </c>
      <c r="H543" s="159">
        <v>0.39500000000000002</v>
      </c>
      <c r="I543" s="160"/>
      <c r="L543" s="156"/>
      <c r="M543" s="161"/>
      <c r="T543" s="162"/>
      <c r="AT543" s="157" t="s">
        <v>215</v>
      </c>
      <c r="AU543" s="157" t="s">
        <v>82</v>
      </c>
      <c r="AV543" s="13" t="s">
        <v>82</v>
      </c>
      <c r="AW543" s="13" t="s">
        <v>33</v>
      </c>
      <c r="AX543" s="13" t="s">
        <v>72</v>
      </c>
      <c r="AY543" s="157" t="s">
        <v>130</v>
      </c>
    </row>
    <row r="544" spans="2:65" s="12" customFormat="1" ht="11.25">
      <c r="B544" s="150"/>
      <c r="D544" s="140" t="s">
        <v>215</v>
      </c>
      <c r="E544" s="151" t="s">
        <v>19</v>
      </c>
      <c r="F544" s="152" t="s">
        <v>845</v>
      </c>
      <c r="H544" s="151" t="s">
        <v>19</v>
      </c>
      <c r="I544" s="153"/>
      <c r="L544" s="150"/>
      <c r="M544" s="154"/>
      <c r="T544" s="155"/>
      <c r="AT544" s="151" t="s">
        <v>215</v>
      </c>
      <c r="AU544" s="151" t="s">
        <v>82</v>
      </c>
      <c r="AV544" s="12" t="s">
        <v>80</v>
      </c>
      <c r="AW544" s="12" t="s">
        <v>33</v>
      </c>
      <c r="AX544" s="12" t="s">
        <v>72</v>
      </c>
      <c r="AY544" s="151" t="s">
        <v>130</v>
      </c>
    </row>
    <row r="545" spans="2:65" s="13" customFormat="1" ht="11.25">
      <c r="B545" s="156"/>
      <c r="D545" s="140" t="s">
        <v>215</v>
      </c>
      <c r="E545" s="157" t="s">
        <v>19</v>
      </c>
      <c r="F545" s="158" t="s">
        <v>846</v>
      </c>
      <c r="H545" s="159">
        <v>0.98599999999999999</v>
      </c>
      <c r="I545" s="160"/>
      <c r="L545" s="156"/>
      <c r="M545" s="161"/>
      <c r="T545" s="162"/>
      <c r="AT545" s="157" t="s">
        <v>215</v>
      </c>
      <c r="AU545" s="157" t="s">
        <v>82</v>
      </c>
      <c r="AV545" s="13" t="s">
        <v>82</v>
      </c>
      <c r="AW545" s="13" t="s">
        <v>33</v>
      </c>
      <c r="AX545" s="13" t="s">
        <v>72</v>
      </c>
      <c r="AY545" s="157" t="s">
        <v>130</v>
      </c>
    </row>
    <row r="546" spans="2:65" s="12" customFormat="1" ht="11.25">
      <c r="B546" s="150"/>
      <c r="D546" s="140" t="s">
        <v>215</v>
      </c>
      <c r="E546" s="151" t="s">
        <v>19</v>
      </c>
      <c r="F546" s="152" t="s">
        <v>847</v>
      </c>
      <c r="H546" s="151" t="s">
        <v>19</v>
      </c>
      <c r="I546" s="153"/>
      <c r="L546" s="150"/>
      <c r="M546" s="154"/>
      <c r="T546" s="155"/>
      <c r="AT546" s="151" t="s">
        <v>215</v>
      </c>
      <c r="AU546" s="151" t="s">
        <v>82</v>
      </c>
      <c r="AV546" s="12" t="s">
        <v>80</v>
      </c>
      <c r="AW546" s="12" t="s">
        <v>33</v>
      </c>
      <c r="AX546" s="12" t="s">
        <v>72</v>
      </c>
      <c r="AY546" s="151" t="s">
        <v>130</v>
      </c>
    </row>
    <row r="547" spans="2:65" s="13" customFormat="1" ht="11.25">
      <c r="B547" s="156"/>
      <c r="D547" s="140" t="s">
        <v>215</v>
      </c>
      <c r="E547" s="157" t="s">
        <v>19</v>
      </c>
      <c r="F547" s="158" t="s">
        <v>848</v>
      </c>
      <c r="H547" s="159">
        <v>5.8999999999999997E-2</v>
      </c>
      <c r="I547" s="160"/>
      <c r="L547" s="156"/>
      <c r="M547" s="161"/>
      <c r="T547" s="162"/>
      <c r="AT547" s="157" t="s">
        <v>215</v>
      </c>
      <c r="AU547" s="157" t="s">
        <v>82</v>
      </c>
      <c r="AV547" s="13" t="s">
        <v>82</v>
      </c>
      <c r="AW547" s="13" t="s">
        <v>33</v>
      </c>
      <c r="AX547" s="13" t="s">
        <v>72</v>
      </c>
      <c r="AY547" s="157" t="s">
        <v>130</v>
      </c>
    </row>
    <row r="548" spans="2:65" s="12" customFormat="1" ht="11.25">
      <c r="B548" s="150"/>
      <c r="D548" s="140" t="s">
        <v>215</v>
      </c>
      <c r="E548" s="151" t="s">
        <v>19</v>
      </c>
      <c r="F548" s="152" t="s">
        <v>849</v>
      </c>
      <c r="H548" s="151" t="s">
        <v>19</v>
      </c>
      <c r="I548" s="153"/>
      <c r="L548" s="150"/>
      <c r="M548" s="154"/>
      <c r="T548" s="155"/>
      <c r="AT548" s="151" t="s">
        <v>215</v>
      </c>
      <c r="AU548" s="151" t="s">
        <v>82</v>
      </c>
      <c r="AV548" s="12" t="s">
        <v>80</v>
      </c>
      <c r="AW548" s="12" t="s">
        <v>33</v>
      </c>
      <c r="AX548" s="12" t="s">
        <v>72</v>
      </c>
      <c r="AY548" s="151" t="s">
        <v>130</v>
      </c>
    </row>
    <row r="549" spans="2:65" s="13" customFormat="1" ht="11.25">
      <c r="B549" s="156"/>
      <c r="D549" s="140" t="s">
        <v>215</v>
      </c>
      <c r="E549" s="157" t="s">
        <v>19</v>
      </c>
      <c r="F549" s="158" t="s">
        <v>850</v>
      </c>
      <c r="H549" s="159">
        <v>0.02</v>
      </c>
      <c r="I549" s="160"/>
      <c r="L549" s="156"/>
      <c r="M549" s="161"/>
      <c r="T549" s="162"/>
      <c r="AT549" s="157" t="s">
        <v>215</v>
      </c>
      <c r="AU549" s="157" t="s">
        <v>82</v>
      </c>
      <c r="AV549" s="13" t="s">
        <v>82</v>
      </c>
      <c r="AW549" s="13" t="s">
        <v>33</v>
      </c>
      <c r="AX549" s="13" t="s">
        <v>72</v>
      </c>
      <c r="AY549" s="157" t="s">
        <v>130</v>
      </c>
    </row>
    <row r="550" spans="2:65" s="14" customFormat="1" ht="11.25">
      <c r="B550" s="163"/>
      <c r="D550" s="140" t="s">
        <v>215</v>
      </c>
      <c r="E550" s="164" t="s">
        <v>19</v>
      </c>
      <c r="F550" s="165" t="s">
        <v>220</v>
      </c>
      <c r="H550" s="166">
        <v>14.379999999999999</v>
      </c>
      <c r="I550" s="167"/>
      <c r="L550" s="163"/>
      <c r="M550" s="168"/>
      <c r="T550" s="169"/>
      <c r="AT550" s="164" t="s">
        <v>215</v>
      </c>
      <c r="AU550" s="164" t="s">
        <v>82</v>
      </c>
      <c r="AV550" s="14" t="s">
        <v>138</v>
      </c>
      <c r="AW550" s="14" t="s">
        <v>33</v>
      </c>
      <c r="AX550" s="14" t="s">
        <v>80</v>
      </c>
      <c r="AY550" s="164" t="s">
        <v>130</v>
      </c>
    </row>
    <row r="551" spans="2:65" s="1" customFormat="1" ht="55.5" customHeight="1">
      <c r="B551" s="32"/>
      <c r="C551" s="127" t="s">
        <v>851</v>
      </c>
      <c r="D551" s="127" t="s">
        <v>133</v>
      </c>
      <c r="E551" s="128" t="s">
        <v>852</v>
      </c>
      <c r="F551" s="129" t="s">
        <v>853</v>
      </c>
      <c r="G551" s="130" t="s">
        <v>823</v>
      </c>
      <c r="H551" s="131">
        <v>29.632999999999999</v>
      </c>
      <c r="I551" s="132"/>
      <c r="J551" s="133">
        <f>ROUND(I551*H551,2)</f>
        <v>0</v>
      </c>
      <c r="K551" s="129" t="s">
        <v>19</v>
      </c>
      <c r="L551" s="32"/>
      <c r="M551" s="134" t="s">
        <v>19</v>
      </c>
      <c r="N551" s="135" t="s">
        <v>43</v>
      </c>
      <c r="P551" s="136">
        <f>O551*H551</f>
        <v>0</v>
      </c>
      <c r="Q551" s="136">
        <v>0</v>
      </c>
      <c r="R551" s="136">
        <f>Q551*H551</f>
        <v>0</v>
      </c>
      <c r="S551" s="136">
        <v>0</v>
      </c>
      <c r="T551" s="137">
        <f>S551*H551</f>
        <v>0</v>
      </c>
      <c r="AR551" s="138" t="s">
        <v>138</v>
      </c>
      <c r="AT551" s="138" t="s">
        <v>133</v>
      </c>
      <c r="AU551" s="138" t="s">
        <v>82</v>
      </c>
      <c r="AY551" s="17" t="s">
        <v>130</v>
      </c>
      <c r="BE551" s="139">
        <f>IF(N551="základní",J551,0)</f>
        <v>0</v>
      </c>
      <c r="BF551" s="139">
        <f>IF(N551="snížená",J551,0)</f>
        <v>0</v>
      </c>
      <c r="BG551" s="139">
        <f>IF(N551="zákl. přenesená",J551,0)</f>
        <v>0</v>
      </c>
      <c r="BH551" s="139">
        <f>IF(N551="sníž. přenesená",J551,0)</f>
        <v>0</v>
      </c>
      <c r="BI551" s="139">
        <f>IF(N551="nulová",J551,0)</f>
        <v>0</v>
      </c>
      <c r="BJ551" s="17" t="s">
        <v>80</v>
      </c>
      <c r="BK551" s="139">
        <f>ROUND(I551*H551,2)</f>
        <v>0</v>
      </c>
      <c r="BL551" s="17" t="s">
        <v>138</v>
      </c>
      <c r="BM551" s="138" t="s">
        <v>854</v>
      </c>
    </row>
    <row r="552" spans="2:65" s="1" customFormat="1" ht="29.25">
      <c r="B552" s="32"/>
      <c r="D552" s="140" t="s">
        <v>140</v>
      </c>
      <c r="F552" s="141" t="s">
        <v>853</v>
      </c>
      <c r="I552" s="142"/>
      <c r="L552" s="32"/>
      <c r="M552" s="143"/>
      <c r="T552" s="53"/>
      <c r="AT552" s="17" t="s">
        <v>140</v>
      </c>
      <c r="AU552" s="17" t="s">
        <v>82</v>
      </c>
    </row>
    <row r="553" spans="2:65" s="1" customFormat="1" ht="39">
      <c r="B553" s="32"/>
      <c r="D553" s="140" t="s">
        <v>143</v>
      </c>
      <c r="F553" s="146" t="s">
        <v>855</v>
      </c>
      <c r="I553" s="142"/>
      <c r="L553" s="32"/>
      <c r="M553" s="143"/>
      <c r="T553" s="53"/>
      <c r="AT553" s="17" t="s">
        <v>143</v>
      </c>
      <c r="AU553" s="17" t="s">
        <v>82</v>
      </c>
    </row>
    <row r="554" spans="2:65" s="12" customFormat="1" ht="11.25">
      <c r="B554" s="150"/>
      <c r="D554" s="140" t="s">
        <v>215</v>
      </c>
      <c r="E554" s="151" t="s">
        <v>19</v>
      </c>
      <c r="F554" s="152" t="s">
        <v>856</v>
      </c>
      <c r="H554" s="151" t="s">
        <v>19</v>
      </c>
      <c r="I554" s="153"/>
      <c r="L554" s="150"/>
      <c r="M554" s="154"/>
      <c r="T554" s="155"/>
      <c r="AT554" s="151" t="s">
        <v>215</v>
      </c>
      <c r="AU554" s="151" t="s">
        <v>82</v>
      </c>
      <c r="AV554" s="12" t="s">
        <v>80</v>
      </c>
      <c r="AW554" s="12" t="s">
        <v>33</v>
      </c>
      <c r="AX554" s="12" t="s">
        <v>72</v>
      </c>
      <c r="AY554" s="151" t="s">
        <v>130</v>
      </c>
    </row>
    <row r="555" spans="2:65" s="13" customFormat="1" ht="11.25">
      <c r="B555" s="156"/>
      <c r="D555" s="140" t="s">
        <v>215</v>
      </c>
      <c r="E555" s="157" t="s">
        <v>19</v>
      </c>
      <c r="F555" s="158" t="s">
        <v>857</v>
      </c>
      <c r="H555" s="159">
        <v>19.5</v>
      </c>
      <c r="I555" s="160"/>
      <c r="L555" s="156"/>
      <c r="M555" s="161"/>
      <c r="T555" s="162"/>
      <c r="AT555" s="157" t="s">
        <v>215</v>
      </c>
      <c r="AU555" s="157" t="s">
        <v>82</v>
      </c>
      <c r="AV555" s="13" t="s">
        <v>82</v>
      </c>
      <c r="AW555" s="13" t="s">
        <v>33</v>
      </c>
      <c r="AX555" s="13" t="s">
        <v>72</v>
      </c>
      <c r="AY555" s="157" t="s">
        <v>130</v>
      </c>
    </row>
    <row r="556" spans="2:65" s="12" customFormat="1" ht="11.25">
      <c r="B556" s="150"/>
      <c r="D556" s="140" t="s">
        <v>215</v>
      </c>
      <c r="E556" s="151" t="s">
        <v>19</v>
      </c>
      <c r="F556" s="152" t="s">
        <v>858</v>
      </c>
      <c r="H556" s="151" t="s">
        <v>19</v>
      </c>
      <c r="I556" s="153"/>
      <c r="L556" s="150"/>
      <c r="M556" s="154"/>
      <c r="T556" s="155"/>
      <c r="AT556" s="151" t="s">
        <v>215</v>
      </c>
      <c r="AU556" s="151" t="s">
        <v>82</v>
      </c>
      <c r="AV556" s="12" t="s">
        <v>80</v>
      </c>
      <c r="AW556" s="12" t="s">
        <v>33</v>
      </c>
      <c r="AX556" s="12" t="s">
        <v>72</v>
      </c>
      <c r="AY556" s="151" t="s">
        <v>130</v>
      </c>
    </row>
    <row r="557" spans="2:65" s="13" customFormat="1" ht="11.25">
      <c r="B557" s="156"/>
      <c r="D557" s="140" t="s">
        <v>215</v>
      </c>
      <c r="E557" s="157" t="s">
        <v>19</v>
      </c>
      <c r="F557" s="158" t="s">
        <v>859</v>
      </c>
      <c r="H557" s="159">
        <v>1.323</v>
      </c>
      <c r="I557" s="160"/>
      <c r="L557" s="156"/>
      <c r="M557" s="161"/>
      <c r="T557" s="162"/>
      <c r="AT557" s="157" t="s">
        <v>215</v>
      </c>
      <c r="AU557" s="157" t="s">
        <v>82</v>
      </c>
      <c r="AV557" s="13" t="s">
        <v>82</v>
      </c>
      <c r="AW557" s="13" t="s">
        <v>33</v>
      </c>
      <c r="AX557" s="13" t="s">
        <v>72</v>
      </c>
      <c r="AY557" s="157" t="s">
        <v>130</v>
      </c>
    </row>
    <row r="558" spans="2:65" s="12" customFormat="1" ht="11.25">
      <c r="B558" s="150"/>
      <c r="D558" s="140" t="s">
        <v>215</v>
      </c>
      <c r="E558" s="151" t="s">
        <v>19</v>
      </c>
      <c r="F558" s="152" t="s">
        <v>860</v>
      </c>
      <c r="H558" s="151" t="s">
        <v>19</v>
      </c>
      <c r="I558" s="153"/>
      <c r="L558" s="150"/>
      <c r="M558" s="154"/>
      <c r="T558" s="155"/>
      <c r="AT558" s="151" t="s">
        <v>215</v>
      </c>
      <c r="AU558" s="151" t="s">
        <v>82</v>
      </c>
      <c r="AV558" s="12" t="s">
        <v>80</v>
      </c>
      <c r="AW558" s="12" t="s">
        <v>33</v>
      </c>
      <c r="AX558" s="12" t="s">
        <v>72</v>
      </c>
      <c r="AY558" s="151" t="s">
        <v>130</v>
      </c>
    </row>
    <row r="559" spans="2:65" s="13" customFormat="1" ht="11.25">
      <c r="B559" s="156"/>
      <c r="D559" s="140" t="s">
        <v>215</v>
      </c>
      <c r="E559" s="157" t="s">
        <v>19</v>
      </c>
      <c r="F559" s="158" t="s">
        <v>861</v>
      </c>
      <c r="H559" s="159">
        <v>8.81</v>
      </c>
      <c r="I559" s="160"/>
      <c r="L559" s="156"/>
      <c r="M559" s="161"/>
      <c r="T559" s="162"/>
      <c r="AT559" s="157" t="s">
        <v>215</v>
      </c>
      <c r="AU559" s="157" t="s">
        <v>82</v>
      </c>
      <c r="AV559" s="13" t="s">
        <v>82</v>
      </c>
      <c r="AW559" s="13" t="s">
        <v>33</v>
      </c>
      <c r="AX559" s="13" t="s">
        <v>72</v>
      </c>
      <c r="AY559" s="157" t="s">
        <v>130</v>
      </c>
    </row>
    <row r="560" spans="2:65" s="14" customFormat="1" ht="11.25">
      <c r="B560" s="163"/>
      <c r="D560" s="140" t="s">
        <v>215</v>
      </c>
      <c r="E560" s="164" t="s">
        <v>19</v>
      </c>
      <c r="F560" s="165" t="s">
        <v>220</v>
      </c>
      <c r="H560" s="166">
        <v>29.633000000000003</v>
      </c>
      <c r="I560" s="167"/>
      <c r="L560" s="163"/>
      <c r="M560" s="168"/>
      <c r="T560" s="169"/>
      <c r="AT560" s="164" t="s">
        <v>215</v>
      </c>
      <c r="AU560" s="164" t="s">
        <v>82</v>
      </c>
      <c r="AV560" s="14" t="s">
        <v>138</v>
      </c>
      <c r="AW560" s="14" t="s">
        <v>33</v>
      </c>
      <c r="AX560" s="14" t="s">
        <v>80</v>
      </c>
      <c r="AY560" s="164" t="s">
        <v>130</v>
      </c>
    </row>
    <row r="561" spans="2:65" s="1" customFormat="1" ht="24.2" customHeight="1">
      <c r="B561" s="32"/>
      <c r="C561" s="127" t="s">
        <v>862</v>
      </c>
      <c r="D561" s="127" t="s">
        <v>133</v>
      </c>
      <c r="E561" s="128" t="s">
        <v>863</v>
      </c>
      <c r="F561" s="129" t="s">
        <v>864</v>
      </c>
      <c r="G561" s="130" t="s">
        <v>823</v>
      </c>
      <c r="H561" s="131">
        <v>108.851</v>
      </c>
      <c r="I561" s="132"/>
      <c r="J561" s="133">
        <f>ROUND(I561*H561,2)</f>
        <v>0</v>
      </c>
      <c r="K561" s="129" t="s">
        <v>137</v>
      </c>
      <c r="L561" s="32"/>
      <c r="M561" s="134" t="s">
        <v>19</v>
      </c>
      <c r="N561" s="135" t="s">
        <v>43</v>
      </c>
      <c r="P561" s="136">
        <f>O561*H561</f>
        <v>0</v>
      </c>
      <c r="Q561" s="136">
        <v>0</v>
      </c>
      <c r="R561" s="136">
        <f>Q561*H561</f>
        <v>0</v>
      </c>
      <c r="S561" s="136">
        <v>0</v>
      </c>
      <c r="T561" s="137">
        <f>S561*H561</f>
        <v>0</v>
      </c>
      <c r="AR561" s="138" t="s">
        <v>138</v>
      </c>
      <c r="AT561" s="138" t="s">
        <v>133</v>
      </c>
      <c r="AU561" s="138" t="s">
        <v>82</v>
      </c>
      <c r="AY561" s="17" t="s">
        <v>130</v>
      </c>
      <c r="BE561" s="139">
        <f>IF(N561="základní",J561,0)</f>
        <v>0</v>
      </c>
      <c r="BF561" s="139">
        <f>IF(N561="snížená",J561,0)</f>
        <v>0</v>
      </c>
      <c r="BG561" s="139">
        <f>IF(N561="zákl. přenesená",J561,0)</f>
        <v>0</v>
      </c>
      <c r="BH561" s="139">
        <f>IF(N561="sníž. přenesená",J561,0)</f>
        <v>0</v>
      </c>
      <c r="BI561" s="139">
        <f>IF(N561="nulová",J561,0)</f>
        <v>0</v>
      </c>
      <c r="BJ561" s="17" t="s">
        <v>80</v>
      </c>
      <c r="BK561" s="139">
        <f>ROUND(I561*H561,2)</f>
        <v>0</v>
      </c>
      <c r="BL561" s="17" t="s">
        <v>138</v>
      </c>
      <c r="BM561" s="138" t="s">
        <v>865</v>
      </c>
    </row>
    <row r="562" spans="2:65" s="1" customFormat="1" ht="11.25">
      <c r="B562" s="32"/>
      <c r="D562" s="140" t="s">
        <v>140</v>
      </c>
      <c r="F562" s="141" t="s">
        <v>866</v>
      </c>
      <c r="I562" s="142"/>
      <c r="L562" s="32"/>
      <c r="M562" s="143"/>
      <c r="T562" s="53"/>
      <c r="AT562" s="17" t="s">
        <v>140</v>
      </c>
      <c r="AU562" s="17" t="s">
        <v>82</v>
      </c>
    </row>
    <row r="563" spans="2:65" s="1" customFormat="1" ht="11.25">
      <c r="B563" s="32"/>
      <c r="D563" s="144" t="s">
        <v>141</v>
      </c>
      <c r="F563" s="145" t="s">
        <v>867</v>
      </c>
      <c r="I563" s="142"/>
      <c r="L563" s="32"/>
      <c r="M563" s="143"/>
      <c r="T563" s="53"/>
      <c r="AT563" s="17" t="s">
        <v>141</v>
      </c>
      <c r="AU563" s="17" t="s">
        <v>82</v>
      </c>
    </row>
    <row r="564" spans="2:65" s="1" customFormat="1" ht="19.5">
      <c r="B564" s="32"/>
      <c r="D564" s="140" t="s">
        <v>143</v>
      </c>
      <c r="F564" s="146" t="s">
        <v>868</v>
      </c>
      <c r="I564" s="142"/>
      <c r="L564" s="32"/>
      <c r="M564" s="143"/>
      <c r="T564" s="53"/>
      <c r="AT564" s="17" t="s">
        <v>143</v>
      </c>
      <c r="AU564" s="17" t="s">
        <v>82</v>
      </c>
    </row>
    <row r="565" spans="2:65" s="11" customFormat="1" ht="22.9" customHeight="1">
      <c r="B565" s="115"/>
      <c r="D565" s="116" t="s">
        <v>71</v>
      </c>
      <c r="E565" s="125" t="s">
        <v>869</v>
      </c>
      <c r="F565" s="125" t="s">
        <v>870</v>
      </c>
      <c r="I565" s="118"/>
      <c r="J565" s="126">
        <f>BK565</f>
        <v>0</v>
      </c>
      <c r="L565" s="115"/>
      <c r="M565" s="120"/>
      <c r="P565" s="121">
        <f>SUM(P566:P568)</f>
        <v>0</v>
      </c>
      <c r="R565" s="121">
        <f>SUM(R566:R568)</f>
        <v>0</v>
      </c>
      <c r="T565" s="122">
        <f>SUM(T566:T568)</f>
        <v>0</v>
      </c>
      <c r="AR565" s="116" t="s">
        <v>80</v>
      </c>
      <c r="AT565" s="123" t="s">
        <v>71</v>
      </c>
      <c r="AU565" s="123" t="s">
        <v>80</v>
      </c>
      <c r="AY565" s="116" t="s">
        <v>130</v>
      </c>
      <c r="BK565" s="124">
        <f>SUM(BK566:BK568)</f>
        <v>0</v>
      </c>
    </row>
    <row r="566" spans="2:65" s="1" customFormat="1" ht="33" customHeight="1">
      <c r="B566" s="32"/>
      <c r="C566" s="127" t="s">
        <v>871</v>
      </c>
      <c r="D566" s="127" t="s">
        <v>133</v>
      </c>
      <c r="E566" s="128" t="s">
        <v>872</v>
      </c>
      <c r="F566" s="129" t="s">
        <v>873</v>
      </c>
      <c r="G566" s="130" t="s">
        <v>823</v>
      </c>
      <c r="H566" s="131">
        <v>236.374</v>
      </c>
      <c r="I566" s="132"/>
      <c r="J566" s="133">
        <f>ROUND(I566*H566,2)</f>
        <v>0</v>
      </c>
      <c r="K566" s="129" t="s">
        <v>137</v>
      </c>
      <c r="L566" s="32"/>
      <c r="M566" s="134" t="s">
        <v>19</v>
      </c>
      <c r="N566" s="135" t="s">
        <v>43</v>
      </c>
      <c r="P566" s="136">
        <f>O566*H566</f>
        <v>0</v>
      </c>
      <c r="Q566" s="136">
        <v>0</v>
      </c>
      <c r="R566" s="136">
        <f>Q566*H566</f>
        <v>0</v>
      </c>
      <c r="S566" s="136">
        <v>0</v>
      </c>
      <c r="T566" s="137">
        <f>S566*H566</f>
        <v>0</v>
      </c>
      <c r="AR566" s="138" t="s">
        <v>138</v>
      </c>
      <c r="AT566" s="138" t="s">
        <v>133</v>
      </c>
      <c r="AU566" s="138" t="s">
        <v>82</v>
      </c>
      <c r="AY566" s="17" t="s">
        <v>130</v>
      </c>
      <c r="BE566" s="139">
        <f>IF(N566="základní",J566,0)</f>
        <v>0</v>
      </c>
      <c r="BF566" s="139">
        <f>IF(N566="snížená",J566,0)</f>
        <v>0</v>
      </c>
      <c r="BG566" s="139">
        <f>IF(N566="zákl. přenesená",J566,0)</f>
        <v>0</v>
      </c>
      <c r="BH566" s="139">
        <f>IF(N566="sníž. přenesená",J566,0)</f>
        <v>0</v>
      </c>
      <c r="BI566" s="139">
        <f>IF(N566="nulová",J566,0)</f>
        <v>0</v>
      </c>
      <c r="BJ566" s="17" t="s">
        <v>80</v>
      </c>
      <c r="BK566" s="139">
        <f>ROUND(I566*H566,2)</f>
        <v>0</v>
      </c>
      <c r="BL566" s="17" t="s">
        <v>138</v>
      </c>
      <c r="BM566" s="138" t="s">
        <v>874</v>
      </c>
    </row>
    <row r="567" spans="2:65" s="1" customFormat="1" ht="29.25">
      <c r="B567" s="32"/>
      <c r="D567" s="140" t="s">
        <v>140</v>
      </c>
      <c r="F567" s="141" t="s">
        <v>875</v>
      </c>
      <c r="I567" s="142"/>
      <c r="L567" s="32"/>
      <c r="M567" s="143"/>
      <c r="T567" s="53"/>
      <c r="AT567" s="17" t="s">
        <v>140</v>
      </c>
      <c r="AU567" s="17" t="s">
        <v>82</v>
      </c>
    </row>
    <row r="568" spans="2:65" s="1" customFormat="1" ht="11.25">
      <c r="B568" s="32"/>
      <c r="D568" s="144" t="s">
        <v>141</v>
      </c>
      <c r="F568" s="145" t="s">
        <v>876</v>
      </c>
      <c r="I568" s="142"/>
      <c r="L568" s="32"/>
      <c r="M568" s="143"/>
      <c r="T568" s="53"/>
      <c r="AT568" s="17" t="s">
        <v>141</v>
      </c>
      <c r="AU568" s="17" t="s">
        <v>82</v>
      </c>
    </row>
    <row r="569" spans="2:65" s="11" customFormat="1" ht="25.9" customHeight="1">
      <c r="B569" s="115"/>
      <c r="D569" s="116" t="s">
        <v>71</v>
      </c>
      <c r="E569" s="117" t="s">
        <v>877</v>
      </c>
      <c r="F569" s="117" t="s">
        <v>878</v>
      </c>
      <c r="I569" s="118"/>
      <c r="J569" s="119">
        <f>BK569</f>
        <v>0</v>
      </c>
      <c r="L569" s="115"/>
      <c r="M569" s="120"/>
      <c r="P569" s="121">
        <f>P570</f>
        <v>0</v>
      </c>
      <c r="R569" s="121">
        <f>R570</f>
        <v>260.70212219999996</v>
      </c>
      <c r="T569" s="122">
        <f>T570</f>
        <v>0</v>
      </c>
      <c r="AR569" s="116" t="s">
        <v>150</v>
      </c>
      <c r="AT569" s="123" t="s">
        <v>71</v>
      </c>
      <c r="AU569" s="123" t="s">
        <v>72</v>
      </c>
      <c r="AY569" s="116" t="s">
        <v>130</v>
      </c>
      <c r="BK569" s="124">
        <f>BK570</f>
        <v>0</v>
      </c>
    </row>
    <row r="570" spans="2:65" s="11" customFormat="1" ht="22.9" customHeight="1">
      <c r="B570" s="115"/>
      <c r="D570" s="116" t="s">
        <v>71</v>
      </c>
      <c r="E570" s="125" t="s">
        <v>879</v>
      </c>
      <c r="F570" s="125" t="s">
        <v>880</v>
      </c>
      <c r="I570" s="118"/>
      <c r="J570" s="126">
        <f>BK570</f>
        <v>0</v>
      </c>
      <c r="L570" s="115"/>
      <c r="M570" s="120"/>
      <c r="P570" s="121">
        <f>SUM(P571:P647)</f>
        <v>0</v>
      </c>
      <c r="R570" s="121">
        <f>SUM(R571:R647)</f>
        <v>260.70212219999996</v>
      </c>
      <c r="T570" s="122">
        <f>SUM(T571:T647)</f>
        <v>0</v>
      </c>
      <c r="AR570" s="116" t="s">
        <v>150</v>
      </c>
      <c r="AT570" s="123" t="s">
        <v>71</v>
      </c>
      <c r="AU570" s="123" t="s">
        <v>80</v>
      </c>
      <c r="AY570" s="116" t="s">
        <v>130</v>
      </c>
      <c r="BK570" s="124">
        <f>SUM(BK571:BK647)</f>
        <v>0</v>
      </c>
    </row>
    <row r="571" spans="2:65" s="1" customFormat="1" ht="21.75" customHeight="1">
      <c r="B571" s="32"/>
      <c r="C571" s="170" t="s">
        <v>881</v>
      </c>
      <c r="D571" s="170" t="s">
        <v>877</v>
      </c>
      <c r="E571" s="171" t="s">
        <v>882</v>
      </c>
      <c r="F571" s="172" t="s">
        <v>883</v>
      </c>
      <c r="G571" s="173" t="s">
        <v>394</v>
      </c>
      <c r="H571" s="174">
        <v>6</v>
      </c>
      <c r="I571" s="175"/>
      <c r="J571" s="176">
        <f>ROUND(I571*H571,2)</f>
        <v>0</v>
      </c>
      <c r="K571" s="172" t="s">
        <v>137</v>
      </c>
      <c r="L571" s="177"/>
      <c r="M571" s="178" t="s">
        <v>19</v>
      </c>
      <c r="N571" s="179" t="s">
        <v>43</v>
      </c>
      <c r="P571" s="136">
        <f>O571*H571</f>
        <v>0</v>
      </c>
      <c r="Q571" s="136">
        <v>6.7000000000000004E-2</v>
      </c>
      <c r="R571" s="136">
        <f>Q571*H571</f>
        <v>0.40200000000000002</v>
      </c>
      <c r="S571" s="136">
        <v>0</v>
      </c>
      <c r="T571" s="137">
        <f>S571*H571</f>
        <v>0</v>
      </c>
      <c r="AR571" s="138" t="s">
        <v>884</v>
      </c>
      <c r="AT571" s="138" t="s">
        <v>877</v>
      </c>
      <c r="AU571" s="138" t="s">
        <v>82</v>
      </c>
      <c r="AY571" s="17" t="s">
        <v>130</v>
      </c>
      <c r="BE571" s="139">
        <f>IF(N571="základní",J571,0)</f>
        <v>0</v>
      </c>
      <c r="BF571" s="139">
        <f>IF(N571="snížená",J571,0)</f>
        <v>0</v>
      </c>
      <c r="BG571" s="139">
        <f>IF(N571="zákl. přenesená",J571,0)</f>
        <v>0</v>
      </c>
      <c r="BH571" s="139">
        <f>IF(N571="sníž. přenesená",J571,0)</f>
        <v>0</v>
      </c>
      <c r="BI571" s="139">
        <f>IF(N571="nulová",J571,0)</f>
        <v>0</v>
      </c>
      <c r="BJ571" s="17" t="s">
        <v>80</v>
      </c>
      <c r="BK571" s="139">
        <f>ROUND(I571*H571,2)</f>
        <v>0</v>
      </c>
      <c r="BL571" s="17" t="s">
        <v>666</v>
      </c>
      <c r="BM571" s="138" t="s">
        <v>885</v>
      </c>
    </row>
    <row r="572" spans="2:65" s="1" customFormat="1" ht="11.25">
      <c r="B572" s="32"/>
      <c r="D572" s="140" t="s">
        <v>140</v>
      </c>
      <c r="F572" s="141" t="s">
        <v>883</v>
      </c>
      <c r="I572" s="142"/>
      <c r="L572" s="32"/>
      <c r="M572" s="143"/>
      <c r="T572" s="53"/>
      <c r="AT572" s="17" t="s">
        <v>140</v>
      </c>
      <c r="AU572" s="17" t="s">
        <v>82</v>
      </c>
    </row>
    <row r="573" spans="2:65" s="1" customFormat="1" ht="24.2" customHeight="1">
      <c r="B573" s="32"/>
      <c r="C573" s="170" t="s">
        <v>886</v>
      </c>
      <c r="D573" s="170" t="s">
        <v>877</v>
      </c>
      <c r="E573" s="171" t="s">
        <v>887</v>
      </c>
      <c r="F573" s="172" t="s">
        <v>888</v>
      </c>
      <c r="G573" s="173" t="s">
        <v>394</v>
      </c>
      <c r="H573" s="174">
        <v>6</v>
      </c>
      <c r="I573" s="175"/>
      <c r="J573" s="176">
        <f>ROUND(I573*H573,2)</f>
        <v>0</v>
      </c>
      <c r="K573" s="172" t="s">
        <v>137</v>
      </c>
      <c r="L573" s="177"/>
      <c r="M573" s="178" t="s">
        <v>19</v>
      </c>
      <c r="N573" s="179" t="s">
        <v>43</v>
      </c>
      <c r="P573" s="136">
        <f>O573*H573</f>
        <v>0</v>
      </c>
      <c r="Q573" s="136">
        <v>0.09</v>
      </c>
      <c r="R573" s="136">
        <f>Q573*H573</f>
        <v>0.54</v>
      </c>
      <c r="S573" s="136">
        <v>0</v>
      </c>
      <c r="T573" s="137">
        <f>S573*H573</f>
        <v>0</v>
      </c>
      <c r="AR573" s="138" t="s">
        <v>884</v>
      </c>
      <c r="AT573" s="138" t="s">
        <v>877</v>
      </c>
      <c r="AU573" s="138" t="s">
        <v>82</v>
      </c>
      <c r="AY573" s="17" t="s">
        <v>130</v>
      </c>
      <c r="BE573" s="139">
        <f>IF(N573="základní",J573,0)</f>
        <v>0</v>
      </c>
      <c r="BF573" s="139">
        <f>IF(N573="snížená",J573,0)</f>
        <v>0</v>
      </c>
      <c r="BG573" s="139">
        <f>IF(N573="zákl. přenesená",J573,0)</f>
        <v>0</v>
      </c>
      <c r="BH573" s="139">
        <f>IF(N573="sníž. přenesená",J573,0)</f>
        <v>0</v>
      </c>
      <c r="BI573" s="139">
        <f>IF(N573="nulová",J573,0)</f>
        <v>0</v>
      </c>
      <c r="BJ573" s="17" t="s">
        <v>80</v>
      </c>
      <c r="BK573" s="139">
        <f>ROUND(I573*H573,2)</f>
        <v>0</v>
      </c>
      <c r="BL573" s="17" t="s">
        <v>666</v>
      </c>
      <c r="BM573" s="138" t="s">
        <v>889</v>
      </c>
    </row>
    <row r="574" spans="2:65" s="1" customFormat="1" ht="19.5">
      <c r="B574" s="32"/>
      <c r="D574" s="140" t="s">
        <v>140</v>
      </c>
      <c r="F574" s="141" t="s">
        <v>888</v>
      </c>
      <c r="I574" s="142"/>
      <c r="L574" s="32"/>
      <c r="M574" s="143"/>
      <c r="T574" s="53"/>
      <c r="AT574" s="17" t="s">
        <v>140</v>
      </c>
      <c r="AU574" s="17" t="s">
        <v>82</v>
      </c>
    </row>
    <row r="575" spans="2:65" s="1" customFormat="1" ht="24.2" customHeight="1">
      <c r="B575" s="32"/>
      <c r="C575" s="170" t="s">
        <v>890</v>
      </c>
      <c r="D575" s="170" t="s">
        <v>877</v>
      </c>
      <c r="E575" s="171" t="s">
        <v>891</v>
      </c>
      <c r="F575" s="172" t="s">
        <v>892</v>
      </c>
      <c r="G575" s="173" t="s">
        <v>394</v>
      </c>
      <c r="H575" s="174">
        <v>1</v>
      </c>
      <c r="I575" s="175"/>
      <c r="J575" s="176">
        <f>ROUND(I575*H575,2)</f>
        <v>0</v>
      </c>
      <c r="K575" s="172" t="s">
        <v>137</v>
      </c>
      <c r="L575" s="177"/>
      <c r="M575" s="178" t="s">
        <v>19</v>
      </c>
      <c r="N575" s="179" t="s">
        <v>43</v>
      </c>
      <c r="P575" s="136">
        <f>O575*H575</f>
        <v>0</v>
      </c>
      <c r="Q575" s="136">
        <v>5.7000000000000002E-2</v>
      </c>
      <c r="R575" s="136">
        <f>Q575*H575</f>
        <v>5.7000000000000002E-2</v>
      </c>
      <c r="S575" s="136">
        <v>0</v>
      </c>
      <c r="T575" s="137">
        <f>S575*H575</f>
        <v>0</v>
      </c>
      <c r="AR575" s="138" t="s">
        <v>884</v>
      </c>
      <c r="AT575" s="138" t="s">
        <v>877</v>
      </c>
      <c r="AU575" s="138" t="s">
        <v>82</v>
      </c>
      <c r="AY575" s="17" t="s">
        <v>130</v>
      </c>
      <c r="BE575" s="139">
        <f>IF(N575="základní",J575,0)</f>
        <v>0</v>
      </c>
      <c r="BF575" s="139">
        <f>IF(N575="snížená",J575,0)</f>
        <v>0</v>
      </c>
      <c r="BG575" s="139">
        <f>IF(N575="zákl. přenesená",J575,0)</f>
        <v>0</v>
      </c>
      <c r="BH575" s="139">
        <f>IF(N575="sníž. přenesená",J575,0)</f>
        <v>0</v>
      </c>
      <c r="BI575" s="139">
        <f>IF(N575="nulová",J575,0)</f>
        <v>0</v>
      </c>
      <c r="BJ575" s="17" t="s">
        <v>80</v>
      </c>
      <c r="BK575" s="139">
        <f>ROUND(I575*H575,2)</f>
        <v>0</v>
      </c>
      <c r="BL575" s="17" t="s">
        <v>666</v>
      </c>
      <c r="BM575" s="138" t="s">
        <v>893</v>
      </c>
    </row>
    <row r="576" spans="2:65" s="1" customFormat="1" ht="11.25">
      <c r="B576" s="32"/>
      <c r="D576" s="140" t="s">
        <v>140</v>
      </c>
      <c r="F576" s="141" t="s">
        <v>892</v>
      </c>
      <c r="I576" s="142"/>
      <c r="L576" s="32"/>
      <c r="M576" s="143"/>
      <c r="T576" s="53"/>
      <c r="AT576" s="17" t="s">
        <v>140</v>
      </c>
      <c r="AU576" s="17" t="s">
        <v>82</v>
      </c>
    </row>
    <row r="577" spans="2:65" s="1" customFormat="1" ht="24.2" customHeight="1">
      <c r="B577" s="32"/>
      <c r="C577" s="170" t="s">
        <v>894</v>
      </c>
      <c r="D577" s="170" t="s">
        <v>877</v>
      </c>
      <c r="E577" s="171" t="s">
        <v>895</v>
      </c>
      <c r="F577" s="172" t="s">
        <v>896</v>
      </c>
      <c r="G577" s="173" t="s">
        <v>394</v>
      </c>
      <c r="H577" s="174">
        <v>5</v>
      </c>
      <c r="I577" s="175"/>
      <c r="J577" s="176">
        <f>ROUND(I577*H577,2)</f>
        <v>0</v>
      </c>
      <c r="K577" s="172" t="s">
        <v>137</v>
      </c>
      <c r="L577" s="177"/>
      <c r="M577" s="178" t="s">
        <v>19</v>
      </c>
      <c r="N577" s="179" t="s">
        <v>43</v>
      </c>
      <c r="P577" s="136">
        <f>O577*H577</f>
        <v>0</v>
      </c>
      <c r="Q577" s="136">
        <v>0.11</v>
      </c>
      <c r="R577" s="136">
        <f>Q577*H577</f>
        <v>0.55000000000000004</v>
      </c>
      <c r="S577" s="136">
        <v>0</v>
      </c>
      <c r="T577" s="137">
        <f>S577*H577</f>
        <v>0</v>
      </c>
      <c r="AR577" s="138" t="s">
        <v>884</v>
      </c>
      <c r="AT577" s="138" t="s">
        <v>877</v>
      </c>
      <c r="AU577" s="138" t="s">
        <v>82</v>
      </c>
      <c r="AY577" s="17" t="s">
        <v>130</v>
      </c>
      <c r="BE577" s="139">
        <f>IF(N577="základní",J577,0)</f>
        <v>0</v>
      </c>
      <c r="BF577" s="139">
        <f>IF(N577="snížená",J577,0)</f>
        <v>0</v>
      </c>
      <c r="BG577" s="139">
        <f>IF(N577="zákl. přenesená",J577,0)</f>
        <v>0</v>
      </c>
      <c r="BH577" s="139">
        <f>IF(N577="sníž. přenesená",J577,0)</f>
        <v>0</v>
      </c>
      <c r="BI577" s="139">
        <f>IF(N577="nulová",J577,0)</f>
        <v>0</v>
      </c>
      <c r="BJ577" s="17" t="s">
        <v>80</v>
      </c>
      <c r="BK577" s="139">
        <f>ROUND(I577*H577,2)</f>
        <v>0</v>
      </c>
      <c r="BL577" s="17" t="s">
        <v>666</v>
      </c>
      <c r="BM577" s="138" t="s">
        <v>897</v>
      </c>
    </row>
    <row r="578" spans="2:65" s="1" customFormat="1" ht="11.25">
      <c r="B578" s="32"/>
      <c r="D578" s="140" t="s">
        <v>140</v>
      </c>
      <c r="F578" s="141" t="s">
        <v>896</v>
      </c>
      <c r="I578" s="142"/>
      <c r="L578" s="32"/>
      <c r="M578" s="143"/>
      <c r="T578" s="53"/>
      <c r="AT578" s="17" t="s">
        <v>140</v>
      </c>
      <c r="AU578" s="17" t="s">
        <v>82</v>
      </c>
    </row>
    <row r="579" spans="2:65" s="1" customFormat="1" ht="16.5" customHeight="1">
      <c r="B579" s="32"/>
      <c r="C579" s="170" t="s">
        <v>898</v>
      </c>
      <c r="D579" s="170" t="s">
        <v>877</v>
      </c>
      <c r="E579" s="171" t="s">
        <v>899</v>
      </c>
      <c r="F579" s="172" t="s">
        <v>900</v>
      </c>
      <c r="G579" s="173" t="s">
        <v>394</v>
      </c>
      <c r="H579" s="174">
        <v>6</v>
      </c>
      <c r="I579" s="175"/>
      <c r="J579" s="176">
        <f>ROUND(I579*H579,2)</f>
        <v>0</v>
      </c>
      <c r="K579" s="172" t="s">
        <v>137</v>
      </c>
      <c r="L579" s="177"/>
      <c r="M579" s="178" t="s">
        <v>19</v>
      </c>
      <c r="N579" s="179" t="s">
        <v>43</v>
      </c>
      <c r="P579" s="136">
        <f>O579*H579</f>
        <v>0</v>
      </c>
      <c r="Q579" s="136">
        <v>6.0999999999999999E-2</v>
      </c>
      <c r="R579" s="136">
        <f>Q579*H579</f>
        <v>0.36599999999999999</v>
      </c>
      <c r="S579" s="136">
        <v>0</v>
      </c>
      <c r="T579" s="137">
        <f>S579*H579</f>
        <v>0</v>
      </c>
      <c r="AR579" s="138" t="s">
        <v>884</v>
      </c>
      <c r="AT579" s="138" t="s">
        <v>877</v>
      </c>
      <c r="AU579" s="138" t="s">
        <v>82</v>
      </c>
      <c r="AY579" s="17" t="s">
        <v>130</v>
      </c>
      <c r="BE579" s="139">
        <f>IF(N579="základní",J579,0)</f>
        <v>0</v>
      </c>
      <c r="BF579" s="139">
        <f>IF(N579="snížená",J579,0)</f>
        <v>0</v>
      </c>
      <c r="BG579" s="139">
        <f>IF(N579="zákl. přenesená",J579,0)</f>
        <v>0</v>
      </c>
      <c r="BH579" s="139">
        <f>IF(N579="sníž. přenesená",J579,0)</f>
        <v>0</v>
      </c>
      <c r="BI579" s="139">
        <f>IF(N579="nulová",J579,0)</f>
        <v>0</v>
      </c>
      <c r="BJ579" s="17" t="s">
        <v>80</v>
      </c>
      <c r="BK579" s="139">
        <f>ROUND(I579*H579,2)</f>
        <v>0</v>
      </c>
      <c r="BL579" s="17" t="s">
        <v>666</v>
      </c>
      <c r="BM579" s="138" t="s">
        <v>901</v>
      </c>
    </row>
    <row r="580" spans="2:65" s="1" customFormat="1" ht="11.25">
      <c r="B580" s="32"/>
      <c r="D580" s="140" t="s">
        <v>140</v>
      </c>
      <c r="F580" s="141" t="s">
        <v>900</v>
      </c>
      <c r="I580" s="142"/>
      <c r="L580" s="32"/>
      <c r="M580" s="143"/>
      <c r="T580" s="53"/>
      <c r="AT580" s="17" t="s">
        <v>140</v>
      </c>
      <c r="AU580" s="17" t="s">
        <v>82</v>
      </c>
    </row>
    <row r="581" spans="2:65" s="1" customFormat="1" ht="24.2" customHeight="1">
      <c r="B581" s="32"/>
      <c r="C581" s="170" t="s">
        <v>902</v>
      </c>
      <c r="D581" s="170" t="s">
        <v>877</v>
      </c>
      <c r="E581" s="171" t="s">
        <v>903</v>
      </c>
      <c r="F581" s="172" t="s">
        <v>904</v>
      </c>
      <c r="G581" s="173" t="s">
        <v>394</v>
      </c>
      <c r="H581" s="174">
        <v>6</v>
      </c>
      <c r="I581" s="175"/>
      <c r="J581" s="176">
        <f>ROUND(I581*H581,2)</f>
        <v>0</v>
      </c>
      <c r="K581" s="172" t="s">
        <v>137</v>
      </c>
      <c r="L581" s="177"/>
      <c r="M581" s="178" t="s">
        <v>19</v>
      </c>
      <c r="N581" s="179" t="s">
        <v>43</v>
      </c>
      <c r="P581" s="136">
        <f>O581*H581</f>
        <v>0</v>
      </c>
      <c r="Q581" s="136">
        <v>2.7E-2</v>
      </c>
      <c r="R581" s="136">
        <f>Q581*H581</f>
        <v>0.16200000000000001</v>
      </c>
      <c r="S581" s="136">
        <v>0</v>
      </c>
      <c r="T581" s="137">
        <f>S581*H581</f>
        <v>0</v>
      </c>
      <c r="AR581" s="138" t="s">
        <v>884</v>
      </c>
      <c r="AT581" s="138" t="s">
        <v>877</v>
      </c>
      <c r="AU581" s="138" t="s">
        <v>82</v>
      </c>
      <c r="AY581" s="17" t="s">
        <v>130</v>
      </c>
      <c r="BE581" s="139">
        <f>IF(N581="základní",J581,0)</f>
        <v>0</v>
      </c>
      <c r="BF581" s="139">
        <f>IF(N581="snížená",J581,0)</f>
        <v>0</v>
      </c>
      <c r="BG581" s="139">
        <f>IF(N581="zákl. přenesená",J581,0)</f>
        <v>0</v>
      </c>
      <c r="BH581" s="139">
        <f>IF(N581="sníž. přenesená",J581,0)</f>
        <v>0</v>
      </c>
      <c r="BI581" s="139">
        <f>IF(N581="nulová",J581,0)</f>
        <v>0</v>
      </c>
      <c r="BJ581" s="17" t="s">
        <v>80</v>
      </c>
      <c r="BK581" s="139">
        <f>ROUND(I581*H581,2)</f>
        <v>0</v>
      </c>
      <c r="BL581" s="17" t="s">
        <v>666</v>
      </c>
      <c r="BM581" s="138" t="s">
        <v>905</v>
      </c>
    </row>
    <row r="582" spans="2:65" s="1" customFormat="1" ht="11.25">
      <c r="B582" s="32"/>
      <c r="D582" s="140" t="s">
        <v>140</v>
      </c>
      <c r="F582" s="141" t="s">
        <v>904</v>
      </c>
      <c r="I582" s="142"/>
      <c r="L582" s="32"/>
      <c r="M582" s="143"/>
      <c r="T582" s="53"/>
      <c r="AT582" s="17" t="s">
        <v>140</v>
      </c>
      <c r="AU582" s="17" t="s">
        <v>82</v>
      </c>
    </row>
    <row r="583" spans="2:65" s="1" customFormat="1" ht="24.2" customHeight="1">
      <c r="B583" s="32"/>
      <c r="C583" s="170" t="s">
        <v>906</v>
      </c>
      <c r="D583" s="170" t="s">
        <v>877</v>
      </c>
      <c r="E583" s="171" t="s">
        <v>907</v>
      </c>
      <c r="F583" s="172" t="s">
        <v>908</v>
      </c>
      <c r="G583" s="173" t="s">
        <v>394</v>
      </c>
      <c r="H583" s="174">
        <v>6</v>
      </c>
      <c r="I583" s="175"/>
      <c r="J583" s="176">
        <f>ROUND(I583*H583,2)</f>
        <v>0</v>
      </c>
      <c r="K583" s="172" t="s">
        <v>137</v>
      </c>
      <c r="L583" s="177"/>
      <c r="M583" s="178" t="s">
        <v>19</v>
      </c>
      <c r="N583" s="179" t="s">
        <v>43</v>
      </c>
      <c r="P583" s="136">
        <f>O583*H583</f>
        <v>0</v>
      </c>
      <c r="Q583" s="136">
        <v>4.0000000000000001E-3</v>
      </c>
      <c r="R583" s="136">
        <f>Q583*H583</f>
        <v>2.4E-2</v>
      </c>
      <c r="S583" s="136">
        <v>0</v>
      </c>
      <c r="T583" s="137">
        <f>S583*H583</f>
        <v>0</v>
      </c>
      <c r="AR583" s="138" t="s">
        <v>884</v>
      </c>
      <c r="AT583" s="138" t="s">
        <v>877</v>
      </c>
      <c r="AU583" s="138" t="s">
        <v>82</v>
      </c>
      <c r="AY583" s="17" t="s">
        <v>130</v>
      </c>
      <c r="BE583" s="139">
        <f>IF(N583="základní",J583,0)</f>
        <v>0</v>
      </c>
      <c r="BF583" s="139">
        <f>IF(N583="snížená",J583,0)</f>
        <v>0</v>
      </c>
      <c r="BG583" s="139">
        <f>IF(N583="zákl. přenesená",J583,0)</f>
        <v>0</v>
      </c>
      <c r="BH583" s="139">
        <f>IF(N583="sníž. přenesená",J583,0)</f>
        <v>0</v>
      </c>
      <c r="BI583" s="139">
        <f>IF(N583="nulová",J583,0)</f>
        <v>0</v>
      </c>
      <c r="BJ583" s="17" t="s">
        <v>80</v>
      </c>
      <c r="BK583" s="139">
        <f>ROUND(I583*H583,2)</f>
        <v>0</v>
      </c>
      <c r="BL583" s="17" t="s">
        <v>666</v>
      </c>
      <c r="BM583" s="138" t="s">
        <v>909</v>
      </c>
    </row>
    <row r="584" spans="2:65" s="1" customFormat="1" ht="11.25">
      <c r="B584" s="32"/>
      <c r="D584" s="140" t="s">
        <v>140</v>
      </c>
      <c r="F584" s="141" t="s">
        <v>908</v>
      </c>
      <c r="I584" s="142"/>
      <c r="L584" s="32"/>
      <c r="M584" s="143"/>
      <c r="T584" s="53"/>
      <c r="AT584" s="17" t="s">
        <v>140</v>
      </c>
      <c r="AU584" s="17" t="s">
        <v>82</v>
      </c>
    </row>
    <row r="585" spans="2:65" s="1" customFormat="1" ht="24.2" customHeight="1">
      <c r="B585" s="32"/>
      <c r="C585" s="170" t="s">
        <v>910</v>
      </c>
      <c r="D585" s="170" t="s">
        <v>877</v>
      </c>
      <c r="E585" s="171" t="s">
        <v>911</v>
      </c>
      <c r="F585" s="172" t="s">
        <v>912</v>
      </c>
      <c r="G585" s="173" t="s">
        <v>394</v>
      </c>
      <c r="H585" s="174">
        <v>6</v>
      </c>
      <c r="I585" s="175"/>
      <c r="J585" s="176">
        <f>ROUND(I585*H585,2)</f>
        <v>0</v>
      </c>
      <c r="K585" s="172" t="s">
        <v>19</v>
      </c>
      <c r="L585" s="177"/>
      <c r="M585" s="178" t="s">
        <v>19</v>
      </c>
      <c r="N585" s="179" t="s">
        <v>43</v>
      </c>
      <c r="P585" s="136">
        <f>O585*H585</f>
        <v>0</v>
      </c>
      <c r="Q585" s="136">
        <v>6.0999999999999999E-2</v>
      </c>
      <c r="R585" s="136">
        <f>Q585*H585</f>
        <v>0.36599999999999999</v>
      </c>
      <c r="S585" s="136">
        <v>0</v>
      </c>
      <c r="T585" s="137">
        <f>S585*H585</f>
        <v>0</v>
      </c>
      <c r="AR585" s="138" t="s">
        <v>884</v>
      </c>
      <c r="AT585" s="138" t="s">
        <v>877</v>
      </c>
      <c r="AU585" s="138" t="s">
        <v>82</v>
      </c>
      <c r="AY585" s="17" t="s">
        <v>130</v>
      </c>
      <c r="BE585" s="139">
        <f>IF(N585="základní",J585,0)</f>
        <v>0</v>
      </c>
      <c r="BF585" s="139">
        <f>IF(N585="snížená",J585,0)</f>
        <v>0</v>
      </c>
      <c r="BG585" s="139">
        <f>IF(N585="zákl. přenesená",J585,0)</f>
        <v>0</v>
      </c>
      <c r="BH585" s="139">
        <f>IF(N585="sníž. přenesená",J585,0)</f>
        <v>0</v>
      </c>
      <c r="BI585" s="139">
        <f>IF(N585="nulová",J585,0)</f>
        <v>0</v>
      </c>
      <c r="BJ585" s="17" t="s">
        <v>80</v>
      </c>
      <c r="BK585" s="139">
        <f>ROUND(I585*H585,2)</f>
        <v>0</v>
      </c>
      <c r="BL585" s="17" t="s">
        <v>666</v>
      </c>
      <c r="BM585" s="138" t="s">
        <v>913</v>
      </c>
    </row>
    <row r="586" spans="2:65" s="1" customFormat="1" ht="11.25">
      <c r="B586" s="32"/>
      <c r="D586" s="140" t="s">
        <v>140</v>
      </c>
      <c r="F586" s="141" t="s">
        <v>912</v>
      </c>
      <c r="I586" s="142"/>
      <c r="L586" s="32"/>
      <c r="M586" s="143"/>
      <c r="T586" s="53"/>
      <c r="AT586" s="17" t="s">
        <v>140</v>
      </c>
      <c r="AU586" s="17" t="s">
        <v>82</v>
      </c>
    </row>
    <row r="587" spans="2:65" s="1" customFormat="1" ht="24.2" customHeight="1">
      <c r="B587" s="32"/>
      <c r="C587" s="170" t="s">
        <v>914</v>
      </c>
      <c r="D587" s="170" t="s">
        <v>877</v>
      </c>
      <c r="E587" s="171" t="s">
        <v>915</v>
      </c>
      <c r="F587" s="172" t="s">
        <v>916</v>
      </c>
      <c r="G587" s="173" t="s">
        <v>259</v>
      </c>
      <c r="H587" s="174">
        <v>19.155999999999999</v>
      </c>
      <c r="I587" s="175"/>
      <c r="J587" s="176">
        <f>ROUND(I587*H587,2)</f>
        <v>0</v>
      </c>
      <c r="K587" s="172" t="s">
        <v>137</v>
      </c>
      <c r="L587" s="177"/>
      <c r="M587" s="178" t="s">
        <v>19</v>
      </c>
      <c r="N587" s="179" t="s">
        <v>43</v>
      </c>
      <c r="P587" s="136">
        <f>O587*H587</f>
        <v>0</v>
      </c>
      <c r="Q587" s="136">
        <v>3.5999999999999999E-3</v>
      </c>
      <c r="R587" s="136">
        <f>Q587*H587</f>
        <v>6.8961599999999998E-2</v>
      </c>
      <c r="S587" s="136">
        <v>0</v>
      </c>
      <c r="T587" s="137">
        <f>S587*H587</f>
        <v>0</v>
      </c>
      <c r="AR587" s="138" t="s">
        <v>884</v>
      </c>
      <c r="AT587" s="138" t="s">
        <v>877</v>
      </c>
      <c r="AU587" s="138" t="s">
        <v>82</v>
      </c>
      <c r="AY587" s="17" t="s">
        <v>130</v>
      </c>
      <c r="BE587" s="139">
        <f>IF(N587="základní",J587,0)</f>
        <v>0</v>
      </c>
      <c r="BF587" s="139">
        <f>IF(N587="snížená",J587,0)</f>
        <v>0</v>
      </c>
      <c r="BG587" s="139">
        <f>IF(N587="zákl. přenesená",J587,0)</f>
        <v>0</v>
      </c>
      <c r="BH587" s="139">
        <f>IF(N587="sníž. přenesená",J587,0)</f>
        <v>0</v>
      </c>
      <c r="BI587" s="139">
        <f>IF(N587="nulová",J587,0)</f>
        <v>0</v>
      </c>
      <c r="BJ587" s="17" t="s">
        <v>80</v>
      </c>
      <c r="BK587" s="139">
        <f>ROUND(I587*H587,2)</f>
        <v>0</v>
      </c>
      <c r="BL587" s="17" t="s">
        <v>666</v>
      </c>
      <c r="BM587" s="138" t="s">
        <v>917</v>
      </c>
    </row>
    <row r="588" spans="2:65" s="1" customFormat="1" ht="11.25">
      <c r="B588" s="32"/>
      <c r="D588" s="140" t="s">
        <v>140</v>
      </c>
      <c r="F588" s="141" t="s">
        <v>916</v>
      </c>
      <c r="I588" s="142"/>
      <c r="L588" s="32"/>
      <c r="M588" s="143"/>
      <c r="T588" s="53"/>
      <c r="AT588" s="17" t="s">
        <v>140</v>
      </c>
      <c r="AU588" s="17" t="s">
        <v>82</v>
      </c>
    </row>
    <row r="589" spans="2:65" s="1" customFormat="1" ht="19.5">
      <c r="B589" s="32"/>
      <c r="D589" s="140" t="s">
        <v>143</v>
      </c>
      <c r="F589" s="146" t="s">
        <v>918</v>
      </c>
      <c r="I589" s="142"/>
      <c r="L589" s="32"/>
      <c r="M589" s="143"/>
      <c r="T589" s="53"/>
      <c r="AT589" s="17" t="s">
        <v>143</v>
      </c>
      <c r="AU589" s="17" t="s">
        <v>82</v>
      </c>
    </row>
    <row r="590" spans="2:65" s="13" customFormat="1" ht="11.25">
      <c r="B590" s="156"/>
      <c r="D590" s="140" t="s">
        <v>215</v>
      </c>
      <c r="E590" s="157" t="s">
        <v>19</v>
      </c>
      <c r="F590" s="158" t="s">
        <v>919</v>
      </c>
      <c r="H590" s="159">
        <v>19.155999999999999</v>
      </c>
      <c r="I590" s="160"/>
      <c r="L590" s="156"/>
      <c r="M590" s="161"/>
      <c r="T590" s="162"/>
      <c r="AT590" s="157" t="s">
        <v>215</v>
      </c>
      <c r="AU590" s="157" t="s">
        <v>82</v>
      </c>
      <c r="AV590" s="13" t="s">
        <v>82</v>
      </c>
      <c r="AW590" s="13" t="s">
        <v>33</v>
      </c>
      <c r="AX590" s="13" t="s">
        <v>80</v>
      </c>
      <c r="AY590" s="157" t="s">
        <v>130</v>
      </c>
    </row>
    <row r="591" spans="2:65" s="1" customFormat="1" ht="16.5" customHeight="1">
      <c r="B591" s="32"/>
      <c r="C591" s="170" t="s">
        <v>920</v>
      </c>
      <c r="D591" s="170" t="s">
        <v>877</v>
      </c>
      <c r="E591" s="171" t="s">
        <v>921</v>
      </c>
      <c r="F591" s="172" t="s">
        <v>922</v>
      </c>
      <c r="G591" s="173" t="s">
        <v>394</v>
      </c>
      <c r="H591" s="174">
        <v>9.18</v>
      </c>
      <c r="I591" s="175"/>
      <c r="J591" s="176">
        <f>ROUND(I591*H591,2)</f>
        <v>0</v>
      </c>
      <c r="K591" s="172" t="s">
        <v>137</v>
      </c>
      <c r="L591" s="177"/>
      <c r="M591" s="178" t="s">
        <v>19</v>
      </c>
      <c r="N591" s="179" t="s">
        <v>43</v>
      </c>
      <c r="P591" s="136">
        <f>O591*H591</f>
        <v>0</v>
      </c>
      <c r="Q591" s="136">
        <v>6.9999999999999999E-4</v>
      </c>
      <c r="R591" s="136">
        <f>Q591*H591</f>
        <v>6.4259999999999994E-3</v>
      </c>
      <c r="S591" s="136">
        <v>0</v>
      </c>
      <c r="T591" s="137">
        <f>S591*H591</f>
        <v>0</v>
      </c>
      <c r="AR591" s="138" t="s">
        <v>884</v>
      </c>
      <c r="AT591" s="138" t="s">
        <v>877</v>
      </c>
      <c r="AU591" s="138" t="s">
        <v>82</v>
      </c>
      <c r="AY591" s="17" t="s">
        <v>130</v>
      </c>
      <c r="BE591" s="139">
        <f>IF(N591="základní",J591,0)</f>
        <v>0</v>
      </c>
      <c r="BF591" s="139">
        <f>IF(N591="snížená",J591,0)</f>
        <v>0</v>
      </c>
      <c r="BG591" s="139">
        <f>IF(N591="zákl. přenesená",J591,0)</f>
        <v>0</v>
      </c>
      <c r="BH591" s="139">
        <f>IF(N591="sníž. přenesená",J591,0)</f>
        <v>0</v>
      </c>
      <c r="BI591" s="139">
        <f>IF(N591="nulová",J591,0)</f>
        <v>0</v>
      </c>
      <c r="BJ591" s="17" t="s">
        <v>80</v>
      </c>
      <c r="BK591" s="139">
        <f>ROUND(I591*H591,2)</f>
        <v>0</v>
      </c>
      <c r="BL591" s="17" t="s">
        <v>666</v>
      </c>
      <c r="BM591" s="138" t="s">
        <v>923</v>
      </c>
    </row>
    <row r="592" spans="2:65" s="1" customFormat="1" ht="11.25">
      <c r="B592" s="32"/>
      <c r="D592" s="140" t="s">
        <v>140</v>
      </c>
      <c r="F592" s="141" t="s">
        <v>922</v>
      </c>
      <c r="I592" s="142"/>
      <c r="L592" s="32"/>
      <c r="M592" s="143"/>
      <c r="T592" s="53"/>
      <c r="AT592" s="17" t="s">
        <v>140</v>
      </c>
      <c r="AU592" s="17" t="s">
        <v>82</v>
      </c>
    </row>
    <row r="593" spans="2:65" s="1" customFormat="1" ht="19.5">
      <c r="B593" s="32"/>
      <c r="D593" s="140" t="s">
        <v>143</v>
      </c>
      <c r="F593" s="146" t="s">
        <v>918</v>
      </c>
      <c r="I593" s="142"/>
      <c r="L593" s="32"/>
      <c r="M593" s="143"/>
      <c r="T593" s="53"/>
      <c r="AT593" s="17" t="s">
        <v>143</v>
      </c>
      <c r="AU593" s="17" t="s">
        <v>82</v>
      </c>
    </row>
    <row r="594" spans="2:65" s="13" customFormat="1" ht="11.25">
      <c r="B594" s="156"/>
      <c r="D594" s="140" t="s">
        <v>215</v>
      </c>
      <c r="E594" s="157" t="s">
        <v>19</v>
      </c>
      <c r="F594" s="158" t="s">
        <v>924</v>
      </c>
      <c r="H594" s="159">
        <v>9.18</v>
      </c>
      <c r="I594" s="160"/>
      <c r="L594" s="156"/>
      <c r="M594" s="161"/>
      <c r="T594" s="162"/>
      <c r="AT594" s="157" t="s">
        <v>215</v>
      </c>
      <c r="AU594" s="157" t="s">
        <v>82</v>
      </c>
      <c r="AV594" s="13" t="s">
        <v>82</v>
      </c>
      <c r="AW594" s="13" t="s">
        <v>33</v>
      </c>
      <c r="AX594" s="13" t="s">
        <v>80</v>
      </c>
      <c r="AY594" s="157" t="s">
        <v>130</v>
      </c>
    </row>
    <row r="595" spans="2:65" s="1" customFormat="1" ht="16.5" customHeight="1">
      <c r="B595" s="32"/>
      <c r="C595" s="170" t="s">
        <v>925</v>
      </c>
      <c r="D595" s="170" t="s">
        <v>877</v>
      </c>
      <c r="E595" s="171" t="s">
        <v>926</v>
      </c>
      <c r="F595" s="172" t="s">
        <v>927</v>
      </c>
      <c r="G595" s="173" t="s">
        <v>394</v>
      </c>
      <c r="H595" s="174">
        <v>2.04</v>
      </c>
      <c r="I595" s="175"/>
      <c r="J595" s="176">
        <f>ROUND(I595*H595,2)</f>
        <v>0</v>
      </c>
      <c r="K595" s="172" t="s">
        <v>137</v>
      </c>
      <c r="L595" s="177"/>
      <c r="M595" s="178" t="s">
        <v>19</v>
      </c>
      <c r="N595" s="179" t="s">
        <v>43</v>
      </c>
      <c r="P595" s="136">
        <f>O595*H595</f>
        <v>0</v>
      </c>
      <c r="Q595" s="136">
        <v>6.9999999999999999E-4</v>
      </c>
      <c r="R595" s="136">
        <f>Q595*H595</f>
        <v>1.428E-3</v>
      </c>
      <c r="S595" s="136">
        <v>0</v>
      </c>
      <c r="T595" s="137">
        <f>S595*H595</f>
        <v>0</v>
      </c>
      <c r="AR595" s="138" t="s">
        <v>884</v>
      </c>
      <c r="AT595" s="138" t="s">
        <v>877</v>
      </c>
      <c r="AU595" s="138" t="s">
        <v>82</v>
      </c>
      <c r="AY595" s="17" t="s">
        <v>130</v>
      </c>
      <c r="BE595" s="139">
        <f>IF(N595="základní",J595,0)</f>
        <v>0</v>
      </c>
      <c r="BF595" s="139">
        <f>IF(N595="snížená",J595,0)</f>
        <v>0</v>
      </c>
      <c r="BG595" s="139">
        <f>IF(N595="zákl. přenesená",J595,0)</f>
        <v>0</v>
      </c>
      <c r="BH595" s="139">
        <f>IF(N595="sníž. přenesená",J595,0)</f>
        <v>0</v>
      </c>
      <c r="BI595" s="139">
        <f>IF(N595="nulová",J595,0)</f>
        <v>0</v>
      </c>
      <c r="BJ595" s="17" t="s">
        <v>80</v>
      </c>
      <c r="BK595" s="139">
        <f>ROUND(I595*H595,2)</f>
        <v>0</v>
      </c>
      <c r="BL595" s="17" t="s">
        <v>666</v>
      </c>
      <c r="BM595" s="138" t="s">
        <v>928</v>
      </c>
    </row>
    <row r="596" spans="2:65" s="1" customFormat="1" ht="11.25">
      <c r="B596" s="32"/>
      <c r="D596" s="140" t="s">
        <v>140</v>
      </c>
      <c r="F596" s="141" t="s">
        <v>927</v>
      </c>
      <c r="I596" s="142"/>
      <c r="L596" s="32"/>
      <c r="M596" s="143"/>
      <c r="T596" s="53"/>
      <c r="AT596" s="17" t="s">
        <v>140</v>
      </c>
      <c r="AU596" s="17" t="s">
        <v>82</v>
      </c>
    </row>
    <row r="597" spans="2:65" s="1" customFormat="1" ht="19.5">
      <c r="B597" s="32"/>
      <c r="D597" s="140" t="s">
        <v>143</v>
      </c>
      <c r="F597" s="146" t="s">
        <v>918</v>
      </c>
      <c r="I597" s="142"/>
      <c r="L597" s="32"/>
      <c r="M597" s="143"/>
      <c r="T597" s="53"/>
      <c r="AT597" s="17" t="s">
        <v>143</v>
      </c>
      <c r="AU597" s="17" t="s">
        <v>82</v>
      </c>
    </row>
    <row r="598" spans="2:65" s="13" customFormat="1" ht="11.25">
      <c r="B598" s="156"/>
      <c r="D598" s="140" t="s">
        <v>215</v>
      </c>
      <c r="E598" s="157" t="s">
        <v>19</v>
      </c>
      <c r="F598" s="158" t="s">
        <v>929</v>
      </c>
      <c r="H598" s="159">
        <v>2.04</v>
      </c>
      <c r="I598" s="160"/>
      <c r="L598" s="156"/>
      <c r="M598" s="161"/>
      <c r="T598" s="162"/>
      <c r="AT598" s="157" t="s">
        <v>215</v>
      </c>
      <c r="AU598" s="157" t="s">
        <v>82</v>
      </c>
      <c r="AV598" s="13" t="s">
        <v>82</v>
      </c>
      <c r="AW598" s="13" t="s">
        <v>33</v>
      </c>
      <c r="AX598" s="13" t="s">
        <v>80</v>
      </c>
      <c r="AY598" s="157" t="s">
        <v>130</v>
      </c>
    </row>
    <row r="599" spans="2:65" s="1" customFormat="1" ht="16.5" customHeight="1">
      <c r="B599" s="32"/>
      <c r="C599" s="170" t="s">
        <v>930</v>
      </c>
      <c r="D599" s="170" t="s">
        <v>877</v>
      </c>
      <c r="E599" s="171" t="s">
        <v>931</v>
      </c>
      <c r="F599" s="172" t="s">
        <v>932</v>
      </c>
      <c r="G599" s="173" t="s">
        <v>394</v>
      </c>
      <c r="H599" s="174">
        <v>4.08</v>
      </c>
      <c r="I599" s="175"/>
      <c r="J599" s="176">
        <f>ROUND(I599*H599,2)</f>
        <v>0</v>
      </c>
      <c r="K599" s="172" t="s">
        <v>137</v>
      </c>
      <c r="L599" s="177"/>
      <c r="M599" s="178" t="s">
        <v>19</v>
      </c>
      <c r="N599" s="179" t="s">
        <v>43</v>
      </c>
      <c r="P599" s="136">
        <f>O599*H599</f>
        <v>0</v>
      </c>
      <c r="Q599" s="136">
        <v>8.0000000000000004E-4</v>
      </c>
      <c r="R599" s="136">
        <f>Q599*H599</f>
        <v>3.2640000000000004E-3</v>
      </c>
      <c r="S599" s="136">
        <v>0</v>
      </c>
      <c r="T599" s="137">
        <f>S599*H599</f>
        <v>0</v>
      </c>
      <c r="AR599" s="138" t="s">
        <v>884</v>
      </c>
      <c r="AT599" s="138" t="s">
        <v>877</v>
      </c>
      <c r="AU599" s="138" t="s">
        <v>82</v>
      </c>
      <c r="AY599" s="17" t="s">
        <v>130</v>
      </c>
      <c r="BE599" s="139">
        <f>IF(N599="základní",J599,0)</f>
        <v>0</v>
      </c>
      <c r="BF599" s="139">
        <f>IF(N599="snížená",J599,0)</f>
        <v>0</v>
      </c>
      <c r="BG599" s="139">
        <f>IF(N599="zákl. přenesená",J599,0)</f>
        <v>0</v>
      </c>
      <c r="BH599" s="139">
        <f>IF(N599="sníž. přenesená",J599,0)</f>
        <v>0</v>
      </c>
      <c r="BI599" s="139">
        <f>IF(N599="nulová",J599,0)</f>
        <v>0</v>
      </c>
      <c r="BJ599" s="17" t="s">
        <v>80</v>
      </c>
      <c r="BK599" s="139">
        <f>ROUND(I599*H599,2)</f>
        <v>0</v>
      </c>
      <c r="BL599" s="17" t="s">
        <v>666</v>
      </c>
      <c r="BM599" s="138" t="s">
        <v>933</v>
      </c>
    </row>
    <row r="600" spans="2:65" s="1" customFormat="1" ht="11.25">
      <c r="B600" s="32"/>
      <c r="D600" s="140" t="s">
        <v>140</v>
      </c>
      <c r="F600" s="141" t="s">
        <v>932</v>
      </c>
      <c r="I600" s="142"/>
      <c r="L600" s="32"/>
      <c r="M600" s="143"/>
      <c r="T600" s="53"/>
      <c r="AT600" s="17" t="s">
        <v>140</v>
      </c>
      <c r="AU600" s="17" t="s">
        <v>82</v>
      </c>
    </row>
    <row r="601" spans="2:65" s="1" customFormat="1" ht="19.5">
      <c r="B601" s="32"/>
      <c r="D601" s="140" t="s">
        <v>143</v>
      </c>
      <c r="F601" s="146" t="s">
        <v>918</v>
      </c>
      <c r="I601" s="142"/>
      <c r="L601" s="32"/>
      <c r="M601" s="143"/>
      <c r="T601" s="53"/>
      <c r="AT601" s="17" t="s">
        <v>143</v>
      </c>
      <c r="AU601" s="17" t="s">
        <v>82</v>
      </c>
    </row>
    <row r="602" spans="2:65" s="13" customFormat="1" ht="11.25">
      <c r="B602" s="156"/>
      <c r="D602" s="140" t="s">
        <v>215</v>
      </c>
      <c r="E602" s="157" t="s">
        <v>19</v>
      </c>
      <c r="F602" s="158" t="s">
        <v>934</v>
      </c>
      <c r="H602" s="159">
        <v>4.08</v>
      </c>
      <c r="I602" s="160"/>
      <c r="L602" s="156"/>
      <c r="M602" s="161"/>
      <c r="T602" s="162"/>
      <c r="AT602" s="157" t="s">
        <v>215</v>
      </c>
      <c r="AU602" s="157" t="s">
        <v>82</v>
      </c>
      <c r="AV602" s="13" t="s">
        <v>82</v>
      </c>
      <c r="AW602" s="13" t="s">
        <v>33</v>
      </c>
      <c r="AX602" s="13" t="s">
        <v>80</v>
      </c>
      <c r="AY602" s="157" t="s">
        <v>130</v>
      </c>
    </row>
    <row r="603" spans="2:65" s="1" customFormat="1" ht="16.5" customHeight="1">
      <c r="B603" s="32"/>
      <c r="C603" s="170" t="s">
        <v>935</v>
      </c>
      <c r="D603" s="170" t="s">
        <v>877</v>
      </c>
      <c r="E603" s="171" t="s">
        <v>936</v>
      </c>
      <c r="F603" s="172" t="s">
        <v>937</v>
      </c>
      <c r="G603" s="173" t="s">
        <v>823</v>
      </c>
      <c r="H603" s="174">
        <v>20.431999999999999</v>
      </c>
      <c r="I603" s="175"/>
      <c r="J603" s="176">
        <f>ROUND(I603*H603,2)</f>
        <v>0</v>
      </c>
      <c r="K603" s="172" t="s">
        <v>137</v>
      </c>
      <c r="L603" s="177"/>
      <c r="M603" s="178" t="s">
        <v>19</v>
      </c>
      <c r="N603" s="179" t="s">
        <v>43</v>
      </c>
      <c r="P603" s="136">
        <f>O603*H603</f>
        <v>0</v>
      </c>
      <c r="Q603" s="136">
        <v>1</v>
      </c>
      <c r="R603" s="136">
        <f>Q603*H603</f>
        <v>20.431999999999999</v>
      </c>
      <c r="S603" s="136">
        <v>0</v>
      </c>
      <c r="T603" s="137">
        <f>S603*H603</f>
        <v>0</v>
      </c>
      <c r="AR603" s="138" t="s">
        <v>884</v>
      </c>
      <c r="AT603" s="138" t="s">
        <v>877</v>
      </c>
      <c r="AU603" s="138" t="s">
        <v>82</v>
      </c>
      <c r="AY603" s="17" t="s">
        <v>130</v>
      </c>
      <c r="BE603" s="139">
        <f>IF(N603="základní",J603,0)</f>
        <v>0</v>
      </c>
      <c r="BF603" s="139">
        <f>IF(N603="snížená",J603,0)</f>
        <v>0</v>
      </c>
      <c r="BG603" s="139">
        <f>IF(N603="zákl. přenesená",J603,0)</f>
        <v>0</v>
      </c>
      <c r="BH603" s="139">
        <f>IF(N603="sníž. přenesená",J603,0)</f>
        <v>0</v>
      </c>
      <c r="BI603" s="139">
        <f>IF(N603="nulová",J603,0)</f>
        <v>0</v>
      </c>
      <c r="BJ603" s="17" t="s">
        <v>80</v>
      </c>
      <c r="BK603" s="139">
        <f>ROUND(I603*H603,2)</f>
        <v>0</v>
      </c>
      <c r="BL603" s="17" t="s">
        <v>666</v>
      </c>
      <c r="BM603" s="138" t="s">
        <v>938</v>
      </c>
    </row>
    <row r="604" spans="2:65" s="1" customFormat="1" ht="11.25">
      <c r="B604" s="32"/>
      <c r="D604" s="140" t="s">
        <v>140</v>
      </c>
      <c r="F604" s="141" t="s">
        <v>937</v>
      </c>
      <c r="I604" s="142"/>
      <c r="L604" s="32"/>
      <c r="M604" s="143"/>
      <c r="T604" s="53"/>
      <c r="AT604" s="17" t="s">
        <v>140</v>
      </c>
      <c r="AU604" s="17" t="s">
        <v>82</v>
      </c>
    </row>
    <row r="605" spans="2:65" s="1" customFormat="1" ht="19.5">
      <c r="B605" s="32"/>
      <c r="D605" s="140" t="s">
        <v>143</v>
      </c>
      <c r="F605" s="146" t="s">
        <v>939</v>
      </c>
      <c r="I605" s="142"/>
      <c r="L605" s="32"/>
      <c r="M605" s="143"/>
      <c r="T605" s="53"/>
      <c r="AT605" s="17" t="s">
        <v>143</v>
      </c>
      <c r="AU605" s="17" t="s">
        <v>82</v>
      </c>
    </row>
    <row r="606" spans="2:65" s="13" customFormat="1" ht="11.25">
      <c r="B606" s="156"/>
      <c r="D606" s="140" t="s">
        <v>215</v>
      </c>
      <c r="E606" s="157" t="s">
        <v>19</v>
      </c>
      <c r="F606" s="158" t="s">
        <v>940</v>
      </c>
      <c r="H606" s="159">
        <v>20.431999999999999</v>
      </c>
      <c r="I606" s="160"/>
      <c r="L606" s="156"/>
      <c r="M606" s="161"/>
      <c r="T606" s="162"/>
      <c r="AT606" s="157" t="s">
        <v>215</v>
      </c>
      <c r="AU606" s="157" t="s">
        <v>82</v>
      </c>
      <c r="AV606" s="13" t="s">
        <v>82</v>
      </c>
      <c r="AW606" s="13" t="s">
        <v>33</v>
      </c>
      <c r="AX606" s="13" t="s">
        <v>80</v>
      </c>
      <c r="AY606" s="157" t="s">
        <v>130</v>
      </c>
    </row>
    <row r="607" spans="2:65" s="1" customFormat="1" ht="16.5" customHeight="1">
      <c r="B607" s="32"/>
      <c r="C607" s="170" t="s">
        <v>941</v>
      </c>
      <c r="D607" s="170" t="s">
        <v>877</v>
      </c>
      <c r="E607" s="171" t="s">
        <v>942</v>
      </c>
      <c r="F607" s="172" t="s">
        <v>943</v>
      </c>
      <c r="G607" s="173" t="s">
        <v>823</v>
      </c>
      <c r="H607" s="174">
        <v>40.564999999999998</v>
      </c>
      <c r="I607" s="175"/>
      <c r="J607" s="176">
        <f>ROUND(I607*H607,2)</f>
        <v>0</v>
      </c>
      <c r="K607" s="172" t="s">
        <v>137</v>
      </c>
      <c r="L607" s="177"/>
      <c r="M607" s="178" t="s">
        <v>19</v>
      </c>
      <c r="N607" s="179" t="s">
        <v>43</v>
      </c>
      <c r="P607" s="136">
        <f>O607*H607</f>
        <v>0</v>
      </c>
      <c r="Q607" s="136">
        <v>1</v>
      </c>
      <c r="R607" s="136">
        <f>Q607*H607</f>
        <v>40.564999999999998</v>
      </c>
      <c r="S607" s="136">
        <v>0</v>
      </c>
      <c r="T607" s="137">
        <f>S607*H607</f>
        <v>0</v>
      </c>
      <c r="AR607" s="138" t="s">
        <v>884</v>
      </c>
      <c r="AT607" s="138" t="s">
        <v>877</v>
      </c>
      <c r="AU607" s="138" t="s">
        <v>82</v>
      </c>
      <c r="AY607" s="17" t="s">
        <v>130</v>
      </c>
      <c r="BE607" s="139">
        <f>IF(N607="základní",J607,0)</f>
        <v>0</v>
      </c>
      <c r="BF607" s="139">
        <f>IF(N607="snížená",J607,0)</f>
        <v>0</v>
      </c>
      <c r="BG607" s="139">
        <f>IF(N607="zákl. přenesená",J607,0)</f>
        <v>0</v>
      </c>
      <c r="BH607" s="139">
        <f>IF(N607="sníž. přenesená",J607,0)</f>
        <v>0</v>
      </c>
      <c r="BI607" s="139">
        <f>IF(N607="nulová",J607,0)</f>
        <v>0</v>
      </c>
      <c r="BJ607" s="17" t="s">
        <v>80</v>
      </c>
      <c r="BK607" s="139">
        <f>ROUND(I607*H607,2)</f>
        <v>0</v>
      </c>
      <c r="BL607" s="17" t="s">
        <v>666</v>
      </c>
      <c r="BM607" s="138" t="s">
        <v>944</v>
      </c>
    </row>
    <row r="608" spans="2:65" s="1" customFormat="1" ht="11.25">
      <c r="B608" s="32"/>
      <c r="D608" s="140" t="s">
        <v>140</v>
      </c>
      <c r="F608" s="141" t="s">
        <v>943</v>
      </c>
      <c r="I608" s="142"/>
      <c r="L608" s="32"/>
      <c r="M608" s="143"/>
      <c r="T608" s="53"/>
      <c r="AT608" s="17" t="s">
        <v>140</v>
      </c>
      <c r="AU608" s="17" t="s">
        <v>82</v>
      </c>
    </row>
    <row r="609" spans="2:65" s="1" customFormat="1" ht="19.5">
      <c r="B609" s="32"/>
      <c r="D609" s="140" t="s">
        <v>143</v>
      </c>
      <c r="F609" s="146" t="s">
        <v>945</v>
      </c>
      <c r="I609" s="142"/>
      <c r="L609" s="32"/>
      <c r="M609" s="143"/>
      <c r="T609" s="53"/>
      <c r="AT609" s="17" t="s">
        <v>143</v>
      </c>
      <c r="AU609" s="17" t="s">
        <v>82</v>
      </c>
    </row>
    <row r="610" spans="2:65" s="13" customFormat="1" ht="11.25">
      <c r="B610" s="156"/>
      <c r="D610" s="140" t="s">
        <v>215</v>
      </c>
      <c r="E610" s="157" t="s">
        <v>19</v>
      </c>
      <c r="F610" s="158" t="s">
        <v>946</v>
      </c>
      <c r="H610" s="159">
        <v>40.564999999999998</v>
      </c>
      <c r="I610" s="160"/>
      <c r="L610" s="156"/>
      <c r="M610" s="161"/>
      <c r="T610" s="162"/>
      <c r="AT610" s="157" t="s">
        <v>215</v>
      </c>
      <c r="AU610" s="157" t="s">
        <v>82</v>
      </c>
      <c r="AV610" s="13" t="s">
        <v>82</v>
      </c>
      <c r="AW610" s="13" t="s">
        <v>33</v>
      </c>
      <c r="AX610" s="13" t="s">
        <v>80</v>
      </c>
      <c r="AY610" s="157" t="s">
        <v>130</v>
      </c>
    </row>
    <row r="611" spans="2:65" s="1" customFormat="1" ht="16.5" customHeight="1">
      <c r="B611" s="32"/>
      <c r="C611" s="170" t="s">
        <v>947</v>
      </c>
      <c r="D611" s="170" t="s">
        <v>877</v>
      </c>
      <c r="E611" s="171" t="s">
        <v>948</v>
      </c>
      <c r="F611" s="172" t="s">
        <v>949</v>
      </c>
      <c r="G611" s="173" t="s">
        <v>259</v>
      </c>
      <c r="H611" s="174">
        <v>84.721000000000004</v>
      </c>
      <c r="I611" s="175"/>
      <c r="J611" s="176">
        <f>ROUND(I611*H611,2)</f>
        <v>0</v>
      </c>
      <c r="K611" s="172" t="s">
        <v>137</v>
      </c>
      <c r="L611" s="177"/>
      <c r="M611" s="178" t="s">
        <v>19</v>
      </c>
      <c r="N611" s="179" t="s">
        <v>43</v>
      </c>
      <c r="P611" s="136">
        <f>O611*H611</f>
        <v>0</v>
      </c>
      <c r="Q611" s="136">
        <v>0.10199999999999999</v>
      </c>
      <c r="R611" s="136">
        <f>Q611*H611</f>
        <v>8.6415419999999994</v>
      </c>
      <c r="S611" s="136">
        <v>0</v>
      </c>
      <c r="T611" s="137">
        <f>S611*H611</f>
        <v>0</v>
      </c>
      <c r="AR611" s="138" t="s">
        <v>884</v>
      </c>
      <c r="AT611" s="138" t="s">
        <v>877</v>
      </c>
      <c r="AU611" s="138" t="s">
        <v>82</v>
      </c>
      <c r="AY611" s="17" t="s">
        <v>130</v>
      </c>
      <c r="BE611" s="139">
        <f>IF(N611="základní",J611,0)</f>
        <v>0</v>
      </c>
      <c r="BF611" s="139">
        <f>IF(N611="snížená",J611,0)</f>
        <v>0</v>
      </c>
      <c r="BG611" s="139">
        <f>IF(N611="zákl. přenesená",J611,0)</f>
        <v>0</v>
      </c>
      <c r="BH611" s="139">
        <f>IF(N611="sníž. přenesená",J611,0)</f>
        <v>0</v>
      </c>
      <c r="BI611" s="139">
        <f>IF(N611="nulová",J611,0)</f>
        <v>0</v>
      </c>
      <c r="BJ611" s="17" t="s">
        <v>80</v>
      </c>
      <c r="BK611" s="139">
        <f>ROUND(I611*H611,2)</f>
        <v>0</v>
      </c>
      <c r="BL611" s="17" t="s">
        <v>666</v>
      </c>
      <c r="BM611" s="138" t="s">
        <v>950</v>
      </c>
    </row>
    <row r="612" spans="2:65" s="1" customFormat="1" ht="11.25">
      <c r="B612" s="32"/>
      <c r="D612" s="140" t="s">
        <v>140</v>
      </c>
      <c r="F612" s="141" t="s">
        <v>949</v>
      </c>
      <c r="I612" s="142"/>
      <c r="L612" s="32"/>
      <c r="M612" s="143"/>
      <c r="T612" s="53"/>
      <c r="AT612" s="17" t="s">
        <v>140</v>
      </c>
      <c r="AU612" s="17" t="s">
        <v>82</v>
      </c>
    </row>
    <row r="613" spans="2:65" s="1" customFormat="1" ht="19.5">
      <c r="B613" s="32"/>
      <c r="D613" s="140" t="s">
        <v>143</v>
      </c>
      <c r="F613" s="146" t="s">
        <v>918</v>
      </c>
      <c r="I613" s="142"/>
      <c r="L613" s="32"/>
      <c r="M613" s="143"/>
      <c r="T613" s="53"/>
      <c r="AT613" s="17" t="s">
        <v>143</v>
      </c>
      <c r="AU613" s="17" t="s">
        <v>82</v>
      </c>
    </row>
    <row r="614" spans="2:65" s="13" customFormat="1" ht="11.25">
      <c r="B614" s="156"/>
      <c r="D614" s="140" t="s">
        <v>215</v>
      </c>
      <c r="E614" s="157" t="s">
        <v>19</v>
      </c>
      <c r="F614" s="158" t="s">
        <v>951</v>
      </c>
      <c r="H614" s="159">
        <v>84.721000000000004</v>
      </c>
      <c r="I614" s="160"/>
      <c r="L614" s="156"/>
      <c r="M614" s="161"/>
      <c r="T614" s="162"/>
      <c r="AT614" s="157" t="s">
        <v>215</v>
      </c>
      <c r="AU614" s="157" t="s">
        <v>82</v>
      </c>
      <c r="AV614" s="13" t="s">
        <v>82</v>
      </c>
      <c r="AW614" s="13" t="s">
        <v>33</v>
      </c>
      <c r="AX614" s="13" t="s">
        <v>80</v>
      </c>
      <c r="AY614" s="157" t="s">
        <v>130</v>
      </c>
    </row>
    <row r="615" spans="2:65" s="1" customFormat="1" ht="16.5" customHeight="1">
      <c r="B615" s="32"/>
      <c r="C615" s="170" t="s">
        <v>952</v>
      </c>
      <c r="D615" s="170" t="s">
        <v>877</v>
      </c>
      <c r="E615" s="171" t="s">
        <v>953</v>
      </c>
      <c r="F615" s="172" t="s">
        <v>954</v>
      </c>
      <c r="G615" s="173" t="s">
        <v>259</v>
      </c>
      <c r="H615" s="174">
        <v>444.22</v>
      </c>
      <c r="I615" s="175"/>
      <c r="J615" s="176">
        <f>ROUND(I615*H615,2)</f>
        <v>0</v>
      </c>
      <c r="K615" s="172" t="s">
        <v>137</v>
      </c>
      <c r="L615" s="177"/>
      <c r="M615" s="178" t="s">
        <v>19</v>
      </c>
      <c r="N615" s="179" t="s">
        <v>43</v>
      </c>
      <c r="P615" s="136">
        <f>O615*H615</f>
        <v>0</v>
      </c>
      <c r="Q615" s="136">
        <v>2.8129999999999999E-2</v>
      </c>
      <c r="R615" s="136">
        <f>Q615*H615</f>
        <v>12.4959086</v>
      </c>
      <c r="S615" s="136">
        <v>0</v>
      </c>
      <c r="T615" s="137">
        <f>S615*H615</f>
        <v>0</v>
      </c>
      <c r="AR615" s="138" t="s">
        <v>884</v>
      </c>
      <c r="AT615" s="138" t="s">
        <v>877</v>
      </c>
      <c r="AU615" s="138" t="s">
        <v>82</v>
      </c>
      <c r="AY615" s="17" t="s">
        <v>130</v>
      </c>
      <c r="BE615" s="139">
        <f>IF(N615="základní",J615,0)</f>
        <v>0</v>
      </c>
      <c r="BF615" s="139">
        <f>IF(N615="snížená",J615,0)</f>
        <v>0</v>
      </c>
      <c r="BG615" s="139">
        <f>IF(N615="zákl. přenesená",J615,0)</f>
        <v>0</v>
      </c>
      <c r="BH615" s="139">
        <f>IF(N615="sníž. přenesená",J615,0)</f>
        <v>0</v>
      </c>
      <c r="BI615" s="139">
        <f>IF(N615="nulová",J615,0)</f>
        <v>0</v>
      </c>
      <c r="BJ615" s="17" t="s">
        <v>80</v>
      </c>
      <c r="BK615" s="139">
        <f>ROUND(I615*H615,2)</f>
        <v>0</v>
      </c>
      <c r="BL615" s="17" t="s">
        <v>666</v>
      </c>
      <c r="BM615" s="138" t="s">
        <v>955</v>
      </c>
    </row>
    <row r="616" spans="2:65" s="1" customFormat="1" ht="11.25">
      <c r="B616" s="32"/>
      <c r="D616" s="140" t="s">
        <v>140</v>
      </c>
      <c r="F616" s="141" t="s">
        <v>954</v>
      </c>
      <c r="I616" s="142"/>
      <c r="L616" s="32"/>
      <c r="M616" s="143"/>
      <c r="T616" s="53"/>
      <c r="AT616" s="17" t="s">
        <v>140</v>
      </c>
      <c r="AU616" s="17" t="s">
        <v>82</v>
      </c>
    </row>
    <row r="617" spans="2:65" s="1" customFormat="1" ht="19.5">
      <c r="B617" s="32"/>
      <c r="D617" s="140" t="s">
        <v>143</v>
      </c>
      <c r="F617" s="146" t="s">
        <v>918</v>
      </c>
      <c r="I617" s="142"/>
      <c r="L617" s="32"/>
      <c r="M617" s="143"/>
      <c r="T617" s="53"/>
      <c r="AT617" s="17" t="s">
        <v>143</v>
      </c>
      <c r="AU617" s="17" t="s">
        <v>82</v>
      </c>
    </row>
    <row r="618" spans="2:65" s="13" customFormat="1" ht="11.25">
      <c r="B618" s="156"/>
      <c r="D618" s="140" t="s">
        <v>215</v>
      </c>
      <c r="E618" s="157" t="s">
        <v>19</v>
      </c>
      <c r="F618" s="158" t="s">
        <v>956</v>
      </c>
      <c r="H618" s="159">
        <v>444.22</v>
      </c>
      <c r="I618" s="160"/>
      <c r="L618" s="156"/>
      <c r="M618" s="161"/>
      <c r="T618" s="162"/>
      <c r="AT618" s="157" t="s">
        <v>215</v>
      </c>
      <c r="AU618" s="157" t="s">
        <v>82</v>
      </c>
      <c r="AV618" s="13" t="s">
        <v>82</v>
      </c>
      <c r="AW618" s="13" t="s">
        <v>33</v>
      </c>
      <c r="AX618" s="13" t="s">
        <v>80</v>
      </c>
      <c r="AY618" s="157" t="s">
        <v>130</v>
      </c>
    </row>
    <row r="619" spans="2:65" s="1" customFormat="1" ht="16.5" customHeight="1">
      <c r="B619" s="32"/>
      <c r="C619" s="170" t="s">
        <v>957</v>
      </c>
      <c r="D619" s="170" t="s">
        <v>877</v>
      </c>
      <c r="E619" s="171" t="s">
        <v>958</v>
      </c>
      <c r="F619" s="172" t="s">
        <v>959</v>
      </c>
      <c r="G619" s="173" t="s">
        <v>823</v>
      </c>
      <c r="H619" s="174">
        <v>155.304</v>
      </c>
      <c r="I619" s="175"/>
      <c r="J619" s="176">
        <f>ROUND(I619*H619,2)</f>
        <v>0</v>
      </c>
      <c r="K619" s="172" t="s">
        <v>19</v>
      </c>
      <c r="L619" s="177"/>
      <c r="M619" s="178" t="s">
        <v>19</v>
      </c>
      <c r="N619" s="179" t="s">
        <v>43</v>
      </c>
      <c r="P619" s="136">
        <f>O619*H619</f>
        <v>0</v>
      </c>
      <c r="Q619" s="136">
        <v>1</v>
      </c>
      <c r="R619" s="136">
        <f>Q619*H619</f>
        <v>155.304</v>
      </c>
      <c r="S619" s="136">
        <v>0</v>
      </c>
      <c r="T619" s="137">
        <f>S619*H619</f>
        <v>0</v>
      </c>
      <c r="AR619" s="138" t="s">
        <v>884</v>
      </c>
      <c r="AT619" s="138" t="s">
        <v>877</v>
      </c>
      <c r="AU619" s="138" t="s">
        <v>82</v>
      </c>
      <c r="AY619" s="17" t="s">
        <v>130</v>
      </c>
      <c r="BE619" s="139">
        <f>IF(N619="základní",J619,0)</f>
        <v>0</v>
      </c>
      <c r="BF619" s="139">
        <f>IF(N619="snížená",J619,0)</f>
        <v>0</v>
      </c>
      <c r="BG619" s="139">
        <f>IF(N619="zákl. přenesená",J619,0)</f>
        <v>0</v>
      </c>
      <c r="BH619" s="139">
        <f>IF(N619="sníž. přenesená",J619,0)</f>
        <v>0</v>
      </c>
      <c r="BI619" s="139">
        <f>IF(N619="nulová",J619,0)</f>
        <v>0</v>
      </c>
      <c r="BJ619" s="17" t="s">
        <v>80</v>
      </c>
      <c r="BK619" s="139">
        <f>ROUND(I619*H619,2)</f>
        <v>0</v>
      </c>
      <c r="BL619" s="17" t="s">
        <v>666</v>
      </c>
      <c r="BM619" s="138" t="s">
        <v>960</v>
      </c>
    </row>
    <row r="620" spans="2:65" s="1" customFormat="1" ht="11.25">
      <c r="B620" s="32"/>
      <c r="D620" s="140" t="s">
        <v>140</v>
      </c>
      <c r="F620" s="141" t="s">
        <v>959</v>
      </c>
      <c r="I620" s="142"/>
      <c r="L620" s="32"/>
      <c r="M620" s="143"/>
      <c r="T620" s="53"/>
      <c r="AT620" s="17" t="s">
        <v>140</v>
      </c>
      <c r="AU620" s="17" t="s">
        <v>82</v>
      </c>
    </row>
    <row r="621" spans="2:65" s="13" customFormat="1" ht="11.25">
      <c r="B621" s="156"/>
      <c r="D621" s="140" t="s">
        <v>215</v>
      </c>
      <c r="E621" s="157" t="s">
        <v>19</v>
      </c>
      <c r="F621" s="158" t="s">
        <v>961</v>
      </c>
      <c r="H621" s="159">
        <v>155.304</v>
      </c>
      <c r="I621" s="160"/>
      <c r="L621" s="156"/>
      <c r="M621" s="161"/>
      <c r="T621" s="162"/>
      <c r="AT621" s="157" t="s">
        <v>215</v>
      </c>
      <c r="AU621" s="157" t="s">
        <v>82</v>
      </c>
      <c r="AV621" s="13" t="s">
        <v>82</v>
      </c>
      <c r="AW621" s="13" t="s">
        <v>33</v>
      </c>
      <c r="AX621" s="13" t="s">
        <v>80</v>
      </c>
      <c r="AY621" s="157" t="s">
        <v>130</v>
      </c>
    </row>
    <row r="622" spans="2:65" s="1" customFormat="1" ht="16.5" customHeight="1">
      <c r="B622" s="32"/>
      <c r="C622" s="170" t="s">
        <v>962</v>
      </c>
      <c r="D622" s="170" t="s">
        <v>877</v>
      </c>
      <c r="E622" s="171" t="s">
        <v>963</v>
      </c>
      <c r="F622" s="172" t="s">
        <v>964</v>
      </c>
      <c r="G622" s="173" t="s">
        <v>823</v>
      </c>
      <c r="H622" s="174">
        <v>20.614000000000001</v>
      </c>
      <c r="I622" s="175"/>
      <c r="J622" s="176">
        <f>ROUND(I622*H622,2)</f>
        <v>0</v>
      </c>
      <c r="K622" s="172" t="s">
        <v>137</v>
      </c>
      <c r="L622" s="177"/>
      <c r="M622" s="178" t="s">
        <v>19</v>
      </c>
      <c r="N622" s="179" t="s">
        <v>43</v>
      </c>
      <c r="P622" s="136">
        <f>O622*H622</f>
        <v>0</v>
      </c>
      <c r="Q622" s="136">
        <v>1</v>
      </c>
      <c r="R622" s="136">
        <f>Q622*H622</f>
        <v>20.614000000000001</v>
      </c>
      <c r="S622" s="136">
        <v>0</v>
      </c>
      <c r="T622" s="137">
        <f>S622*H622</f>
        <v>0</v>
      </c>
      <c r="AR622" s="138" t="s">
        <v>884</v>
      </c>
      <c r="AT622" s="138" t="s">
        <v>877</v>
      </c>
      <c r="AU622" s="138" t="s">
        <v>82</v>
      </c>
      <c r="AY622" s="17" t="s">
        <v>130</v>
      </c>
      <c r="BE622" s="139">
        <f>IF(N622="základní",J622,0)</f>
        <v>0</v>
      </c>
      <c r="BF622" s="139">
        <f>IF(N622="snížená",J622,0)</f>
        <v>0</v>
      </c>
      <c r="BG622" s="139">
        <f>IF(N622="zákl. přenesená",J622,0)</f>
        <v>0</v>
      </c>
      <c r="BH622" s="139">
        <f>IF(N622="sníž. přenesená",J622,0)</f>
        <v>0</v>
      </c>
      <c r="BI622" s="139">
        <f>IF(N622="nulová",J622,0)</f>
        <v>0</v>
      </c>
      <c r="BJ622" s="17" t="s">
        <v>80</v>
      </c>
      <c r="BK622" s="139">
        <f>ROUND(I622*H622,2)</f>
        <v>0</v>
      </c>
      <c r="BL622" s="17" t="s">
        <v>666</v>
      </c>
      <c r="BM622" s="138" t="s">
        <v>965</v>
      </c>
    </row>
    <row r="623" spans="2:65" s="1" customFormat="1" ht="11.25">
      <c r="B623" s="32"/>
      <c r="D623" s="140" t="s">
        <v>140</v>
      </c>
      <c r="F623" s="141" t="s">
        <v>964</v>
      </c>
      <c r="I623" s="142"/>
      <c r="L623" s="32"/>
      <c r="M623" s="143"/>
      <c r="T623" s="53"/>
      <c r="AT623" s="17" t="s">
        <v>140</v>
      </c>
      <c r="AU623" s="17" t="s">
        <v>82</v>
      </c>
    </row>
    <row r="624" spans="2:65" s="1" customFormat="1" ht="19.5">
      <c r="B624" s="32"/>
      <c r="D624" s="140" t="s">
        <v>143</v>
      </c>
      <c r="F624" s="146" t="s">
        <v>966</v>
      </c>
      <c r="I624" s="142"/>
      <c r="L624" s="32"/>
      <c r="M624" s="143"/>
      <c r="T624" s="53"/>
      <c r="AT624" s="17" t="s">
        <v>143</v>
      </c>
      <c r="AU624" s="17" t="s">
        <v>82</v>
      </c>
    </row>
    <row r="625" spans="2:65" s="13" customFormat="1" ht="11.25">
      <c r="B625" s="156"/>
      <c r="D625" s="140" t="s">
        <v>215</v>
      </c>
      <c r="E625" s="157" t="s">
        <v>19</v>
      </c>
      <c r="F625" s="158" t="s">
        <v>967</v>
      </c>
      <c r="H625" s="159">
        <v>20.614000000000001</v>
      </c>
      <c r="I625" s="160"/>
      <c r="L625" s="156"/>
      <c r="M625" s="161"/>
      <c r="T625" s="162"/>
      <c r="AT625" s="157" t="s">
        <v>215</v>
      </c>
      <c r="AU625" s="157" t="s">
        <v>82</v>
      </c>
      <c r="AV625" s="13" t="s">
        <v>82</v>
      </c>
      <c r="AW625" s="13" t="s">
        <v>33</v>
      </c>
      <c r="AX625" s="13" t="s">
        <v>80</v>
      </c>
      <c r="AY625" s="157" t="s">
        <v>130</v>
      </c>
    </row>
    <row r="626" spans="2:65" s="1" customFormat="1" ht="16.5" customHeight="1">
      <c r="B626" s="32"/>
      <c r="C626" s="170" t="s">
        <v>968</v>
      </c>
      <c r="D626" s="170" t="s">
        <v>877</v>
      </c>
      <c r="E626" s="171" t="s">
        <v>969</v>
      </c>
      <c r="F626" s="172" t="s">
        <v>970</v>
      </c>
      <c r="G626" s="173" t="s">
        <v>971</v>
      </c>
      <c r="H626" s="174">
        <v>3.0920000000000001</v>
      </c>
      <c r="I626" s="175"/>
      <c r="J626" s="176">
        <f>ROUND(I626*H626,2)</f>
        <v>0</v>
      </c>
      <c r="K626" s="172" t="s">
        <v>137</v>
      </c>
      <c r="L626" s="177"/>
      <c r="M626" s="178" t="s">
        <v>19</v>
      </c>
      <c r="N626" s="179" t="s">
        <v>43</v>
      </c>
      <c r="P626" s="136">
        <f>O626*H626</f>
        <v>0</v>
      </c>
      <c r="Q626" s="136">
        <v>1E-3</v>
      </c>
      <c r="R626" s="136">
        <f>Q626*H626</f>
        <v>3.0920000000000001E-3</v>
      </c>
      <c r="S626" s="136">
        <v>0</v>
      </c>
      <c r="T626" s="137">
        <f>S626*H626</f>
        <v>0</v>
      </c>
      <c r="AR626" s="138" t="s">
        <v>884</v>
      </c>
      <c r="AT626" s="138" t="s">
        <v>877</v>
      </c>
      <c r="AU626" s="138" t="s">
        <v>82</v>
      </c>
      <c r="AY626" s="17" t="s">
        <v>130</v>
      </c>
      <c r="BE626" s="139">
        <f>IF(N626="základní",J626,0)</f>
        <v>0</v>
      </c>
      <c r="BF626" s="139">
        <f>IF(N626="snížená",J626,0)</f>
        <v>0</v>
      </c>
      <c r="BG626" s="139">
        <f>IF(N626="zákl. přenesená",J626,0)</f>
        <v>0</v>
      </c>
      <c r="BH626" s="139">
        <f>IF(N626="sníž. přenesená",J626,0)</f>
        <v>0</v>
      </c>
      <c r="BI626" s="139">
        <f>IF(N626="nulová",J626,0)</f>
        <v>0</v>
      </c>
      <c r="BJ626" s="17" t="s">
        <v>80</v>
      </c>
      <c r="BK626" s="139">
        <f>ROUND(I626*H626,2)</f>
        <v>0</v>
      </c>
      <c r="BL626" s="17" t="s">
        <v>666</v>
      </c>
      <c r="BM626" s="138" t="s">
        <v>972</v>
      </c>
    </row>
    <row r="627" spans="2:65" s="1" customFormat="1" ht="11.25">
      <c r="B627" s="32"/>
      <c r="D627" s="140" t="s">
        <v>140</v>
      </c>
      <c r="F627" s="141" t="s">
        <v>970</v>
      </c>
      <c r="I627" s="142"/>
      <c r="L627" s="32"/>
      <c r="M627" s="143"/>
      <c r="T627" s="53"/>
      <c r="AT627" s="17" t="s">
        <v>140</v>
      </c>
      <c r="AU627" s="17" t="s">
        <v>82</v>
      </c>
    </row>
    <row r="628" spans="2:65" s="1" customFormat="1" ht="19.5">
      <c r="B628" s="32"/>
      <c r="D628" s="140" t="s">
        <v>143</v>
      </c>
      <c r="F628" s="146" t="s">
        <v>973</v>
      </c>
      <c r="I628" s="142"/>
      <c r="L628" s="32"/>
      <c r="M628" s="143"/>
      <c r="T628" s="53"/>
      <c r="AT628" s="17" t="s">
        <v>143</v>
      </c>
      <c r="AU628" s="17" t="s">
        <v>82</v>
      </c>
    </row>
    <row r="629" spans="2:65" s="13" customFormat="1" ht="11.25">
      <c r="B629" s="156"/>
      <c r="D629" s="140" t="s">
        <v>215</v>
      </c>
      <c r="E629" s="157" t="s">
        <v>19</v>
      </c>
      <c r="F629" s="158" t="s">
        <v>974</v>
      </c>
      <c r="H629" s="159">
        <v>3.0920000000000001</v>
      </c>
      <c r="I629" s="160"/>
      <c r="L629" s="156"/>
      <c r="M629" s="161"/>
      <c r="T629" s="162"/>
      <c r="AT629" s="157" t="s">
        <v>215</v>
      </c>
      <c r="AU629" s="157" t="s">
        <v>82</v>
      </c>
      <c r="AV629" s="13" t="s">
        <v>82</v>
      </c>
      <c r="AW629" s="13" t="s">
        <v>33</v>
      </c>
      <c r="AX629" s="13" t="s">
        <v>80</v>
      </c>
      <c r="AY629" s="157" t="s">
        <v>130</v>
      </c>
    </row>
    <row r="630" spans="2:65" s="1" customFormat="1" ht="21.75" customHeight="1">
      <c r="B630" s="32"/>
      <c r="C630" s="170" t="s">
        <v>975</v>
      </c>
      <c r="D630" s="170" t="s">
        <v>877</v>
      </c>
      <c r="E630" s="171" t="s">
        <v>976</v>
      </c>
      <c r="F630" s="172" t="s">
        <v>977</v>
      </c>
      <c r="G630" s="173" t="s">
        <v>394</v>
      </c>
      <c r="H630" s="174">
        <v>2</v>
      </c>
      <c r="I630" s="175"/>
      <c r="J630" s="176">
        <f>ROUND(I630*H630,2)</f>
        <v>0</v>
      </c>
      <c r="K630" s="172" t="s">
        <v>137</v>
      </c>
      <c r="L630" s="177"/>
      <c r="M630" s="178" t="s">
        <v>19</v>
      </c>
      <c r="N630" s="179" t="s">
        <v>43</v>
      </c>
      <c r="P630" s="136">
        <f>O630*H630</f>
        <v>0</v>
      </c>
      <c r="Q630" s="136">
        <v>6.1000000000000004E-3</v>
      </c>
      <c r="R630" s="136">
        <f>Q630*H630</f>
        <v>1.2200000000000001E-2</v>
      </c>
      <c r="S630" s="136">
        <v>0</v>
      </c>
      <c r="T630" s="137">
        <f>S630*H630</f>
        <v>0</v>
      </c>
      <c r="AR630" s="138" t="s">
        <v>884</v>
      </c>
      <c r="AT630" s="138" t="s">
        <v>877</v>
      </c>
      <c r="AU630" s="138" t="s">
        <v>82</v>
      </c>
      <c r="AY630" s="17" t="s">
        <v>130</v>
      </c>
      <c r="BE630" s="139">
        <f>IF(N630="základní",J630,0)</f>
        <v>0</v>
      </c>
      <c r="BF630" s="139">
        <f>IF(N630="snížená",J630,0)</f>
        <v>0</v>
      </c>
      <c r="BG630" s="139">
        <f>IF(N630="zákl. přenesená",J630,0)</f>
        <v>0</v>
      </c>
      <c r="BH630" s="139">
        <f>IF(N630="sníž. přenesená",J630,0)</f>
        <v>0</v>
      </c>
      <c r="BI630" s="139">
        <f>IF(N630="nulová",J630,0)</f>
        <v>0</v>
      </c>
      <c r="BJ630" s="17" t="s">
        <v>80</v>
      </c>
      <c r="BK630" s="139">
        <f>ROUND(I630*H630,2)</f>
        <v>0</v>
      </c>
      <c r="BL630" s="17" t="s">
        <v>666</v>
      </c>
      <c r="BM630" s="138" t="s">
        <v>978</v>
      </c>
    </row>
    <row r="631" spans="2:65" s="1" customFormat="1" ht="11.25">
      <c r="B631" s="32"/>
      <c r="D631" s="140" t="s">
        <v>140</v>
      </c>
      <c r="F631" s="141" t="s">
        <v>977</v>
      </c>
      <c r="I631" s="142"/>
      <c r="L631" s="32"/>
      <c r="M631" s="143"/>
      <c r="T631" s="53"/>
      <c r="AT631" s="17" t="s">
        <v>140</v>
      </c>
      <c r="AU631" s="17" t="s">
        <v>82</v>
      </c>
    </row>
    <row r="632" spans="2:65" s="1" customFormat="1" ht="24.2" customHeight="1">
      <c r="B632" s="32"/>
      <c r="C632" s="170" t="s">
        <v>979</v>
      </c>
      <c r="D632" s="170" t="s">
        <v>877</v>
      </c>
      <c r="E632" s="171" t="s">
        <v>980</v>
      </c>
      <c r="F632" s="172" t="s">
        <v>981</v>
      </c>
      <c r="G632" s="173" t="s">
        <v>394</v>
      </c>
      <c r="H632" s="174">
        <v>1</v>
      </c>
      <c r="I632" s="175"/>
      <c r="J632" s="176">
        <f>ROUND(I632*H632,2)</f>
        <v>0</v>
      </c>
      <c r="K632" s="172" t="s">
        <v>137</v>
      </c>
      <c r="L632" s="177"/>
      <c r="M632" s="178" t="s">
        <v>19</v>
      </c>
      <c r="N632" s="179" t="s">
        <v>43</v>
      </c>
      <c r="P632" s="136">
        <f>O632*H632</f>
        <v>0</v>
      </c>
      <c r="Q632" s="136">
        <v>2.5000000000000001E-3</v>
      </c>
      <c r="R632" s="136">
        <f>Q632*H632</f>
        <v>2.5000000000000001E-3</v>
      </c>
      <c r="S632" s="136">
        <v>0</v>
      </c>
      <c r="T632" s="137">
        <f>S632*H632</f>
        <v>0</v>
      </c>
      <c r="AR632" s="138" t="s">
        <v>884</v>
      </c>
      <c r="AT632" s="138" t="s">
        <v>877</v>
      </c>
      <c r="AU632" s="138" t="s">
        <v>82</v>
      </c>
      <c r="AY632" s="17" t="s">
        <v>130</v>
      </c>
      <c r="BE632" s="139">
        <f>IF(N632="základní",J632,0)</f>
        <v>0</v>
      </c>
      <c r="BF632" s="139">
        <f>IF(N632="snížená",J632,0)</f>
        <v>0</v>
      </c>
      <c r="BG632" s="139">
        <f>IF(N632="zákl. přenesená",J632,0)</f>
        <v>0</v>
      </c>
      <c r="BH632" s="139">
        <f>IF(N632="sníž. přenesená",J632,0)</f>
        <v>0</v>
      </c>
      <c r="BI632" s="139">
        <f>IF(N632="nulová",J632,0)</f>
        <v>0</v>
      </c>
      <c r="BJ632" s="17" t="s">
        <v>80</v>
      </c>
      <c r="BK632" s="139">
        <f>ROUND(I632*H632,2)</f>
        <v>0</v>
      </c>
      <c r="BL632" s="17" t="s">
        <v>666</v>
      </c>
      <c r="BM632" s="138" t="s">
        <v>982</v>
      </c>
    </row>
    <row r="633" spans="2:65" s="1" customFormat="1" ht="11.25">
      <c r="B633" s="32"/>
      <c r="D633" s="140" t="s">
        <v>140</v>
      </c>
      <c r="F633" s="141" t="s">
        <v>981</v>
      </c>
      <c r="I633" s="142"/>
      <c r="L633" s="32"/>
      <c r="M633" s="143"/>
      <c r="T633" s="53"/>
      <c r="AT633" s="17" t="s">
        <v>140</v>
      </c>
      <c r="AU633" s="17" t="s">
        <v>82</v>
      </c>
    </row>
    <row r="634" spans="2:65" s="12" customFormat="1" ht="11.25">
      <c r="B634" s="150"/>
      <c r="D634" s="140" t="s">
        <v>215</v>
      </c>
      <c r="E634" s="151" t="s">
        <v>19</v>
      </c>
      <c r="F634" s="152" t="s">
        <v>983</v>
      </c>
      <c r="H634" s="151" t="s">
        <v>19</v>
      </c>
      <c r="I634" s="153"/>
      <c r="L634" s="150"/>
      <c r="M634" s="154"/>
      <c r="T634" s="155"/>
      <c r="AT634" s="151" t="s">
        <v>215</v>
      </c>
      <c r="AU634" s="151" t="s">
        <v>82</v>
      </c>
      <c r="AV634" s="12" t="s">
        <v>80</v>
      </c>
      <c r="AW634" s="12" t="s">
        <v>33</v>
      </c>
      <c r="AX634" s="12" t="s">
        <v>72</v>
      </c>
      <c r="AY634" s="151" t="s">
        <v>130</v>
      </c>
    </row>
    <row r="635" spans="2:65" s="13" customFormat="1" ht="11.25">
      <c r="B635" s="156"/>
      <c r="D635" s="140" t="s">
        <v>215</v>
      </c>
      <c r="E635" s="157" t="s">
        <v>19</v>
      </c>
      <c r="F635" s="158" t="s">
        <v>80</v>
      </c>
      <c r="H635" s="159">
        <v>1</v>
      </c>
      <c r="I635" s="160"/>
      <c r="L635" s="156"/>
      <c r="M635" s="161"/>
      <c r="T635" s="162"/>
      <c r="AT635" s="157" t="s">
        <v>215</v>
      </c>
      <c r="AU635" s="157" t="s">
        <v>82</v>
      </c>
      <c r="AV635" s="13" t="s">
        <v>82</v>
      </c>
      <c r="AW635" s="13" t="s">
        <v>33</v>
      </c>
      <c r="AX635" s="13" t="s">
        <v>80</v>
      </c>
      <c r="AY635" s="157" t="s">
        <v>130</v>
      </c>
    </row>
    <row r="636" spans="2:65" s="1" customFormat="1" ht="24.2" customHeight="1">
      <c r="B636" s="32"/>
      <c r="C636" s="170" t="s">
        <v>984</v>
      </c>
      <c r="D636" s="170" t="s">
        <v>877</v>
      </c>
      <c r="E636" s="171" t="s">
        <v>985</v>
      </c>
      <c r="F636" s="172" t="s">
        <v>986</v>
      </c>
      <c r="G636" s="173" t="s">
        <v>394</v>
      </c>
      <c r="H636" s="174">
        <v>1</v>
      </c>
      <c r="I636" s="175"/>
      <c r="J636" s="176">
        <f>ROUND(I636*H636,2)</f>
        <v>0</v>
      </c>
      <c r="K636" s="172" t="s">
        <v>137</v>
      </c>
      <c r="L636" s="177"/>
      <c r="M636" s="178" t="s">
        <v>19</v>
      </c>
      <c r="N636" s="179" t="s">
        <v>43</v>
      </c>
      <c r="P636" s="136">
        <f>O636*H636</f>
        <v>0</v>
      </c>
      <c r="Q636" s="136">
        <v>1.55E-2</v>
      </c>
      <c r="R636" s="136">
        <f>Q636*H636</f>
        <v>1.55E-2</v>
      </c>
      <c r="S636" s="136">
        <v>0</v>
      </c>
      <c r="T636" s="137">
        <f>S636*H636</f>
        <v>0</v>
      </c>
      <c r="AR636" s="138" t="s">
        <v>884</v>
      </c>
      <c r="AT636" s="138" t="s">
        <v>877</v>
      </c>
      <c r="AU636" s="138" t="s">
        <v>82</v>
      </c>
      <c r="AY636" s="17" t="s">
        <v>130</v>
      </c>
      <c r="BE636" s="139">
        <f>IF(N636="základní",J636,0)</f>
        <v>0</v>
      </c>
      <c r="BF636" s="139">
        <f>IF(N636="snížená",J636,0)</f>
        <v>0</v>
      </c>
      <c r="BG636" s="139">
        <f>IF(N636="zákl. přenesená",J636,0)</f>
        <v>0</v>
      </c>
      <c r="BH636" s="139">
        <f>IF(N636="sníž. přenesená",J636,0)</f>
        <v>0</v>
      </c>
      <c r="BI636" s="139">
        <f>IF(N636="nulová",J636,0)</f>
        <v>0</v>
      </c>
      <c r="BJ636" s="17" t="s">
        <v>80</v>
      </c>
      <c r="BK636" s="139">
        <f>ROUND(I636*H636,2)</f>
        <v>0</v>
      </c>
      <c r="BL636" s="17" t="s">
        <v>666</v>
      </c>
      <c r="BM636" s="138" t="s">
        <v>987</v>
      </c>
    </row>
    <row r="637" spans="2:65" s="1" customFormat="1" ht="11.25">
      <c r="B637" s="32"/>
      <c r="D637" s="140" t="s">
        <v>140</v>
      </c>
      <c r="F637" s="141" t="s">
        <v>986</v>
      </c>
      <c r="I637" s="142"/>
      <c r="L637" s="32"/>
      <c r="M637" s="143"/>
      <c r="T637" s="53"/>
      <c r="AT637" s="17" t="s">
        <v>140</v>
      </c>
      <c r="AU637" s="17" t="s">
        <v>82</v>
      </c>
    </row>
    <row r="638" spans="2:65" s="12" customFormat="1" ht="11.25">
      <c r="B638" s="150"/>
      <c r="D638" s="140" t="s">
        <v>215</v>
      </c>
      <c r="E638" s="151" t="s">
        <v>19</v>
      </c>
      <c r="F638" s="152" t="s">
        <v>988</v>
      </c>
      <c r="H638" s="151" t="s">
        <v>19</v>
      </c>
      <c r="I638" s="153"/>
      <c r="L638" s="150"/>
      <c r="M638" s="154"/>
      <c r="T638" s="155"/>
      <c r="AT638" s="151" t="s">
        <v>215</v>
      </c>
      <c r="AU638" s="151" t="s">
        <v>82</v>
      </c>
      <c r="AV638" s="12" t="s">
        <v>80</v>
      </c>
      <c r="AW638" s="12" t="s">
        <v>33</v>
      </c>
      <c r="AX638" s="12" t="s">
        <v>72</v>
      </c>
      <c r="AY638" s="151" t="s">
        <v>130</v>
      </c>
    </row>
    <row r="639" spans="2:65" s="13" customFormat="1" ht="11.25">
      <c r="B639" s="156"/>
      <c r="D639" s="140" t="s">
        <v>215</v>
      </c>
      <c r="E639" s="157" t="s">
        <v>19</v>
      </c>
      <c r="F639" s="158" t="s">
        <v>80</v>
      </c>
      <c r="H639" s="159">
        <v>1</v>
      </c>
      <c r="I639" s="160"/>
      <c r="L639" s="156"/>
      <c r="M639" s="161"/>
      <c r="T639" s="162"/>
      <c r="AT639" s="157" t="s">
        <v>215</v>
      </c>
      <c r="AU639" s="157" t="s">
        <v>82</v>
      </c>
      <c r="AV639" s="13" t="s">
        <v>82</v>
      </c>
      <c r="AW639" s="13" t="s">
        <v>33</v>
      </c>
      <c r="AX639" s="13" t="s">
        <v>80</v>
      </c>
      <c r="AY639" s="157" t="s">
        <v>130</v>
      </c>
    </row>
    <row r="640" spans="2:65" s="1" customFormat="1" ht="16.5" customHeight="1">
      <c r="B640" s="32"/>
      <c r="C640" s="170" t="s">
        <v>989</v>
      </c>
      <c r="D640" s="170" t="s">
        <v>877</v>
      </c>
      <c r="E640" s="171" t="s">
        <v>990</v>
      </c>
      <c r="F640" s="172" t="s">
        <v>991</v>
      </c>
      <c r="G640" s="173" t="s">
        <v>394</v>
      </c>
      <c r="H640" s="174">
        <v>33</v>
      </c>
      <c r="I640" s="175"/>
      <c r="J640" s="176">
        <f>ROUND(I640*H640,2)</f>
        <v>0</v>
      </c>
      <c r="K640" s="172" t="s">
        <v>137</v>
      </c>
      <c r="L640" s="177"/>
      <c r="M640" s="178" t="s">
        <v>19</v>
      </c>
      <c r="N640" s="179" t="s">
        <v>43</v>
      </c>
      <c r="P640" s="136">
        <f>O640*H640</f>
        <v>0</v>
      </c>
      <c r="Q640" s="136">
        <v>2.0999999999999999E-3</v>
      </c>
      <c r="R640" s="136">
        <f>Q640*H640</f>
        <v>6.93E-2</v>
      </c>
      <c r="S640" s="136">
        <v>0</v>
      </c>
      <c r="T640" s="137">
        <f>S640*H640</f>
        <v>0</v>
      </c>
      <c r="AR640" s="138" t="s">
        <v>884</v>
      </c>
      <c r="AT640" s="138" t="s">
        <v>877</v>
      </c>
      <c r="AU640" s="138" t="s">
        <v>82</v>
      </c>
      <c r="AY640" s="17" t="s">
        <v>130</v>
      </c>
      <c r="BE640" s="139">
        <f>IF(N640="základní",J640,0)</f>
        <v>0</v>
      </c>
      <c r="BF640" s="139">
        <f>IF(N640="snížená",J640,0)</f>
        <v>0</v>
      </c>
      <c r="BG640" s="139">
        <f>IF(N640="zákl. přenesená",J640,0)</f>
        <v>0</v>
      </c>
      <c r="BH640" s="139">
        <f>IF(N640="sníž. přenesená",J640,0)</f>
        <v>0</v>
      </c>
      <c r="BI640" s="139">
        <f>IF(N640="nulová",J640,0)</f>
        <v>0</v>
      </c>
      <c r="BJ640" s="17" t="s">
        <v>80</v>
      </c>
      <c r="BK640" s="139">
        <f>ROUND(I640*H640,2)</f>
        <v>0</v>
      </c>
      <c r="BL640" s="17" t="s">
        <v>666</v>
      </c>
      <c r="BM640" s="138" t="s">
        <v>992</v>
      </c>
    </row>
    <row r="641" spans="2:51" s="1" customFormat="1" ht="11.25">
      <c r="B641" s="32"/>
      <c r="D641" s="140" t="s">
        <v>140</v>
      </c>
      <c r="F641" s="141" t="s">
        <v>991</v>
      </c>
      <c r="I641" s="142"/>
      <c r="L641" s="32"/>
      <c r="M641" s="143"/>
      <c r="T641" s="53"/>
      <c r="AT641" s="17" t="s">
        <v>140</v>
      </c>
      <c r="AU641" s="17" t="s">
        <v>82</v>
      </c>
    </row>
    <row r="642" spans="2:51" s="1" customFormat="1" ht="19.5">
      <c r="B642" s="32"/>
      <c r="D642" s="140" t="s">
        <v>143</v>
      </c>
      <c r="F642" s="146" t="s">
        <v>993</v>
      </c>
      <c r="I642" s="142"/>
      <c r="L642" s="32"/>
      <c r="M642" s="143"/>
      <c r="T642" s="53"/>
      <c r="AT642" s="17" t="s">
        <v>143</v>
      </c>
      <c r="AU642" s="17" t="s">
        <v>82</v>
      </c>
    </row>
    <row r="643" spans="2:51" s="12" customFormat="1" ht="11.25">
      <c r="B643" s="150"/>
      <c r="D643" s="140" t="s">
        <v>215</v>
      </c>
      <c r="E643" s="151" t="s">
        <v>19</v>
      </c>
      <c r="F643" s="152" t="s">
        <v>994</v>
      </c>
      <c r="H643" s="151" t="s">
        <v>19</v>
      </c>
      <c r="I643" s="153"/>
      <c r="L643" s="150"/>
      <c r="M643" s="154"/>
      <c r="T643" s="155"/>
      <c r="AT643" s="151" t="s">
        <v>215</v>
      </c>
      <c r="AU643" s="151" t="s">
        <v>82</v>
      </c>
      <c r="AV643" s="12" t="s">
        <v>80</v>
      </c>
      <c r="AW643" s="12" t="s">
        <v>33</v>
      </c>
      <c r="AX643" s="12" t="s">
        <v>72</v>
      </c>
      <c r="AY643" s="151" t="s">
        <v>130</v>
      </c>
    </row>
    <row r="644" spans="2:51" s="13" customFormat="1" ht="11.25">
      <c r="B644" s="156"/>
      <c r="D644" s="140" t="s">
        <v>215</v>
      </c>
      <c r="E644" s="157" t="s">
        <v>19</v>
      </c>
      <c r="F644" s="158" t="s">
        <v>398</v>
      </c>
      <c r="H644" s="159">
        <v>25</v>
      </c>
      <c r="I644" s="160"/>
      <c r="L644" s="156"/>
      <c r="M644" s="161"/>
      <c r="T644" s="162"/>
      <c r="AT644" s="157" t="s">
        <v>215</v>
      </c>
      <c r="AU644" s="157" t="s">
        <v>82</v>
      </c>
      <c r="AV644" s="13" t="s">
        <v>82</v>
      </c>
      <c r="AW644" s="13" t="s">
        <v>33</v>
      </c>
      <c r="AX644" s="13" t="s">
        <v>72</v>
      </c>
      <c r="AY644" s="157" t="s">
        <v>130</v>
      </c>
    </row>
    <row r="645" spans="2:51" s="12" customFormat="1" ht="11.25">
      <c r="B645" s="150"/>
      <c r="D645" s="140" t="s">
        <v>215</v>
      </c>
      <c r="E645" s="151" t="s">
        <v>19</v>
      </c>
      <c r="F645" s="152" t="s">
        <v>995</v>
      </c>
      <c r="H645" s="151" t="s">
        <v>19</v>
      </c>
      <c r="I645" s="153"/>
      <c r="L645" s="150"/>
      <c r="M645" s="154"/>
      <c r="T645" s="155"/>
      <c r="AT645" s="151" t="s">
        <v>215</v>
      </c>
      <c r="AU645" s="151" t="s">
        <v>82</v>
      </c>
      <c r="AV645" s="12" t="s">
        <v>80</v>
      </c>
      <c r="AW645" s="12" t="s">
        <v>33</v>
      </c>
      <c r="AX645" s="12" t="s">
        <v>72</v>
      </c>
      <c r="AY645" s="151" t="s">
        <v>130</v>
      </c>
    </row>
    <row r="646" spans="2:51" s="13" customFormat="1" ht="11.25">
      <c r="B646" s="156"/>
      <c r="D646" s="140" t="s">
        <v>215</v>
      </c>
      <c r="E646" s="157" t="s">
        <v>19</v>
      </c>
      <c r="F646" s="158" t="s">
        <v>264</v>
      </c>
      <c r="H646" s="159">
        <v>8</v>
      </c>
      <c r="I646" s="160"/>
      <c r="L646" s="156"/>
      <c r="M646" s="161"/>
      <c r="T646" s="162"/>
      <c r="AT646" s="157" t="s">
        <v>215</v>
      </c>
      <c r="AU646" s="157" t="s">
        <v>82</v>
      </c>
      <c r="AV646" s="13" t="s">
        <v>82</v>
      </c>
      <c r="AW646" s="13" t="s">
        <v>33</v>
      </c>
      <c r="AX646" s="13" t="s">
        <v>72</v>
      </c>
      <c r="AY646" s="157" t="s">
        <v>130</v>
      </c>
    </row>
    <row r="647" spans="2:51" s="14" customFormat="1" ht="11.25">
      <c r="B647" s="163"/>
      <c r="D647" s="140" t="s">
        <v>215</v>
      </c>
      <c r="E647" s="164" t="s">
        <v>19</v>
      </c>
      <c r="F647" s="165" t="s">
        <v>220</v>
      </c>
      <c r="H647" s="166">
        <v>33</v>
      </c>
      <c r="I647" s="167"/>
      <c r="L647" s="163"/>
      <c r="M647" s="180"/>
      <c r="N647" s="181"/>
      <c r="O647" s="181"/>
      <c r="P647" s="181"/>
      <c r="Q647" s="181"/>
      <c r="R647" s="181"/>
      <c r="S647" s="181"/>
      <c r="T647" s="182"/>
      <c r="AT647" s="164" t="s">
        <v>215</v>
      </c>
      <c r="AU647" s="164" t="s">
        <v>82</v>
      </c>
      <c r="AV647" s="14" t="s">
        <v>138</v>
      </c>
      <c r="AW647" s="14" t="s">
        <v>33</v>
      </c>
      <c r="AX647" s="14" t="s">
        <v>80</v>
      </c>
      <c r="AY647" s="164" t="s">
        <v>130</v>
      </c>
    </row>
    <row r="648" spans="2:51" s="1" customFormat="1" ht="6.95" customHeight="1">
      <c r="B648" s="41"/>
      <c r="C648" s="42"/>
      <c r="D648" s="42"/>
      <c r="E648" s="42"/>
      <c r="F648" s="42"/>
      <c r="G648" s="42"/>
      <c r="H648" s="42"/>
      <c r="I648" s="42"/>
      <c r="J648" s="42"/>
      <c r="K648" s="42"/>
      <c r="L648" s="32"/>
    </row>
  </sheetData>
  <sheetProtection algorithmName="SHA-512" hashValue="A/g/MeRA/97KLRHSMa2yYPoVSb3+8bCVp1DefeMDqyKNfiMHXKXUb2GqHhr8Lyt3h2rE5gWdllvP0iyEkt8ftg==" saltValue="mHvmCkk/jMiMJLvLQ9bJxN7tDVicOtL5DhByA7UfcRXka7YThrQfc5FPLjInuMU6uOF2ZKXxg4YRW7HgFqlAbg==" spinCount="100000" sheet="1" objects="1" scenarios="1" formatColumns="0" formatRows="0" autoFilter="0"/>
  <autoFilter ref="C88:K647" xr:uid="{00000000-0009-0000-0000-000003000000}"/>
  <mergeCells count="9">
    <mergeCell ref="E50:H50"/>
    <mergeCell ref="E79:H79"/>
    <mergeCell ref="E81:H81"/>
    <mergeCell ref="L2:V2"/>
    <mergeCell ref="E7:H7"/>
    <mergeCell ref="E9:H9"/>
    <mergeCell ref="E18:H18"/>
    <mergeCell ref="E27:H27"/>
    <mergeCell ref="E48:H48"/>
  </mergeCells>
  <hyperlinks>
    <hyperlink ref="F94" r:id="rId1" xr:uid="{00000000-0004-0000-0300-000000000000}"/>
    <hyperlink ref="F98" r:id="rId2" xr:uid="{00000000-0004-0000-0300-000001000000}"/>
    <hyperlink ref="F106" r:id="rId3" xr:uid="{00000000-0004-0000-0300-000002000000}"/>
    <hyperlink ref="F112" r:id="rId4" xr:uid="{00000000-0004-0000-0300-000003000000}"/>
    <hyperlink ref="F118" r:id="rId5" xr:uid="{00000000-0004-0000-0300-000004000000}"/>
    <hyperlink ref="F122" r:id="rId6" xr:uid="{00000000-0004-0000-0300-000005000000}"/>
    <hyperlink ref="F137" r:id="rId7" xr:uid="{00000000-0004-0000-0300-000006000000}"/>
    <hyperlink ref="F141" r:id="rId8" xr:uid="{00000000-0004-0000-0300-000007000000}"/>
    <hyperlink ref="F146" r:id="rId9" xr:uid="{00000000-0004-0000-0300-000008000000}"/>
    <hyperlink ref="F158" r:id="rId10" xr:uid="{00000000-0004-0000-0300-000009000000}"/>
    <hyperlink ref="F167" r:id="rId11" xr:uid="{00000000-0004-0000-0300-00000A000000}"/>
    <hyperlink ref="F171" r:id="rId12" xr:uid="{00000000-0004-0000-0300-00000B000000}"/>
    <hyperlink ref="F180" r:id="rId13" xr:uid="{00000000-0004-0000-0300-00000C000000}"/>
    <hyperlink ref="F184" r:id="rId14" xr:uid="{00000000-0004-0000-0300-00000D000000}"/>
    <hyperlink ref="F192" r:id="rId15" xr:uid="{00000000-0004-0000-0300-00000E000000}"/>
    <hyperlink ref="F196" r:id="rId16" xr:uid="{00000000-0004-0000-0300-00000F000000}"/>
    <hyperlink ref="F204" r:id="rId17" xr:uid="{00000000-0004-0000-0300-000010000000}"/>
    <hyperlink ref="F208" r:id="rId18" xr:uid="{00000000-0004-0000-0300-000011000000}"/>
    <hyperlink ref="F211" r:id="rId19" xr:uid="{00000000-0004-0000-0300-000012000000}"/>
    <hyperlink ref="F214" r:id="rId20" xr:uid="{00000000-0004-0000-0300-000013000000}"/>
    <hyperlink ref="F218" r:id="rId21" xr:uid="{00000000-0004-0000-0300-000014000000}"/>
    <hyperlink ref="F222" r:id="rId22" xr:uid="{00000000-0004-0000-0300-000015000000}"/>
    <hyperlink ref="F226" r:id="rId23" xr:uid="{00000000-0004-0000-0300-000016000000}"/>
    <hyperlink ref="F229" r:id="rId24" xr:uid="{00000000-0004-0000-0300-000017000000}"/>
    <hyperlink ref="F234" r:id="rId25" xr:uid="{00000000-0004-0000-0300-000018000000}"/>
    <hyperlink ref="F242" r:id="rId26" xr:uid="{00000000-0004-0000-0300-000019000000}"/>
    <hyperlink ref="F246" r:id="rId27" xr:uid="{00000000-0004-0000-0300-00001A000000}"/>
    <hyperlink ref="F250" r:id="rId28" xr:uid="{00000000-0004-0000-0300-00001B000000}"/>
    <hyperlink ref="F254" r:id="rId29" xr:uid="{00000000-0004-0000-0300-00001C000000}"/>
    <hyperlink ref="F259" r:id="rId30" xr:uid="{00000000-0004-0000-0300-00001D000000}"/>
    <hyperlink ref="F262" r:id="rId31" xr:uid="{00000000-0004-0000-0300-00001E000000}"/>
    <hyperlink ref="F265" r:id="rId32" xr:uid="{00000000-0004-0000-0300-00001F000000}"/>
    <hyperlink ref="F271" r:id="rId33" xr:uid="{00000000-0004-0000-0300-000020000000}"/>
    <hyperlink ref="F276" r:id="rId34" xr:uid="{00000000-0004-0000-0300-000021000000}"/>
    <hyperlink ref="F280" r:id="rId35" xr:uid="{00000000-0004-0000-0300-000022000000}"/>
    <hyperlink ref="F283" r:id="rId36" xr:uid="{00000000-0004-0000-0300-000023000000}"/>
    <hyperlink ref="F286" r:id="rId37" xr:uid="{00000000-0004-0000-0300-000024000000}"/>
    <hyperlink ref="F290" r:id="rId38" xr:uid="{00000000-0004-0000-0300-000025000000}"/>
    <hyperlink ref="F293" r:id="rId39" xr:uid="{00000000-0004-0000-0300-000026000000}"/>
    <hyperlink ref="F296" r:id="rId40" xr:uid="{00000000-0004-0000-0300-000027000000}"/>
    <hyperlink ref="F299" r:id="rId41" xr:uid="{00000000-0004-0000-0300-000028000000}"/>
    <hyperlink ref="F310" r:id="rId42" xr:uid="{00000000-0004-0000-0300-000029000000}"/>
    <hyperlink ref="F315" r:id="rId43" xr:uid="{00000000-0004-0000-0300-00002A000000}"/>
    <hyperlink ref="F321" r:id="rId44" xr:uid="{00000000-0004-0000-0300-00002B000000}"/>
    <hyperlink ref="F325" r:id="rId45" xr:uid="{00000000-0004-0000-0300-00002C000000}"/>
    <hyperlink ref="F329" r:id="rId46" xr:uid="{00000000-0004-0000-0300-00002D000000}"/>
    <hyperlink ref="F334" r:id="rId47" xr:uid="{00000000-0004-0000-0300-00002E000000}"/>
    <hyperlink ref="F337" r:id="rId48" xr:uid="{00000000-0004-0000-0300-00002F000000}"/>
    <hyperlink ref="F345" r:id="rId49" xr:uid="{00000000-0004-0000-0300-000030000000}"/>
    <hyperlink ref="F353" r:id="rId50" xr:uid="{00000000-0004-0000-0300-000031000000}"/>
    <hyperlink ref="F361" r:id="rId51" xr:uid="{00000000-0004-0000-0300-000032000000}"/>
    <hyperlink ref="F369" r:id="rId52" xr:uid="{00000000-0004-0000-0300-000033000000}"/>
    <hyperlink ref="F374" r:id="rId53" xr:uid="{00000000-0004-0000-0300-000034000000}"/>
    <hyperlink ref="F379" r:id="rId54" xr:uid="{00000000-0004-0000-0300-000035000000}"/>
    <hyperlink ref="F382" r:id="rId55" xr:uid="{00000000-0004-0000-0300-000036000000}"/>
    <hyperlink ref="F390" r:id="rId56" xr:uid="{00000000-0004-0000-0300-000037000000}"/>
    <hyperlink ref="F398" r:id="rId57" xr:uid="{00000000-0004-0000-0300-000038000000}"/>
    <hyperlink ref="F403" r:id="rId58" xr:uid="{00000000-0004-0000-0300-000039000000}"/>
    <hyperlink ref="F408" r:id="rId59" xr:uid="{00000000-0004-0000-0300-00003A000000}"/>
    <hyperlink ref="F411" r:id="rId60" xr:uid="{00000000-0004-0000-0300-00003B000000}"/>
    <hyperlink ref="F427" r:id="rId61" xr:uid="{00000000-0004-0000-0300-00003C000000}"/>
    <hyperlink ref="F437" r:id="rId62" xr:uid="{00000000-0004-0000-0300-00003D000000}"/>
    <hyperlink ref="F442" r:id="rId63" xr:uid="{00000000-0004-0000-0300-00003E000000}"/>
    <hyperlink ref="F447" r:id="rId64" xr:uid="{00000000-0004-0000-0300-00003F000000}"/>
    <hyperlink ref="F452" r:id="rId65" xr:uid="{00000000-0004-0000-0300-000040000000}"/>
    <hyperlink ref="F457" r:id="rId66" xr:uid="{00000000-0004-0000-0300-000041000000}"/>
    <hyperlink ref="F462" r:id="rId67" xr:uid="{00000000-0004-0000-0300-000042000000}"/>
    <hyperlink ref="F465" r:id="rId68" xr:uid="{00000000-0004-0000-0300-000043000000}"/>
    <hyperlink ref="F469" r:id="rId69" xr:uid="{00000000-0004-0000-0300-000044000000}"/>
    <hyperlink ref="F474" r:id="rId70" xr:uid="{00000000-0004-0000-0300-000045000000}"/>
    <hyperlink ref="F482" r:id="rId71" xr:uid="{00000000-0004-0000-0300-000046000000}"/>
    <hyperlink ref="F485" r:id="rId72" xr:uid="{00000000-0004-0000-0300-000047000000}"/>
    <hyperlink ref="F493" r:id="rId73" xr:uid="{00000000-0004-0000-0300-000048000000}"/>
    <hyperlink ref="F496" r:id="rId74" xr:uid="{00000000-0004-0000-0300-000049000000}"/>
    <hyperlink ref="F505" r:id="rId75" xr:uid="{00000000-0004-0000-0300-00004A000000}"/>
    <hyperlink ref="F514" r:id="rId76" xr:uid="{00000000-0004-0000-0300-00004B000000}"/>
    <hyperlink ref="F518" r:id="rId77" xr:uid="{00000000-0004-0000-0300-00004C000000}"/>
    <hyperlink ref="F522" r:id="rId78" xr:uid="{00000000-0004-0000-0300-00004D000000}"/>
    <hyperlink ref="F526" r:id="rId79" xr:uid="{00000000-0004-0000-0300-00004E000000}"/>
    <hyperlink ref="F563" r:id="rId80" xr:uid="{00000000-0004-0000-0300-00004F000000}"/>
    <hyperlink ref="F568" r:id="rId81" xr:uid="{00000000-0004-0000-0300-00005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90</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996</v>
      </c>
      <c r="F9" s="307"/>
      <c r="G9" s="307"/>
      <c r="H9" s="307"/>
      <c r="L9" s="32"/>
    </row>
    <row r="10" spans="2:46" s="1" customFormat="1" ht="11.25">
      <c r="B10" s="32"/>
      <c r="L10" s="32"/>
    </row>
    <row r="11" spans="2:46" s="1" customFormat="1" ht="12" customHeight="1">
      <c r="B11" s="32"/>
      <c r="D11" s="27" t="s">
        <v>18</v>
      </c>
      <c r="F11" s="25" t="s">
        <v>19</v>
      </c>
      <c r="I11" s="27" t="s">
        <v>20</v>
      </c>
      <c r="J11" s="25" t="s">
        <v>997</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185</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ROUND(J90,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ROUND((SUM(BE90:BE492)),  2)</f>
        <v>0</v>
      </c>
      <c r="I33" s="89">
        <v>0.21</v>
      </c>
      <c r="J33" s="88">
        <f>ROUND(((SUM(BE90:BE492))*I33),  2)</f>
        <v>0</v>
      </c>
      <c r="L33" s="32"/>
    </row>
    <row r="34" spans="2:12" s="1" customFormat="1" ht="14.45" customHeight="1">
      <c r="B34" s="32"/>
      <c r="E34" s="27" t="s">
        <v>44</v>
      </c>
      <c r="F34" s="88">
        <f>ROUND((SUM(BF90:BF492)),  2)</f>
        <v>0</v>
      </c>
      <c r="I34" s="89">
        <v>0.12</v>
      </c>
      <c r="J34" s="88">
        <f>ROUND(((SUM(BF90:BF492))*I34),  2)</f>
        <v>0</v>
      </c>
      <c r="L34" s="32"/>
    </row>
    <row r="35" spans="2:12" s="1" customFormat="1" ht="14.45" hidden="1" customHeight="1">
      <c r="B35" s="32"/>
      <c r="E35" s="27" t="s">
        <v>45</v>
      </c>
      <c r="F35" s="88">
        <f>ROUND((SUM(BG90:BG492)),  2)</f>
        <v>0</v>
      </c>
      <c r="I35" s="89">
        <v>0.21</v>
      </c>
      <c r="J35" s="88">
        <f>0</f>
        <v>0</v>
      </c>
      <c r="L35" s="32"/>
    </row>
    <row r="36" spans="2:12" s="1" customFormat="1" ht="14.45" hidden="1" customHeight="1">
      <c r="B36" s="32"/>
      <c r="E36" s="27" t="s">
        <v>46</v>
      </c>
      <c r="F36" s="88">
        <f>ROUND((SUM(BH90:BH492)),  2)</f>
        <v>0</v>
      </c>
      <c r="I36" s="89">
        <v>0.12</v>
      </c>
      <c r="J36" s="88">
        <f>0</f>
        <v>0</v>
      </c>
      <c r="L36" s="32"/>
    </row>
    <row r="37" spans="2:12" s="1" customFormat="1" ht="14.45" hidden="1" customHeight="1">
      <c r="B37" s="32"/>
      <c r="E37" s="27" t="s">
        <v>47</v>
      </c>
      <c r="F37" s="88">
        <f>ROUND((SUM(BI90:BI492)),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134 - Společná stezka pro pěší a cyklisty</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Obec Rozvadov</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J90</f>
        <v>0</v>
      </c>
      <c r="L59" s="32"/>
      <c r="AU59" s="17" t="s">
        <v>108</v>
      </c>
    </row>
    <row r="60" spans="2:47" s="8" customFormat="1" ht="24.95" customHeight="1">
      <c r="B60" s="99"/>
      <c r="D60" s="100" t="s">
        <v>190</v>
      </c>
      <c r="E60" s="101"/>
      <c r="F60" s="101"/>
      <c r="G60" s="101"/>
      <c r="H60" s="101"/>
      <c r="I60" s="101"/>
      <c r="J60" s="102">
        <f>J91</f>
        <v>0</v>
      </c>
      <c r="L60" s="99"/>
    </row>
    <row r="61" spans="2:47" s="9" customFormat="1" ht="19.899999999999999" customHeight="1">
      <c r="B61" s="103"/>
      <c r="D61" s="104" t="s">
        <v>191</v>
      </c>
      <c r="E61" s="105"/>
      <c r="F61" s="105"/>
      <c r="G61" s="105"/>
      <c r="H61" s="105"/>
      <c r="I61" s="105"/>
      <c r="J61" s="106">
        <f>J92</f>
        <v>0</v>
      </c>
      <c r="L61" s="103"/>
    </row>
    <row r="62" spans="2:47" s="9" customFormat="1" ht="19.899999999999999" customHeight="1">
      <c r="B62" s="103"/>
      <c r="D62" s="104" t="s">
        <v>998</v>
      </c>
      <c r="E62" s="105"/>
      <c r="F62" s="105"/>
      <c r="G62" s="105"/>
      <c r="H62" s="105"/>
      <c r="I62" s="105"/>
      <c r="J62" s="106">
        <f>J194</f>
        <v>0</v>
      </c>
      <c r="L62" s="103"/>
    </row>
    <row r="63" spans="2:47" s="9" customFormat="1" ht="19.899999999999999" customHeight="1">
      <c r="B63" s="103"/>
      <c r="D63" s="104" t="s">
        <v>192</v>
      </c>
      <c r="E63" s="105"/>
      <c r="F63" s="105"/>
      <c r="G63" s="105"/>
      <c r="H63" s="105"/>
      <c r="I63" s="105"/>
      <c r="J63" s="106">
        <f>J205</f>
        <v>0</v>
      </c>
      <c r="L63" s="103"/>
    </row>
    <row r="64" spans="2:47" s="9" customFormat="1" ht="19.899999999999999" customHeight="1">
      <c r="B64" s="103"/>
      <c r="D64" s="104" t="s">
        <v>193</v>
      </c>
      <c r="E64" s="105"/>
      <c r="F64" s="105"/>
      <c r="G64" s="105"/>
      <c r="H64" s="105"/>
      <c r="I64" s="105"/>
      <c r="J64" s="106">
        <f>J225</f>
        <v>0</v>
      </c>
      <c r="L64" s="103"/>
    </row>
    <row r="65" spans="2:12" s="9" customFormat="1" ht="19.899999999999999" customHeight="1">
      <c r="B65" s="103"/>
      <c r="D65" s="104" t="s">
        <v>194</v>
      </c>
      <c r="E65" s="105"/>
      <c r="F65" s="105"/>
      <c r="G65" s="105"/>
      <c r="H65" s="105"/>
      <c r="I65" s="105"/>
      <c r="J65" s="106">
        <f>J256</f>
        <v>0</v>
      </c>
      <c r="L65" s="103"/>
    </row>
    <row r="66" spans="2:12" s="9" customFormat="1" ht="19.899999999999999" customHeight="1">
      <c r="B66" s="103"/>
      <c r="D66" s="104" t="s">
        <v>195</v>
      </c>
      <c r="E66" s="105"/>
      <c r="F66" s="105"/>
      <c r="G66" s="105"/>
      <c r="H66" s="105"/>
      <c r="I66" s="105"/>
      <c r="J66" s="106">
        <f>J298</f>
        <v>0</v>
      </c>
      <c r="L66" s="103"/>
    </row>
    <row r="67" spans="2:12" s="9" customFormat="1" ht="19.899999999999999" customHeight="1">
      <c r="B67" s="103"/>
      <c r="D67" s="104" t="s">
        <v>196</v>
      </c>
      <c r="E67" s="105"/>
      <c r="F67" s="105"/>
      <c r="G67" s="105"/>
      <c r="H67" s="105"/>
      <c r="I67" s="105"/>
      <c r="J67" s="106">
        <f>J376</f>
        <v>0</v>
      </c>
      <c r="L67" s="103"/>
    </row>
    <row r="68" spans="2:12" s="9" customFormat="1" ht="19.899999999999999" customHeight="1">
      <c r="B68" s="103"/>
      <c r="D68" s="104" t="s">
        <v>197</v>
      </c>
      <c r="E68" s="105"/>
      <c r="F68" s="105"/>
      <c r="G68" s="105"/>
      <c r="H68" s="105"/>
      <c r="I68" s="105"/>
      <c r="J68" s="106">
        <f>J412</f>
        <v>0</v>
      </c>
      <c r="L68" s="103"/>
    </row>
    <row r="69" spans="2:12" s="8" customFormat="1" ht="24.95" customHeight="1">
      <c r="B69" s="99"/>
      <c r="D69" s="100" t="s">
        <v>198</v>
      </c>
      <c r="E69" s="101"/>
      <c r="F69" s="101"/>
      <c r="G69" s="101"/>
      <c r="H69" s="101"/>
      <c r="I69" s="101"/>
      <c r="J69" s="102">
        <f>J416</f>
        <v>0</v>
      </c>
      <c r="L69" s="99"/>
    </row>
    <row r="70" spans="2:12" s="9" customFormat="1" ht="19.899999999999999" customHeight="1">
      <c r="B70" s="103"/>
      <c r="D70" s="104" t="s">
        <v>199</v>
      </c>
      <c r="E70" s="105"/>
      <c r="F70" s="105"/>
      <c r="G70" s="105"/>
      <c r="H70" s="105"/>
      <c r="I70" s="105"/>
      <c r="J70" s="106">
        <f>J417</f>
        <v>0</v>
      </c>
      <c r="L70" s="103"/>
    </row>
    <row r="71" spans="2:12" s="1" customFormat="1" ht="21.75" customHeight="1">
      <c r="B71" s="32"/>
      <c r="L71" s="32"/>
    </row>
    <row r="72" spans="2:12" s="1" customFormat="1" ht="6.95" customHeight="1">
      <c r="B72" s="41"/>
      <c r="C72" s="42"/>
      <c r="D72" s="42"/>
      <c r="E72" s="42"/>
      <c r="F72" s="42"/>
      <c r="G72" s="42"/>
      <c r="H72" s="42"/>
      <c r="I72" s="42"/>
      <c r="J72" s="42"/>
      <c r="K72" s="42"/>
      <c r="L72" s="32"/>
    </row>
    <row r="76" spans="2:12" s="1" customFormat="1" ht="6.95" customHeight="1">
      <c r="B76" s="43"/>
      <c r="C76" s="44"/>
      <c r="D76" s="44"/>
      <c r="E76" s="44"/>
      <c r="F76" s="44"/>
      <c r="G76" s="44"/>
      <c r="H76" s="44"/>
      <c r="I76" s="44"/>
      <c r="J76" s="44"/>
      <c r="K76" s="44"/>
      <c r="L76" s="32"/>
    </row>
    <row r="77" spans="2:12" s="1" customFormat="1" ht="24.95" customHeight="1">
      <c r="B77" s="32"/>
      <c r="C77" s="21" t="s">
        <v>114</v>
      </c>
      <c r="L77" s="32"/>
    </row>
    <row r="78" spans="2:12" s="1" customFormat="1" ht="6.95" customHeight="1">
      <c r="B78" s="32"/>
      <c r="L78" s="32"/>
    </row>
    <row r="79" spans="2:12" s="1" customFormat="1" ht="12" customHeight="1">
      <c r="B79" s="32"/>
      <c r="C79" s="27" t="s">
        <v>16</v>
      </c>
      <c r="L79" s="32"/>
    </row>
    <row r="80" spans="2:12" s="1" customFormat="1" ht="16.5" customHeight="1">
      <c r="B80" s="32"/>
      <c r="E80" s="305" t="str">
        <f>E7</f>
        <v>SILNICE II/605 ROZVADOV – STARÁ CELNICE</v>
      </c>
      <c r="F80" s="306"/>
      <c r="G80" s="306"/>
      <c r="H80" s="306"/>
      <c r="L80" s="32"/>
    </row>
    <row r="81" spans="2:65" s="1" customFormat="1" ht="12" customHeight="1">
      <c r="B81" s="32"/>
      <c r="C81" s="27" t="s">
        <v>102</v>
      </c>
      <c r="L81" s="32"/>
    </row>
    <row r="82" spans="2:65" s="1" customFormat="1" ht="16.5" customHeight="1">
      <c r="B82" s="32"/>
      <c r="E82" s="268" t="str">
        <f>E9</f>
        <v>SO 134 - Společná stezka pro pěší a cyklisty</v>
      </c>
      <c r="F82" s="307"/>
      <c r="G82" s="307"/>
      <c r="H82" s="307"/>
      <c r="L82" s="32"/>
    </row>
    <row r="83" spans="2:65" s="1" customFormat="1" ht="6.95" customHeight="1">
      <c r="B83" s="32"/>
      <c r="L83" s="32"/>
    </row>
    <row r="84" spans="2:65" s="1" customFormat="1" ht="12" customHeight="1">
      <c r="B84" s="32"/>
      <c r="C84" s="27" t="s">
        <v>21</v>
      </c>
      <c r="F84" s="25" t="str">
        <f>F12</f>
        <v>Rozvadov</v>
      </c>
      <c r="I84" s="27" t="s">
        <v>23</v>
      </c>
      <c r="J84" s="49" t="str">
        <f>IF(J12="","",J12)</f>
        <v>15. 8. 2024</v>
      </c>
      <c r="L84" s="32"/>
    </row>
    <row r="85" spans="2:65" s="1" customFormat="1" ht="6.95" customHeight="1">
      <c r="B85" s="32"/>
      <c r="L85" s="32"/>
    </row>
    <row r="86" spans="2:65" s="1" customFormat="1" ht="25.7" customHeight="1">
      <c r="B86" s="32"/>
      <c r="C86" s="27" t="s">
        <v>25</v>
      </c>
      <c r="F86" s="25" t="str">
        <f>E15</f>
        <v>Obec Rozvadov</v>
      </c>
      <c r="I86" s="27" t="s">
        <v>31</v>
      </c>
      <c r="J86" s="30" t="str">
        <f>E21</f>
        <v>D PROJEKT PLZEŇ Nedvěd s.r.o.</v>
      </c>
      <c r="L86" s="32"/>
    </row>
    <row r="87" spans="2:65" s="1" customFormat="1" ht="15.2" customHeight="1">
      <c r="B87" s="32"/>
      <c r="C87" s="27" t="s">
        <v>29</v>
      </c>
      <c r="F87" s="25" t="str">
        <f>IF(E18="","",E18)</f>
        <v>Vyplň údaj</v>
      </c>
      <c r="I87" s="27" t="s">
        <v>34</v>
      </c>
      <c r="J87" s="30" t="str">
        <f>E24</f>
        <v xml:space="preserve"> </v>
      </c>
      <c r="L87" s="32"/>
    </row>
    <row r="88" spans="2:65" s="1" customFormat="1" ht="10.35" customHeight="1">
      <c r="B88" s="32"/>
      <c r="L88" s="32"/>
    </row>
    <row r="89" spans="2:65" s="10" customFormat="1" ht="29.25" customHeight="1">
      <c r="B89" s="107"/>
      <c r="C89" s="108" t="s">
        <v>115</v>
      </c>
      <c r="D89" s="109" t="s">
        <v>57</v>
      </c>
      <c r="E89" s="109" t="s">
        <v>53</v>
      </c>
      <c r="F89" s="109" t="s">
        <v>54</v>
      </c>
      <c r="G89" s="109" t="s">
        <v>116</v>
      </c>
      <c r="H89" s="109" t="s">
        <v>117</v>
      </c>
      <c r="I89" s="109" t="s">
        <v>118</v>
      </c>
      <c r="J89" s="109" t="s">
        <v>107</v>
      </c>
      <c r="K89" s="110" t="s">
        <v>119</v>
      </c>
      <c r="L89" s="107"/>
      <c r="M89" s="56" t="s">
        <v>19</v>
      </c>
      <c r="N89" s="57" t="s">
        <v>42</v>
      </c>
      <c r="O89" s="57" t="s">
        <v>120</v>
      </c>
      <c r="P89" s="57" t="s">
        <v>121</v>
      </c>
      <c r="Q89" s="57" t="s">
        <v>122</v>
      </c>
      <c r="R89" s="57" t="s">
        <v>123</v>
      </c>
      <c r="S89" s="57" t="s">
        <v>124</v>
      </c>
      <c r="T89" s="58" t="s">
        <v>125</v>
      </c>
    </row>
    <row r="90" spans="2:65" s="1" customFormat="1" ht="22.9" customHeight="1">
      <c r="B90" s="32"/>
      <c r="C90" s="61" t="s">
        <v>126</v>
      </c>
      <c r="J90" s="111">
        <f>BK90</f>
        <v>0</v>
      </c>
      <c r="L90" s="32"/>
      <c r="M90" s="59"/>
      <c r="N90" s="50"/>
      <c r="O90" s="50"/>
      <c r="P90" s="112">
        <f>P91+P416</f>
        <v>0</v>
      </c>
      <c r="Q90" s="50"/>
      <c r="R90" s="112">
        <f>R91+R416</f>
        <v>2720.76213241</v>
      </c>
      <c r="S90" s="50"/>
      <c r="T90" s="113">
        <f>T91+T416</f>
        <v>68.033160000000009</v>
      </c>
      <c r="AT90" s="17" t="s">
        <v>71</v>
      </c>
      <c r="AU90" s="17" t="s">
        <v>108</v>
      </c>
      <c r="BK90" s="114">
        <f>BK91+BK416</f>
        <v>0</v>
      </c>
    </row>
    <row r="91" spans="2:65" s="11" customFormat="1" ht="25.9" customHeight="1">
      <c r="B91" s="115"/>
      <c r="D91" s="116" t="s">
        <v>71</v>
      </c>
      <c r="E91" s="117" t="s">
        <v>200</v>
      </c>
      <c r="F91" s="117" t="s">
        <v>201</v>
      </c>
      <c r="I91" s="118"/>
      <c r="J91" s="119">
        <f>BK91</f>
        <v>0</v>
      </c>
      <c r="L91" s="115"/>
      <c r="M91" s="120"/>
      <c r="P91" s="121">
        <f>P92+P194+P205+P225+P256+P298+P376+P412</f>
        <v>0</v>
      </c>
      <c r="R91" s="121">
        <f>R92+R194+R205+R225+R256+R298+R376+R412</f>
        <v>620.58536693999997</v>
      </c>
      <c r="T91" s="122">
        <f>T92+T194+T205+T225+T256+T298+T376+T412</f>
        <v>68.033160000000009</v>
      </c>
      <c r="AR91" s="116" t="s">
        <v>80</v>
      </c>
      <c r="AT91" s="123" t="s">
        <v>71</v>
      </c>
      <c r="AU91" s="123" t="s">
        <v>72</v>
      </c>
      <c r="AY91" s="116" t="s">
        <v>130</v>
      </c>
      <c r="BK91" s="124">
        <f>BK92+BK194+BK205+BK225+BK256+BK298+BK376+BK412</f>
        <v>0</v>
      </c>
    </row>
    <row r="92" spans="2:65" s="11" customFormat="1" ht="22.9" customHeight="1">
      <c r="B92" s="115"/>
      <c r="D92" s="116" t="s">
        <v>71</v>
      </c>
      <c r="E92" s="125" t="s">
        <v>80</v>
      </c>
      <c r="F92" s="125" t="s">
        <v>202</v>
      </c>
      <c r="I92" s="118"/>
      <c r="J92" s="126">
        <f>BK92</f>
        <v>0</v>
      </c>
      <c r="L92" s="115"/>
      <c r="M92" s="120"/>
      <c r="P92" s="121">
        <f>SUM(P93:P193)</f>
        <v>0</v>
      </c>
      <c r="R92" s="121">
        <f>SUM(R93:R193)</f>
        <v>0</v>
      </c>
      <c r="T92" s="122">
        <f>SUM(T93:T193)</f>
        <v>10.698519999999998</v>
      </c>
      <c r="AR92" s="116" t="s">
        <v>80</v>
      </c>
      <c r="AT92" s="123" t="s">
        <v>71</v>
      </c>
      <c r="AU92" s="123" t="s">
        <v>80</v>
      </c>
      <c r="AY92" s="116" t="s">
        <v>130</v>
      </c>
      <c r="BK92" s="124">
        <f>SUM(BK93:BK193)</f>
        <v>0</v>
      </c>
    </row>
    <row r="93" spans="2:65" s="1" customFormat="1" ht="24.2" customHeight="1">
      <c r="B93" s="32"/>
      <c r="C93" s="127" t="s">
        <v>80</v>
      </c>
      <c r="D93" s="127" t="s">
        <v>133</v>
      </c>
      <c r="E93" s="128" t="s">
        <v>210</v>
      </c>
      <c r="F93" s="129" t="s">
        <v>211</v>
      </c>
      <c r="G93" s="130" t="s">
        <v>205</v>
      </c>
      <c r="H93" s="131">
        <v>18.52</v>
      </c>
      <c r="I93" s="132"/>
      <c r="J93" s="133">
        <f>ROUND(I93*H93,2)</f>
        <v>0</v>
      </c>
      <c r="K93" s="129" t="s">
        <v>137</v>
      </c>
      <c r="L93" s="32"/>
      <c r="M93" s="134" t="s">
        <v>19</v>
      </c>
      <c r="N93" s="135" t="s">
        <v>43</v>
      </c>
      <c r="P93" s="136">
        <f>O93*H93</f>
        <v>0</v>
      </c>
      <c r="Q93" s="136">
        <v>0</v>
      </c>
      <c r="R93" s="136">
        <f>Q93*H93</f>
        <v>0</v>
      </c>
      <c r="S93" s="136">
        <v>0.316</v>
      </c>
      <c r="T93" s="137">
        <f>S93*H93</f>
        <v>5.8523199999999997</v>
      </c>
      <c r="AR93" s="138" t="s">
        <v>138</v>
      </c>
      <c r="AT93" s="138" t="s">
        <v>133</v>
      </c>
      <c r="AU93" s="138" t="s">
        <v>82</v>
      </c>
      <c r="AY93" s="17" t="s">
        <v>130</v>
      </c>
      <c r="BE93" s="139">
        <f>IF(N93="základní",J93,0)</f>
        <v>0</v>
      </c>
      <c r="BF93" s="139">
        <f>IF(N93="snížená",J93,0)</f>
        <v>0</v>
      </c>
      <c r="BG93" s="139">
        <f>IF(N93="zákl. přenesená",J93,0)</f>
        <v>0</v>
      </c>
      <c r="BH93" s="139">
        <f>IF(N93="sníž. přenesená",J93,0)</f>
        <v>0</v>
      </c>
      <c r="BI93" s="139">
        <f>IF(N93="nulová",J93,0)</f>
        <v>0</v>
      </c>
      <c r="BJ93" s="17" t="s">
        <v>80</v>
      </c>
      <c r="BK93" s="139">
        <f>ROUND(I93*H93,2)</f>
        <v>0</v>
      </c>
      <c r="BL93" s="17" t="s">
        <v>138</v>
      </c>
      <c r="BM93" s="138" t="s">
        <v>999</v>
      </c>
    </row>
    <row r="94" spans="2:65" s="1" customFormat="1" ht="39">
      <c r="B94" s="32"/>
      <c r="D94" s="140" t="s">
        <v>140</v>
      </c>
      <c r="F94" s="141" t="s">
        <v>213</v>
      </c>
      <c r="I94" s="142"/>
      <c r="L94" s="32"/>
      <c r="M94" s="143"/>
      <c r="T94" s="53"/>
      <c r="AT94" s="17" t="s">
        <v>140</v>
      </c>
      <c r="AU94" s="17" t="s">
        <v>82</v>
      </c>
    </row>
    <row r="95" spans="2:65" s="1" customFormat="1" ht="11.25">
      <c r="B95" s="32"/>
      <c r="D95" s="144" t="s">
        <v>141</v>
      </c>
      <c r="F95" s="145" t="s">
        <v>214</v>
      </c>
      <c r="I95" s="142"/>
      <c r="L95" s="32"/>
      <c r="M95" s="143"/>
      <c r="T95" s="53"/>
      <c r="AT95" s="17" t="s">
        <v>141</v>
      </c>
      <c r="AU95" s="17" t="s">
        <v>82</v>
      </c>
    </row>
    <row r="96" spans="2:65" s="1" customFormat="1" ht="16.5" customHeight="1">
      <c r="B96" s="32"/>
      <c r="C96" s="127" t="s">
        <v>82</v>
      </c>
      <c r="D96" s="127" t="s">
        <v>133</v>
      </c>
      <c r="E96" s="128" t="s">
        <v>257</v>
      </c>
      <c r="F96" s="129" t="s">
        <v>258</v>
      </c>
      <c r="G96" s="130" t="s">
        <v>259</v>
      </c>
      <c r="H96" s="131">
        <v>23.64</v>
      </c>
      <c r="I96" s="132"/>
      <c r="J96" s="133">
        <f>ROUND(I96*H96,2)</f>
        <v>0</v>
      </c>
      <c r="K96" s="129" t="s">
        <v>137</v>
      </c>
      <c r="L96" s="32"/>
      <c r="M96" s="134" t="s">
        <v>19</v>
      </c>
      <c r="N96" s="135" t="s">
        <v>43</v>
      </c>
      <c r="P96" s="136">
        <f>O96*H96</f>
        <v>0</v>
      </c>
      <c r="Q96" s="136">
        <v>0</v>
      </c>
      <c r="R96" s="136">
        <f>Q96*H96</f>
        <v>0</v>
      </c>
      <c r="S96" s="136">
        <v>0.20499999999999999</v>
      </c>
      <c r="T96" s="137">
        <f>S96*H96</f>
        <v>4.8461999999999996</v>
      </c>
      <c r="AR96" s="138" t="s">
        <v>138</v>
      </c>
      <c r="AT96" s="138" t="s">
        <v>133</v>
      </c>
      <c r="AU96" s="138" t="s">
        <v>82</v>
      </c>
      <c r="AY96" s="17" t="s">
        <v>130</v>
      </c>
      <c r="BE96" s="139">
        <f>IF(N96="základní",J96,0)</f>
        <v>0</v>
      </c>
      <c r="BF96" s="139">
        <f>IF(N96="snížená",J96,0)</f>
        <v>0</v>
      </c>
      <c r="BG96" s="139">
        <f>IF(N96="zákl. přenesená",J96,0)</f>
        <v>0</v>
      </c>
      <c r="BH96" s="139">
        <f>IF(N96="sníž. přenesená",J96,0)</f>
        <v>0</v>
      </c>
      <c r="BI96" s="139">
        <f>IF(N96="nulová",J96,0)</f>
        <v>0</v>
      </c>
      <c r="BJ96" s="17" t="s">
        <v>80</v>
      </c>
      <c r="BK96" s="139">
        <f>ROUND(I96*H96,2)</f>
        <v>0</v>
      </c>
      <c r="BL96" s="17" t="s">
        <v>138</v>
      </c>
      <c r="BM96" s="138" t="s">
        <v>1000</v>
      </c>
    </row>
    <row r="97" spans="2:65" s="1" customFormat="1" ht="29.25">
      <c r="B97" s="32"/>
      <c r="D97" s="140" t="s">
        <v>140</v>
      </c>
      <c r="F97" s="141" t="s">
        <v>261</v>
      </c>
      <c r="I97" s="142"/>
      <c r="L97" s="32"/>
      <c r="M97" s="143"/>
      <c r="T97" s="53"/>
      <c r="AT97" s="17" t="s">
        <v>140</v>
      </c>
      <c r="AU97" s="17" t="s">
        <v>82</v>
      </c>
    </row>
    <row r="98" spans="2:65" s="1" customFormat="1" ht="11.25">
      <c r="B98" s="32"/>
      <c r="D98" s="144" t="s">
        <v>141</v>
      </c>
      <c r="F98" s="145" t="s">
        <v>262</v>
      </c>
      <c r="I98" s="142"/>
      <c r="L98" s="32"/>
      <c r="M98" s="143"/>
      <c r="T98" s="53"/>
      <c r="AT98" s="17" t="s">
        <v>141</v>
      </c>
      <c r="AU98" s="17" t="s">
        <v>82</v>
      </c>
    </row>
    <row r="99" spans="2:65" s="13" customFormat="1" ht="11.25">
      <c r="B99" s="156"/>
      <c r="D99" s="140" t="s">
        <v>215</v>
      </c>
      <c r="E99" s="157" t="s">
        <v>19</v>
      </c>
      <c r="F99" s="158" t="s">
        <v>263</v>
      </c>
      <c r="H99" s="159">
        <v>23.64</v>
      </c>
      <c r="I99" s="160"/>
      <c r="L99" s="156"/>
      <c r="M99" s="161"/>
      <c r="T99" s="162"/>
      <c r="AT99" s="157" t="s">
        <v>215</v>
      </c>
      <c r="AU99" s="157" t="s">
        <v>82</v>
      </c>
      <c r="AV99" s="13" t="s">
        <v>82</v>
      </c>
      <c r="AW99" s="13" t="s">
        <v>33</v>
      </c>
      <c r="AX99" s="13" t="s">
        <v>80</v>
      </c>
      <c r="AY99" s="157" t="s">
        <v>130</v>
      </c>
    </row>
    <row r="100" spans="2:65" s="1" customFormat="1" ht="33" customHeight="1">
      <c r="B100" s="32"/>
      <c r="C100" s="127" t="s">
        <v>150</v>
      </c>
      <c r="D100" s="127" t="s">
        <v>133</v>
      </c>
      <c r="E100" s="128" t="s">
        <v>1001</v>
      </c>
      <c r="F100" s="129" t="s">
        <v>1002</v>
      </c>
      <c r="G100" s="130" t="s">
        <v>275</v>
      </c>
      <c r="H100" s="131">
        <v>55.76</v>
      </c>
      <c r="I100" s="132"/>
      <c r="J100" s="133">
        <f>ROUND(I100*H100,2)</f>
        <v>0</v>
      </c>
      <c r="K100" s="129" t="s">
        <v>137</v>
      </c>
      <c r="L100" s="32"/>
      <c r="M100" s="134" t="s">
        <v>19</v>
      </c>
      <c r="N100" s="135" t="s">
        <v>43</v>
      </c>
      <c r="P100" s="136">
        <f>O100*H100</f>
        <v>0</v>
      </c>
      <c r="Q100" s="136">
        <v>0</v>
      </c>
      <c r="R100" s="136">
        <f>Q100*H100</f>
        <v>0</v>
      </c>
      <c r="S100" s="136">
        <v>0</v>
      </c>
      <c r="T100" s="137">
        <f>S100*H100</f>
        <v>0</v>
      </c>
      <c r="AR100" s="138" t="s">
        <v>138</v>
      </c>
      <c r="AT100" s="138" t="s">
        <v>133</v>
      </c>
      <c r="AU100" s="138" t="s">
        <v>82</v>
      </c>
      <c r="AY100" s="17" t="s">
        <v>130</v>
      </c>
      <c r="BE100" s="139">
        <f>IF(N100="základní",J100,0)</f>
        <v>0</v>
      </c>
      <c r="BF100" s="139">
        <f>IF(N100="snížená",J100,0)</f>
        <v>0</v>
      </c>
      <c r="BG100" s="139">
        <f>IF(N100="zákl. přenesená",J100,0)</f>
        <v>0</v>
      </c>
      <c r="BH100" s="139">
        <f>IF(N100="sníž. přenesená",J100,0)</f>
        <v>0</v>
      </c>
      <c r="BI100" s="139">
        <f>IF(N100="nulová",J100,0)</f>
        <v>0</v>
      </c>
      <c r="BJ100" s="17" t="s">
        <v>80</v>
      </c>
      <c r="BK100" s="139">
        <f>ROUND(I100*H100,2)</f>
        <v>0</v>
      </c>
      <c r="BL100" s="17" t="s">
        <v>138</v>
      </c>
      <c r="BM100" s="138" t="s">
        <v>1003</v>
      </c>
    </row>
    <row r="101" spans="2:65" s="1" customFormat="1" ht="19.5">
      <c r="B101" s="32"/>
      <c r="D101" s="140" t="s">
        <v>140</v>
      </c>
      <c r="F101" s="141" t="s">
        <v>1004</v>
      </c>
      <c r="I101" s="142"/>
      <c r="L101" s="32"/>
      <c r="M101" s="143"/>
      <c r="T101" s="53"/>
      <c r="AT101" s="17" t="s">
        <v>140</v>
      </c>
      <c r="AU101" s="17" t="s">
        <v>82</v>
      </c>
    </row>
    <row r="102" spans="2:65" s="1" customFormat="1" ht="11.25">
      <c r="B102" s="32"/>
      <c r="D102" s="144" t="s">
        <v>141</v>
      </c>
      <c r="F102" s="145" t="s">
        <v>1005</v>
      </c>
      <c r="I102" s="142"/>
      <c r="L102" s="32"/>
      <c r="M102" s="143"/>
      <c r="T102" s="53"/>
      <c r="AT102" s="17" t="s">
        <v>141</v>
      </c>
      <c r="AU102" s="17" t="s">
        <v>82</v>
      </c>
    </row>
    <row r="103" spans="2:65" s="12" customFormat="1" ht="11.25">
      <c r="B103" s="150"/>
      <c r="D103" s="140" t="s">
        <v>215</v>
      </c>
      <c r="E103" s="151" t="s">
        <v>19</v>
      </c>
      <c r="F103" s="152" t="s">
        <v>1006</v>
      </c>
      <c r="H103" s="151" t="s">
        <v>19</v>
      </c>
      <c r="I103" s="153"/>
      <c r="L103" s="150"/>
      <c r="M103" s="154"/>
      <c r="T103" s="155"/>
      <c r="AT103" s="151" t="s">
        <v>215</v>
      </c>
      <c r="AU103" s="151" t="s">
        <v>82</v>
      </c>
      <c r="AV103" s="12" t="s">
        <v>80</v>
      </c>
      <c r="AW103" s="12" t="s">
        <v>33</v>
      </c>
      <c r="AX103" s="12" t="s">
        <v>72</v>
      </c>
      <c r="AY103" s="151" t="s">
        <v>130</v>
      </c>
    </row>
    <row r="104" spans="2:65" s="13" customFormat="1" ht="11.25">
      <c r="B104" s="156"/>
      <c r="D104" s="140" t="s">
        <v>215</v>
      </c>
      <c r="E104" s="157" t="s">
        <v>19</v>
      </c>
      <c r="F104" s="158" t="s">
        <v>1007</v>
      </c>
      <c r="H104" s="159">
        <v>49.4</v>
      </c>
      <c r="I104" s="160"/>
      <c r="L104" s="156"/>
      <c r="M104" s="161"/>
      <c r="T104" s="162"/>
      <c r="AT104" s="157" t="s">
        <v>215</v>
      </c>
      <c r="AU104" s="157" t="s">
        <v>82</v>
      </c>
      <c r="AV104" s="13" t="s">
        <v>82</v>
      </c>
      <c r="AW104" s="13" t="s">
        <v>33</v>
      </c>
      <c r="AX104" s="13" t="s">
        <v>72</v>
      </c>
      <c r="AY104" s="157" t="s">
        <v>130</v>
      </c>
    </row>
    <row r="105" spans="2:65" s="12" customFormat="1" ht="11.25">
      <c r="B105" s="150"/>
      <c r="D105" s="140" t="s">
        <v>215</v>
      </c>
      <c r="E105" s="151" t="s">
        <v>19</v>
      </c>
      <c r="F105" s="152" t="s">
        <v>283</v>
      </c>
      <c r="H105" s="151" t="s">
        <v>19</v>
      </c>
      <c r="I105" s="153"/>
      <c r="L105" s="150"/>
      <c r="M105" s="154"/>
      <c r="T105" s="155"/>
      <c r="AT105" s="151" t="s">
        <v>215</v>
      </c>
      <c r="AU105" s="151" t="s">
        <v>82</v>
      </c>
      <c r="AV105" s="12" t="s">
        <v>80</v>
      </c>
      <c r="AW105" s="12" t="s">
        <v>33</v>
      </c>
      <c r="AX105" s="12" t="s">
        <v>72</v>
      </c>
      <c r="AY105" s="151" t="s">
        <v>130</v>
      </c>
    </row>
    <row r="106" spans="2:65" s="13" customFormat="1" ht="11.25">
      <c r="B106" s="156"/>
      <c r="D106" s="140" t="s">
        <v>215</v>
      </c>
      <c r="E106" s="157" t="s">
        <v>19</v>
      </c>
      <c r="F106" s="158" t="s">
        <v>1008</v>
      </c>
      <c r="H106" s="159">
        <v>6.36</v>
      </c>
      <c r="I106" s="160"/>
      <c r="L106" s="156"/>
      <c r="M106" s="161"/>
      <c r="T106" s="162"/>
      <c r="AT106" s="157" t="s">
        <v>215</v>
      </c>
      <c r="AU106" s="157" t="s">
        <v>82</v>
      </c>
      <c r="AV106" s="13" t="s">
        <v>82</v>
      </c>
      <c r="AW106" s="13" t="s">
        <v>33</v>
      </c>
      <c r="AX106" s="13" t="s">
        <v>72</v>
      </c>
      <c r="AY106" s="157" t="s">
        <v>130</v>
      </c>
    </row>
    <row r="107" spans="2:65" s="14" customFormat="1" ht="11.25">
      <c r="B107" s="163"/>
      <c r="D107" s="140" t="s">
        <v>215</v>
      </c>
      <c r="E107" s="164" t="s">
        <v>19</v>
      </c>
      <c r="F107" s="165" t="s">
        <v>220</v>
      </c>
      <c r="H107" s="166">
        <v>55.76</v>
      </c>
      <c r="I107" s="167"/>
      <c r="L107" s="163"/>
      <c r="M107" s="168"/>
      <c r="T107" s="169"/>
      <c r="AT107" s="164" t="s">
        <v>215</v>
      </c>
      <c r="AU107" s="164" t="s">
        <v>82</v>
      </c>
      <c r="AV107" s="14" t="s">
        <v>138</v>
      </c>
      <c r="AW107" s="14" t="s">
        <v>33</v>
      </c>
      <c r="AX107" s="14" t="s">
        <v>80</v>
      </c>
      <c r="AY107" s="164" t="s">
        <v>130</v>
      </c>
    </row>
    <row r="108" spans="2:65" s="1" customFormat="1" ht="33" customHeight="1">
      <c r="B108" s="32"/>
      <c r="C108" s="127" t="s">
        <v>138</v>
      </c>
      <c r="D108" s="127" t="s">
        <v>133</v>
      </c>
      <c r="E108" s="128" t="s">
        <v>288</v>
      </c>
      <c r="F108" s="129" t="s">
        <v>289</v>
      </c>
      <c r="G108" s="130" t="s">
        <v>275</v>
      </c>
      <c r="H108" s="131">
        <v>10.641</v>
      </c>
      <c r="I108" s="132"/>
      <c r="J108" s="133">
        <f>ROUND(I108*H108,2)</f>
        <v>0</v>
      </c>
      <c r="K108" s="129" t="s">
        <v>137</v>
      </c>
      <c r="L108" s="32"/>
      <c r="M108" s="134" t="s">
        <v>19</v>
      </c>
      <c r="N108" s="135" t="s">
        <v>43</v>
      </c>
      <c r="P108" s="136">
        <f>O108*H108</f>
        <v>0</v>
      </c>
      <c r="Q108" s="136">
        <v>0</v>
      </c>
      <c r="R108" s="136">
        <f>Q108*H108</f>
        <v>0</v>
      </c>
      <c r="S108" s="136">
        <v>0</v>
      </c>
      <c r="T108" s="137">
        <f>S108*H108</f>
        <v>0</v>
      </c>
      <c r="AR108" s="138" t="s">
        <v>138</v>
      </c>
      <c r="AT108" s="138" t="s">
        <v>133</v>
      </c>
      <c r="AU108" s="138" t="s">
        <v>82</v>
      </c>
      <c r="AY108" s="17" t="s">
        <v>130</v>
      </c>
      <c r="BE108" s="139">
        <f>IF(N108="základní",J108,0)</f>
        <v>0</v>
      </c>
      <c r="BF108" s="139">
        <f>IF(N108="snížená",J108,0)</f>
        <v>0</v>
      </c>
      <c r="BG108" s="139">
        <f>IF(N108="zákl. přenesená",J108,0)</f>
        <v>0</v>
      </c>
      <c r="BH108" s="139">
        <f>IF(N108="sníž. přenesená",J108,0)</f>
        <v>0</v>
      </c>
      <c r="BI108" s="139">
        <f>IF(N108="nulová",J108,0)</f>
        <v>0</v>
      </c>
      <c r="BJ108" s="17" t="s">
        <v>80</v>
      </c>
      <c r="BK108" s="139">
        <f>ROUND(I108*H108,2)</f>
        <v>0</v>
      </c>
      <c r="BL108" s="17" t="s">
        <v>138</v>
      </c>
      <c r="BM108" s="138" t="s">
        <v>1009</v>
      </c>
    </row>
    <row r="109" spans="2:65" s="1" customFormat="1" ht="29.25">
      <c r="B109" s="32"/>
      <c r="D109" s="140" t="s">
        <v>140</v>
      </c>
      <c r="F109" s="141" t="s">
        <v>291</v>
      </c>
      <c r="I109" s="142"/>
      <c r="L109" s="32"/>
      <c r="M109" s="143"/>
      <c r="T109" s="53"/>
      <c r="AT109" s="17" t="s">
        <v>140</v>
      </c>
      <c r="AU109" s="17" t="s">
        <v>82</v>
      </c>
    </row>
    <row r="110" spans="2:65" s="1" customFormat="1" ht="11.25">
      <c r="B110" s="32"/>
      <c r="D110" s="144" t="s">
        <v>141</v>
      </c>
      <c r="F110" s="145" t="s">
        <v>292</v>
      </c>
      <c r="I110" s="142"/>
      <c r="L110" s="32"/>
      <c r="M110" s="143"/>
      <c r="T110" s="53"/>
      <c r="AT110" s="17" t="s">
        <v>141</v>
      </c>
      <c r="AU110" s="17" t="s">
        <v>82</v>
      </c>
    </row>
    <row r="111" spans="2:65" s="12" customFormat="1" ht="11.25">
      <c r="B111" s="150"/>
      <c r="D111" s="140" t="s">
        <v>215</v>
      </c>
      <c r="E111" s="151" t="s">
        <v>19</v>
      </c>
      <c r="F111" s="152" t="s">
        <v>1010</v>
      </c>
      <c r="H111" s="151" t="s">
        <v>19</v>
      </c>
      <c r="I111" s="153"/>
      <c r="L111" s="150"/>
      <c r="M111" s="154"/>
      <c r="T111" s="155"/>
      <c r="AT111" s="151" t="s">
        <v>215</v>
      </c>
      <c r="AU111" s="151" t="s">
        <v>82</v>
      </c>
      <c r="AV111" s="12" t="s">
        <v>80</v>
      </c>
      <c r="AW111" s="12" t="s">
        <v>33</v>
      </c>
      <c r="AX111" s="12" t="s">
        <v>72</v>
      </c>
      <c r="AY111" s="151" t="s">
        <v>130</v>
      </c>
    </row>
    <row r="112" spans="2:65" s="13" customFormat="1" ht="11.25">
      <c r="B112" s="156"/>
      <c r="D112" s="140" t="s">
        <v>215</v>
      </c>
      <c r="E112" s="157" t="s">
        <v>19</v>
      </c>
      <c r="F112" s="158" t="s">
        <v>1011</v>
      </c>
      <c r="H112" s="159">
        <v>1.5409999999999999</v>
      </c>
      <c r="I112" s="160"/>
      <c r="L112" s="156"/>
      <c r="M112" s="161"/>
      <c r="T112" s="162"/>
      <c r="AT112" s="157" t="s">
        <v>215</v>
      </c>
      <c r="AU112" s="157" t="s">
        <v>82</v>
      </c>
      <c r="AV112" s="13" t="s">
        <v>82</v>
      </c>
      <c r="AW112" s="13" t="s">
        <v>33</v>
      </c>
      <c r="AX112" s="13" t="s">
        <v>72</v>
      </c>
      <c r="AY112" s="157" t="s">
        <v>130</v>
      </c>
    </row>
    <row r="113" spans="2:65" s="12" customFormat="1" ht="11.25">
      <c r="B113" s="150"/>
      <c r="D113" s="140" t="s">
        <v>215</v>
      </c>
      <c r="E113" s="151" t="s">
        <v>19</v>
      </c>
      <c r="F113" s="152" t="s">
        <v>1012</v>
      </c>
      <c r="H113" s="151" t="s">
        <v>19</v>
      </c>
      <c r="I113" s="153"/>
      <c r="L113" s="150"/>
      <c r="M113" s="154"/>
      <c r="T113" s="155"/>
      <c r="AT113" s="151" t="s">
        <v>215</v>
      </c>
      <c r="AU113" s="151" t="s">
        <v>82</v>
      </c>
      <c r="AV113" s="12" t="s">
        <v>80</v>
      </c>
      <c r="AW113" s="12" t="s">
        <v>33</v>
      </c>
      <c r="AX113" s="12" t="s">
        <v>72</v>
      </c>
      <c r="AY113" s="151" t="s">
        <v>130</v>
      </c>
    </row>
    <row r="114" spans="2:65" s="13" customFormat="1" ht="11.25">
      <c r="B114" s="156"/>
      <c r="D114" s="140" t="s">
        <v>215</v>
      </c>
      <c r="E114" s="157" t="s">
        <v>19</v>
      </c>
      <c r="F114" s="158" t="s">
        <v>1013</v>
      </c>
      <c r="H114" s="159">
        <v>9.1</v>
      </c>
      <c r="I114" s="160"/>
      <c r="L114" s="156"/>
      <c r="M114" s="161"/>
      <c r="T114" s="162"/>
      <c r="AT114" s="157" t="s">
        <v>215</v>
      </c>
      <c r="AU114" s="157" t="s">
        <v>82</v>
      </c>
      <c r="AV114" s="13" t="s">
        <v>82</v>
      </c>
      <c r="AW114" s="13" t="s">
        <v>33</v>
      </c>
      <c r="AX114" s="13" t="s">
        <v>72</v>
      </c>
      <c r="AY114" s="157" t="s">
        <v>130</v>
      </c>
    </row>
    <row r="115" spans="2:65" s="14" customFormat="1" ht="11.25">
      <c r="B115" s="163"/>
      <c r="D115" s="140" t="s">
        <v>215</v>
      </c>
      <c r="E115" s="164" t="s">
        <v>19</v>
      </c>
      <c r="F115" s="165" t="s">
        <v>220</v>
      </c>
      <c r="H115" s="166">
        <v>10.641</v>
      </c>
      <c r="I115" s="167"/>
      <c r="L115" s="163"/>
      <c r="M115" s="168"/>
      <c r="T115" s="169"/>
      <c r="AT115" s="164" t="s">
        <v>215</v>
      </c>
      <c r="AU115" s="164" t="s">
        <v>82</v>
      </c>
      <c r="AV115" s="14" t="s">
        <v>138</v>
      </c>
      <c r="AW115" s="14" t="s">
        <v>33</v>
      </c>
      <c r="AX115" s="14" t="s">
        <v>80</v>
      </c>
      <c r="AY115" s="164" t="s">
        <v>130</v>
      </c>
    </row>
    <row r="116" spans="2:65" s="1" customFormat="1" ht="33" customHeight="1">
      <c r="B116" s="32"/>
      <c r="C116" s="127" t="s">
        <v>129</v>
      </c>
      <c r="D116" s="127" t="s">
        <v>133</v>
      </c>
      <c r="E116" s="128" t="s">
        <v>1014</v>
      </c>
      <c r="F116" s="129" t="s">
        <v>1015</v>
      </c>
      <c r="G116" s="130" t="s">
        <v>275</v>
      </c>
      <c r="H116" s="131">
        <v>211.78299999999999</v>
      </c>
      <c r="I116" s="132"/>
      <c r="J116" s="133">
        <f>ROUND(I116*H116,2)</f>
        <v>0</v>
      </c>
      <c r="K116" s="129" t="s">
        <v>137</v>
      </c>
      <c r="L116" s="32"/>
      <c r="M116" s="134" t="s">
        <v>19</v>
      </c>
      <c r="N116" s="135" t="s">
        <v>43</v>
      </c>
      <c r="P116" s="136">
        <f>O116*H116</f>
        <v>0</v>
      </c>
      <c r="Q116" s="136">
        <v>0</v>
      </c>
      <c r="R116" s="136">
        <f>Q116*H116</f>
        <v>0</v>
      </c>
      <c r="S116" s="136">
        <v>0</v>
      </c>
      <c r="T116" s="137">
        <f>S116*H116</f>
        <v>0</v>
      </c>
      <c r="AR116" s="138" t="s">
        <v>138</v>
      </c>
      <c r="AT116" s="138" t="s">
        <v>133</v>
      </c>
      <c r="AU116" s="138" t="s">
        <v>82</v>
      </c>
      <c r="AY116" s="17" t="s">
        <v>130</v>
      </c>
      <c r="BE116" s="139">
        <f>IF(N116="základní",J116,0)</f>
        <v>0</v>
      </c>
      <c r="BF116" s="139">
        <f>IF(N116="snížená",J116,0)</f>
        <v>0</v>
      </c>
      <c r="BG116" s="139">
        <f>IF(N116="zákl. přenesená",J116,0)</f>
        <v>0</v>
      </c>
      <c r="BH116" s="139">
        <f>IF(N116="sníž. přenesená",J116,0)</f>
        <v>0</v>
      </c>
      <c r="BI116" s="139">
        <f>IF(N116="nulová",J116,0)</f>
        <v>0</v>
      </c>
      <c r="BJ116" s="17" t="s">
        <v>80</v>
      </c>
      <c r="BK116" s="139">
        <f>ROUND(I116*H116,2)</f>
        <v>0</v>
      </c>
      <c r="BL116" s="17" t="s">
        <v>138</v>
      </c>
      <c r="BM116" s="138" t="s">
        <v>1016</v>
      </c>
    </row>
    <row r="117" spans="2:65" s="1" customFormat="1" ht="29.25">
      <c r="B117" s="32"/>
      <c r="D117" s="140" t="s">
        <v>140</v>
      </c>
      <c r="F117" s="141" t="s">
        <v>1017</v>
      </c>
      <c r="I117" s="142"/>
      <c r="L117" s="32"/>
      <c r="M117" s="143"/>
      <c r="T117" s="53"/>
      <c r="AT117" s="17" t="s">
        <v>140</v>
      </c>
      <c r="AU117" s="17" t="s">
        <v>82</v>
      </c>
    </row>
    <row r="118" spans="2:65" s="1" customFormat="1" ht="11.25">
      <c r="B118" s="32"/>
      <c r="D118" s="144" t="s">
        <v>141</v>
      </c>
      <c r="F118" s="145" t="s">
        <v>1018</v>
      </c>
      <c r="I118" s="142"/>
      <c r="L118" s="32"/>
      <c r="M118" s="143"/>
      <c r="T118" s="53"/>
      <c r="AT118" s="17" t="s">
        <v>141</v>
      </c>
      <c r="AU118" s="17" t="s">
        <v>82</v>
      </c>
    </row>
    <row r="119" spans="2:65" s="1" customFormat="1" ht="19.5">
      <c r="B119" s="32"/>
      <c r="D119" s="140" t="s">
        <v>143</v>
      </c>
      <c r="F119" s="146" t="s">
        <v>1019</v>
      </c>
      <c r="I119" s="142"/>
      <c r="L119" s="32"/>
      <c r="M119" s="143"/>
      <c r="T119" s="53"/>
      <c r="AT119" s="17" t="s">
        <v>143</v>
      </c>
      <c r="AU119" s="17" t="s">
        <v>82</v>
      </c>
    </row>
    <row r="120" spans="2:65" s="13" customFormat="1" ht="11.25">
      <c r="B120" s="156"/>
      <c r="D120" s="140" t="s">
        <v>215</v>
      </c>
      <c r="E120" s="157" t="s">
        <v>19</v>
      </c>
      <c r="F120" s="158" t="s">
        <v>1020</v>
      </c>
      <c r="H120" s="159">
        <v>211.78299999999999</v>
      </c>
      <c r="I120" s="160"/>
      <c r="L120" s="156"/>
      <c r="M120" s="161"/>
      <c r="T120" s="162"/>
      <c r="AT120" s="157" t="s">
        <v>215</v>
      </c>
      <c r="AU120" s="157" t="s">
        <v>82</v>
      </c>
      <c r="AV120" s="13" t="s">
        <v>82</v>
      </c>
      <c r="AW120" s="13" t="s">
        <v>33</v>
      </c>
      <c r="AX120" s="13" t="s">
        <v>80</v>
      </c>
      <c r="AY120" s="157" t="s">
        <v>130</v>
      </c>
    </row>
    <row r="121" spans="2:65" s="1" customFormat="1" ht="33" customHeight="1">
      <c r="B121" s="32"/>
      <c r="C121" s="127" t="s">
        <v>169</v>
      </c>
      <c r="D121" s="127" t="s">
        <v>133</v>
      </c>
      <c r="E121" s="128" t="s">
        <v>299</v>
      </c>
      <c r="F121" s="129" t="s">
        <v>300</v>
      </c>
      <c r="G121" s="130" t="s">
        <v>275</v>
      </c>
      <c r="H121" s="131">
        <v>3.66</v>
      </c>
      <c r="I121" s="132"/>
      <c r="J121" s="133">
        <f>ROUND(I121*H121,2)</f>
        <v>0</v>
      </c>
      <c r="K121" s="129" t="s">
        <v>137</v>
      </c>
      <c r="L121" s="32"/>
      <c r="M121" s="134" t="s">
        <v>19</v>
      </c>
      <c r="N121" s="135" t="s">
        <v>43</v>
      </c>
      <c r="P121" s="136">
        <f>O121*H121</f>
        <v>0</v>
      </c>
      <c r="Q121" s="136">
        <v>0</v>
      </c>
      <c r="R121" s="136">
        <f>Q121*H121</f>
        <v>0</v>
      </c>
      <c r="S121" s="136">
        <v>0</v>
      </c>
      <c r="T121" s="137">
        <f>S121*H121</f>
        <v>0</v>
      </c>
      <c r="AR121" s="138" t="s">
        <v>138</v>
      </c>
      <c r="AT121" s="138" t="s">
        <v>133</v>
      </c>
      <c r="AU121" s="138" t="s">
        <v>82</v>
      </c>
      <c r="AY121" s="17" t="s">
        <v>130</v>
      </c>
      <c r="BE121" s="139">
        <f>IF(N121="základní",J121,0)</f>
        <v>0</v>
      </c>
      <c r="BF121" s="139">
        <f>IF(N121="snížená",J121,0)</f>
        <v>0</v>
      </c>
      <c r="BG121" s="139">
        <f>IF(N121="zákl. přenesená",J121,0)</f>
        <v>0</v>
      </c>
      <c r="BH121" s="139">
        <f>IF(N121="sníž. přenesená",J121,0)</f>
        <v>0</v>
      </c>
      <c r="BI121" s="139">
        <f>IF(N121="nulová",J121,0)</f>
        <v>0</v>
      </c>
      <c r="BJ121" s="17" t="s">
        <v>80</v>
      </c>
      <c r="BK121" s="139">
        <f>ROUND(I121*H121,2)</f>
        <v>0</v>
      </c>
      <c r="BL121" s="17" t="s">
        <v>138</v>
      </c>
      <c r="BM121" s="138" t="s">
        <v>1021</v>
      </c>
    </row>
    <row r="122" spans="2:65" s="1" customFormat="1" ht="29.25">
      <c r="B122" s="32"/>
      <c r="D122" s="140" t="s">
        <v>140</v>
      </c>
      <c r="F122" s="141" t="s">
        <v>302</v>
      </c>
      <c r="I122" s="142"/>
      <c r="L122" s="32"/>
      <c r="M122" s="143"/>
      <c r="T122" s="53"/>
      <c r="AT122" s="17" t="s">
        <v>140</v>
      </c>
      <c r="AU122" s="17" t="s">
        <v>82</v>
      </c>
    </row>
    <row r="123" spans="2:65" s="1" customFormat="1" ht="11.25">
      <c r="B123" s="32"/>
      <c r="D123" s="144" t="s">
        <v>141</v>
      </c>
      <c r="F123" s="145" t="s">
        <v>303</v>
      </c>
      <c r="I123" s="142"/>
      <c r="L123" s="32"/>
      <c r="M123" s="143"/>
      <c r="T123" s="53"/>
      <c r="AT123" s="17" t="s">
        <v>141</v>
      </c>
      <c r="AU123" s="17" t="s">
        <v>82</v>
      </c>
    </row>
    <row r="124" spans="2:65" s="1" customFormat="1" ht="19.5">
      <c r="B124" s="32"/>
      <c r="D124" s="140" t="s">
        <v>143</v>
      </c>
      <c r="F124" s="146" t="s">
        <v>1022</v>
      </c>
      <c r="I124" s="142"/>
      <c r="L124" s="32"/>
      <c r="M124" s="143"/>
      <c r="T124" s="53"/>
      <c r="AT124" s="17" t="s">
        <v>143</v>
      </c>
      <c r="AU124" s="17" t="s">
        <v>82</v>
      </c>
    </row>
    <row r="125" spans="2:65" s="1" customFormat="1" ht="37.9" customHeight="1">
      <c r="B125" s="32"/>
      <c r="C125" s="127" t="s">
        <v>179</v>
      </c>
      <c r="D125" s="127" t="s">
        <v>133</v>
      </c>
      <c r="E125" s="128" t="s">
        <v>305</v>
      </c>
      <c r="F125" s="129" t="s">
        <v>306</v>
      </c>
      <c r="G125" s="130" t="s">
        <v>275</v>
      </c>
      <c r="H125" s="131">
        <v>291.60000000000002</v>
      </c>
      <c r="I125" s="132"/>
      <c r="J125" s="133">
        <f>ROUND(I125*H125,2)</f>
        <v>0</v>
      </c>
      <c r="K125" s="129" t="s">
        <v>137</v>
      </c>
      <c r="L125" s="32"/>
      <c r="M125" s="134" t="s">
        <v>19</v>
      </c>
      <c r="N125" s="135" t="s">
        <v>43</v>
      </c>
      <c r="P125" s="136">
        <f>O125*H125</f>
        <v>0</v>
      </c>
      <c r="Q125" s="136">
        <v>0</v>
      </c>
      <c r="R125" s="136">
        <f>Q125*H125</f>
        <v>0</v>
      </c>
      <c r="S125" s="136">
        <v>0</v>
      </c>
      <c r="T125" s="137">
        <f>S125*H125</f>
        <v>0</v>
      </c>
      <c r="AR125" s="138" t="s">
        <v>138</v>
      </c>
      <c r="AT125" s="138" t="s">
        <v>133</v>
      </c>
      <c r="AU125" s="138" t="s">
        <v>82</v>
      </c>
      <c r="AY125" s="17" t="s">
        <v>130</v>
      </c>
      <c r="BE125" s="139">
        <f>IF(N125="základní",J125,0)</f>
        <v>0</v>
      </c>
      <c r="BF125" s="139">
        <f>IF(N125="snížená",J125,0)</f>
        <v>0</v>
      </c>
      <c r="BG125" s="139">
        <f>IF(N125="zákl. přenesená",J125,0)</f>
        <v>0</v>
      </c>
      <c r="BH125" s="139">
        <f>IF(N125="sníž. přenesená",J125,0)</f>
        <v>0</v>
      </c>
      <c r="BI125" s="139">
        <f>IF(N125="nulová",J125,0)</f>
        <v>0</v>
      </c>
      <c r="BJ125" s="17" t="s">
        <v>80</v>
      </c>
      <c r="BK125" s="139">
        <f>ROUND(I125*H125,2)</f>
        <v>0</v>
      </c>
      <c r="BL125" s="17" t="s">
        <v>138</v>
      </c>
      <c r="BM125" s="138" t="s">
        <v>1023</v>
      </c>
    </row>
    <row r="126" spans="2:65" s="1" customFormat="1" ht="39">
      <c r="B126" s="32"/>
      <c r="D126" s="140" t="s">
        <v>140</v>
      </c>
      <c r="F126" s="141" t="s">
        <v>308</v>
      </c>
      <c r="I126" s="142"/>
      <c r="L126" s="32"/>
      <c r="M126" s="143"/>
      <c r="T126" s="53"/>
      <c r="AT126" s="17" t="s">
        <v>140</v>
      </c>
      <c r="AU126" s="17" t="s">
        <v>82</v>
      </c>
    </row>
    <row r="127" spans="2:65" s="1" customFormat="1" ht="11.25">
      <c r="B127" s="32"/>
      <c r="D127" s="144" t="s">
        <v>141</v>
      </c>
      <c r="F127" s="145" t="s">
        <v>309</v>
      </c>
      <c r="I127" s="142"/>
      <c r="L127" s="32"/>
      <c r="M127" s="143"/>
      <c r="T127" s="53"/>
      <c r="AT127" s="17" t="s">
        <v>141</v>
      </c>
      <c r="AU127" s="17" t="s">
        <v>82</v>
      </c>
    </row>
    <row r="128" spans="2:65" s="1" customFormat="1" ht="29.25">
      <c r="B128" s="32"/>
      <c r="D128" s="140" t="s">
        <v>143</v>
      </c>
      <c r="F128" s="146" t="s">
        <v>1024</v>
      </c>
      <c r="I128" s="142"/>
      <c r="L128" s="32"/>
      <c r="M128" s="143"/>
      <c r="T128" s="53"/>
      <c r="AT128" s="17" t="s">
        <v>143</v>
      </c>
      <c r="AU128" s="17" t="s">
        <v>82</v>
      </c>
    </row>
    <row r="129" spans="2:65" s="13" customFormat="1" ht="11.25">
      <c r="B129" s="156"/>
      <c r="D129" s="140" t="s">
        <v>215</v>
      </c>
      <c r="E129" s="157" t="s">
        <v>19</v>
      </c>
      <c r="F129" s="158" t="s">
        <v>1025</v>
      </c>
      <c r="H129" s="159">
        <v>291.60000000000002</v>
      </c>
      <c r="I129" s="160"/>
      <c r="L129" s="156"/>
      <c r="M129" s="161"/>
      <c r="T129" s="162"/>
      <c r="AT129" s="157" t="s">
        <v>215</v>
      </c>
      <c r="AU129" s="157" t="s">
        <v>82</v>
      </c>
      <c r="AV129" s="13" t="s">
        <v>82</v>
      </c>
      <c r="AW129" s="13" t="s">
        <v>33</v>
      </c>
      <c r="AX129" s="13" t="s">
        <v>80</v>
      </c>
      <c r="AY129" s="157" t="s">
        <v>130</v>
      </c>
    </row>
    <row r="130" spans="2:65" s="1" customFormat="1" ht="37.9" customHeight="1">
      <c r="B130" s="32"/>
      <c r="C130" s="127" t="s">
        <v>264</v>
      </c>
      <c r="D130" s="127" t="s">
        <v>133</v>
      </c>
      <c r="E130" s="128" t="s">
        <v>1026</v>
      </c>
      <c r="F130" s="129" t="s">
        <v>1027</v>
      </c>
      <c r="G130" s="130" t="s">
        <v>275</v>
      </c>
      <c r="H130" s="131">
        <v>136.04400000000001</v>
      </c>
      <c r="I130" s="132"/>
      <c r="J130" s="133">
        <f>ROUND(I130*H130,2)</f>
        <v>0</v>
      </c>
      <c r="K130" s="129" t="s">
        <v>137</v>
      </c>
      <c r="L130" s="32"/>
      <c r="M130" s="134" t="s">
        <v>19</v>
      </c>
      <c r="N130" s="135" t="s">
        <v>43</v>
      </c>
      <c r="P130" s="136">
        <f>O130*H130</f>
        <v>0</v>
      </c>
      <c r="Q130" s="136">
        <v>0</v>
      </c>
      <c r="R130" s="136">
        <f>Q130*H130</f>
        <v>0</v>
      </c>
      <c r="S130" s="136">
        <v>0</v>
      </c>
      <c r="T130" s="137">
        <f>S130*H130</f>
        <v>0</v>
      </c>
      <c r="AR130" s="138" t="s">
        <v>138</v>
      </c>
      <c r="AT130" s="138" t="s">
        <v>133</v>
      </c>
      <c r="AU130" s="138" t="s">
        <v>82</v>
      </c>
      <c r="AY130" s="17" t="s">
        <v>130</v>
      </c>
      <c r="BE130" s="139">
        <f>IF(N130="základní",J130,0)</f>
        <v>0</v>
      </c>
      <c r="BF130" s="139">
        <f>IF(N130="snížená",J130,0)</f>
        <v>0</v>
      </c>
      <c r="BG130" s="139">
        <f>IF(N130="zákl. přenesená",J130,0)</f>
        <v>0</v>
      </c>
      <c r="BH130" s="139">
        <f>IF(N130="sníž. přenesená",J130,0)</f>
        <v>0</v>
      </c>
      <c r="BI130" s="139">
        <f>IF(N130="nulová",J130,0)</f>
        <v>0</v>
      </c>
      <c r="BJ130" s="17" t="s">
        <v>80</v>
      </c>
      <c r="BK130" s="139">
        <f>ROUND(I130*H130,2)</f>
        <v>0</v>
      </c>
      <c r="BL130" s="17" t="s">
        <v>138</v>
      </c>
      <c r="BM130" s="138" t="s">
        <v>1028</v>
      </c>
    </row>
    <row r="131" spans="2:65" s="1" customFormat="1" ht="39">
      <c r="B131" s="32"/>
      <c r="D131" s="140" t="s">
        <v>140</v>
      </c>
      <c r="F131" s="141" t="s">
        <v>1029</v>
      </c>
      <c r="I131" s="142"/>
      <c r="L131" s="32"/>
      <c r="M131" s="143"/>
      <c r="T131" s="53"/>
      <c r="AT131" s="17" t="s">
        <v>140</v>
      </c>
      <c r="AU131" s="17" t="s">
        <v>82</v>
      </c>
    </row>
    <row r="132" spans="2:65" s="1" customFormat="1" ht="11.25">
      <c r="B132" s="32"/>
      <c r="D132" s="144" t="s">
        <v>141</v>
      </c>
      <c r="F132" s="145" t="s">
        <v>1030</v>
      </c>
      <c r="I132" s="142"/>
      <c r="L132" s="32"/>
      <c r="M132" s="143"/>
      <c r="T132" s="53"/>
      <c r="AT132" s="17" t="s">
        <v>141</v>
      </c>
      <c r="AU132" s="17" t="s">
        <v>82</v>
      </c>
    </row>
    <row r="133" spans="2:65" s="1" customFormat="1" ht="19.5">
      <c r="B133" s="32"/>
      <c r="D133" s="140" t="s">
        <v>143</v>
      </c>
      <c r="F133" s="146" t="s">
        <v>1031</v>
      </c>
      <c r="I133" s="142"/>
      <c r="L133" s="32"/>
      <c r="M133" s="143"/>
      <c r="T133" s="53"/>
      <c r="AT133" s="17" t="s">
        <v>143</v>
      </c>
      <c r="AU133" s="17" t="s">
        <v>82</v>
      </c>
    </row>
    <row r="134" spans="2:65" s="13" customFormat="1" ht="11.25">
      <c r="B134" s="156"/>
      <c r="D134" s="140" t="s">
        <v>215</v>
      </c>
      <c r="E134" s="157" t="s">
        <v>19</v>
      </c>
      <c r="F134" s="158" t="s">
        <v>1032</v>
      </c>
      <c r="H134" s="159">
        <v>136.04400000000001</v>
      </c>
      <c r="I134" s="160"/>
      <c r="L134" s="156"/>
      <c r="M134" s="161"/>
      <c r="T134" s="162"/>
      <c r="AT134" s="157" t="s">
        <v>215</v>
      </c>
      <c r="AU134" s="157" t="s">
        <v>82</v>
      </c>
      <c r="AV134" s="13" t="s">
        <v>82</v>
      </c>
      <c r="AW134" s="13" t="s">
        <v>33</v>
      </c>
      <c r="AX134" s="13" t="s">
        <v>80</v>
      </c>
      <c r="AY134" s="157" t="s">
        <v>130</v>
      </c>
    </row>
    <row r="135" spans="2:65" s="1" customFormat="1" ht="37.9" customHeight="1">
      <c r="B135" s="32"/>
      <c r="C135" s="127" t="s">
        <v>272</v>
      </c>
      <c r="D135" s="127" t="s">
        <v>133</v>
      </c>
      <c r="E135" s="128" t="s">
        <v>1033</v>
      </c>
      <c r="F135" s="129" t="s">
        <v>1034</v>
      </c>
      <c r="G135" s="130" t="s">
        <v>275</v>
      </c>
      <c r="H135" s="131">
        <v>2040.66</v>
      </c>
      <c r="I135" s="132"/>
      <c r="J135" s="133">
        <f>ROUND(I135*H135,2)</f>
        <v>0</v>
      </c>
      <c r="K135" s="129" t="s">
        <v>137</v>
      </c>
      <c r="L135" s="32"/>
      <c r="M135" s="134" t="s">
        <v>19</v>
      </c>
      <c r="N135" s="135" t="s">
        <v>43</v>
      </c>
      <c r="P135" s="136">
        <f>O135*H135</f>
        <v>0</v>
      </c>
      <c r="Q135" s="136">
        <v>0</v>
      </c>
      <c r="R135" s="136">
        <f>Q135*H135</f>
        <v>0</v>
      </c>
      <c r="S135" s="136">
        <v>0</v>
      </c>
      <c r="T135" s="137">
        <f>S135*H135</f>
        <v>0</v>
      </c>
      <c r="AR135" s="138" t="s">
        <v>138</v>
      </c>
      <c r="AT135" s="138" t="s">
        <v>133</v>
      </c>
      <c r="AU135" s="138" t="s">
        <v>82</v>
      </c>
      <c r="AY135" s="17" t="s">
        <v>130</v>
      </c>
      <c r="BE135" s="139">
        <f>IF(N135="základní",J135,0)</f>
        <v>0</v>
      </c>
      <c r="BF135" s="139">
        <f>IF(N135="snížená",J135,0)</f>
        <v>0</v>
      </c>
      <c r="BG135" s="139">
        <f>IF(N135="zákl. přenesená",J135,0)</f>
        <v>0</v>
      </c>
      <c r="BH135" s="139">
        <f>IF(N135="sníž. přenesená",J135,0)</f>
        <v>0</v>
      </c>
      <c r="BI135" s="139">
        <f>IF(N135="nulová",J135,0)</f>
        <v>0</v>
      </c>
      <c r="BJ135" s="17" t="s">
        <v>80</v>
      </c>
      <c r="BK135" s="139">
        <f>ROUND(I135*H135,2)</f>
        <v>0</v>
      </c>
      <c r="BL135" s="17" t="s">
        <v>138</v>
      </c>
      <c r="BM135" s="138" t="s">
        <v>1035</v>
      </c>
    </row>
    <row r="136" spans="2:65" s="1" customFormat="1" ht="48.75">
      <c r="B136" s="32"/>
      <c r="D136" s="140" t="s">
        <v>140</v>
      </c>
      <c r="F136" s="141" t="s">
        <v>1036</v>
      </c>
      <c r="I136" s="142"/>
      <c r="L136" s="32"/>
      <c r="M136" s="143"/>
      <c r="T136" s="53"/>
      <c r="AT136" s="17" t="s">
        <v>140</v>
      </c>
      <c r="AU136" s="17" t="s">
        <v>82</v>
      </c>
    </row>
    <row r="137" spans="2:65" s="1" customFormat="1" ht="11.25">
      <c r="B137" s="32"/>
      <c r="D137" s="144" t="s">
        <v>141</v>
      </c>
      <c r="F137" s="145" t="s">
        <v>1037</v>
      </c>
      <c r="I137" s="142"/>
      <c r="L137" s="32"/>
      <c r="M137" s="143"/>
      <c r="T137" s="53"/>
      <c r="AT137" s="17" t="s">
        <v>141</v>
      </c>
      <c r="AU137" s="17" t="s">
        <v>82</v>
      </c>
    </row>
    <row r="138" spans="2:65" s="13" customFormat="1" ht="11.25">
      <c r="B138" s="156"/>
      <c r="D138" s="140" t="s">
        <v>215</v>
      </c>
      <c r="E138" s="157" t="s">
        <v>19</v>
      </c>
      <c r="F138" s="158" t="s">
        <v>1038</v>
      </c>
      <c r="H138" s="159">
        <v>2040.66</v>
      </c>
      <c r="I138" s="160"/>
      <c r="L138" s="156"/>
      <c r="M138" s="161"/>
      <c r="T138" s="162"/>
      <c r="AT138" s="157" t="s">
        <v>215</v>
      </c>
      <c r="AU138" s="157" t="s">
        <v>82</v>
      </c>
      <c r="AV138" s="13" t="s">
        <v>82</v>
      </c>
      <c r="AW138" s="13" t="s">
        <v>33</v>
      </c>
      <c r="AX138" s="13" t="s">
        <v>80</v>
      </c>
      <c r="AY138" s="157" t="s">
        <v>130</v>
      </c>
    </row>
    <row r="139" spans="2:65" s="1" customFormat="1" ht="24.2" customHeight="1">
      <c r="B139" s="32"/>
      <c r="C139" s="127" t="s">
        <v>287</v>
      </c>
      <c r="D139" s="127" t="s">
        <v>133</v>
      </c>
      <c r="E139" s="128" t="s">
        <v>319</v>
      </c>
      <c r="F139" s="129" t="s">
        <v>320</v>
      </c>
      <c r="G139" s="130" t="s">
        <v>275</v>
      </c>
      <c r="H139" s="131">
        <v>145.80000000000001</v>
      </c>
      <c r="I139" s="132"/>
      <c r="J139" s="133">
        <f>ROUND(I139*H139,2)</f>
        <v>0</v>
      </c>
      <c r="K139" s="129" t="s">
        <v>137</v>
      </c>
      <c r="L139" s="32"/>
      <c r="M139" s="134" t="s">
        <v>19</v>
      </c>
      <c r="N139" s="135" t="s">
        <v>43</v>
      </c>
      <c r="P139" s="136">
        <f>O139*H139</f>
        <v>0</v>
      </c>
      <c r="Q139" s="136">
        <v>0</v>
      </c>
      <c r="R139" s="136">
        <f>Q139*H139</f>
        <v>0</v>
      </c>
      <c r="S139" s="136">
        <v>0</v>
      </c>
      <c r="T139" s="137">
        <f>S139*H139</f>
        <v>0</v>
      </c>
      <c r="AR139" s="138" t="s">
        <v>138</v>
      </c>
      <c r="AT139" s="138" t="s">
        <v>133</v>
      </c>
      <c r="AU139" s="138" t="s">
        <v>82</v>
      </c>
      <c r="AY139" s="17" t="s">
        <v>130</v>
      </c>
      <c r="BE139" s="139">
        <f>IF(N139="základní",J139,0)</f>
        <v>0</v>
      </c>
      <c r="BF139" s="139">
        <f>IF(N139="snížená",J139,0)</f>
        <v>0</v>
      </c>
      <c r="BG139" s="139">
        <f>IF(N139="zákl. přenesená",J139,0)</f>
        <v>0</v>
      </c>
      <c r="BH139" s="139">
        <f>IF(N139="sníž. přenesená",J139,0)</f>
        <v>0</v>
      </c>
      <c r="BI139" s="139">
        <f>IF(N139="nulová",J139,0)</f>
        <v>0</v>
      </c>
      <c r="BJ139" s="17" t="s">
        <v>80</v>
      </c>
      <c r="BK139" s="139">
        <f>ROUND(I139*H139,2)</f>
        <v>0</v>
      </c>
      <c r="BL139" s="17" t="s">
        <v>138</v>
      </c>
      <c r="BM139" s="138" t="s">
        <v>1039</v>
      </c>
    </row>
    <row r="140" spans="2:65" s="1" customFormat="1" ht="29.25">
      <c r="B140" s="32"/>
      <c r="D140" s="140" t="s">
        <v>140</v>
      </c>
      <c r="F140" s="141" t="s">
        <v>322</v>
      </c>
      <c r="I140" s="142"/>
      <c r="L140" s="32"/>
      <c r="M140" s="143"/>
      <c r="T140" s="53"/>
      <c r="AT140" s="17" t="s">
        <v>140</v>
      </c>
      <c r="AU140" s="17" t="s">
        <v>82</v>
      </c>
    </row>
    <row r="141" spans="2:65" s="1" customFormat="1" ht="11.25">
      <c r="B141" s="32"/>
      <c r="D141" s="144" t="s">
        <v>141</v>
      </c>
      <c r="F141" s="145" t="s">
        <v>323</v>
      </c>
      <c r="I141" s="142"/>
      <c r="L141" s="32"/>
      <c r="M141" s="143"/>
      <c r="T141" s="53"/>
      <c r="AT141" s="17" t="s">
        <v>141</v>
      </c>
      <c r="AU141" s="17" t="s">
        <v>82</v>
      </c>
    </row>
    <row r="142" spans="2:65" s="1" customFormat="1" ht="19.5">
      <c r="B142" s="32"/>
      <c r="D142" s="140" t="s">
        <v>143</v>
      </c>
      <c r="F142" s="146" t="s">
        <v>1040</v>
      </c>
      <c r="I142" s="142"/>
      <c r="L142" s="32"/>
      <c r="M142" s="143"/>
      <c r="T142" s="53"/>
      <c r="AT142" s="17" t="s">
        <v>143</v>
      </c>
      <c r="AU142" s="17" t="s">
        <v>82</v>
      </c>
    </row>
    <row r="143" spans="2:65" s="1" customFormat="1" ht="24.2" customHeight="1">
      <c r="B143" s="32"/>
      <c r="C143" s="127" t="s">
        <v>298</v>
      </c>
      <c r="D143" s="127" t="s">
        <v>133</v>
      </c>
      <c r="E143" s="128" t="s">
        <v>326</v>
      </c>
      <c r="F143" s="129" t="s">
        <v>327</v>
      </c>
      <c r="G143" s="130" t="s">
        <v>275</v>
      </c>
      <c r="H143" s="131">
        <v>655.7</v>
      </c>
      <c r="I143" s="132"/>
      <c r="J143" s="133">
        <f>ROUND(I143*H143,2)</f>
        <v>0</v>
      </c>
      <c r="K143" s="129" t="s">
        <v>137</v>
      </c>
      <c r="L143" s="32"/>
      <c r="M143" s="134" t="s">
        <v>19</v>
      </c>
      <c r="N143" s="135" t="s">
        <v>43</v>
      </c>
      <c r="P143" s="136">
        <f>O143*H143</f>
        <v>0</v>
      </c>
      <c r="Q143" s="136">
        <v>0</v>
      </c>
      <c r="R143" s="136">
        <f>Q143*H143</f>
        <v>0</v>
      </c>
      <c r="S143" s="136">
        <v>0</v>
      </c>
      <c r="T143" s="137">
        <f>S143*H143</f>
        <v>0</v>
      </c>
      <c r="AR143" s="138" t="s">
        <v>138</v>
      </c>
      <c r="AT143" s="138" t="s">
        <v>133</v>
      </c>
      <c r="AU143" s="138" t="s">
        <v>82</v>
      </c>
      <c r="AY143" s="17" t="s">
        <v>130</v>
      </c>
      <c r="BE143" s="139">
        <f>IF(N143="základní",J143,0)</f>
        <v>0</v>
      </c>
      <c r="BF143" s="139">
        <f>IF(N143="snížená",J143,0)</f>
        <v>0</v>
      </c>
      <c r="BG143" s="139">
        <f>IF(N143="zákl. přenesená",J143,0)</f>
        <v>0</v>
      </c>
      <c r="BH143" s="139">
        <f>IF(N143="sníž. přenesená",J143,0)</f>
        <v>0</v>
      </c>
      <c r="BI143" s="139">
        <f>IF(N143="nulová",J143,0)</f>
        <v>0</v>
      </c>
      <c r="BJ143" s="17" t="s">
        <v>80</v>
      </c>
      <c r="BK143" s="139">
        <f>ROUND(I143*H143,2)</f>
        <v>0</v>
      </c>
      <c r="BL143" s="17" t="s">
        <v>138</v>
      </c>
      <c r="BM143" s="138" t="s">
        <v>1041</v>
      </c>
    </row>
    <row r="144" spans="2:65" s="1" customFormat="1" ht="29.25">
      <c r="B144" s="32"/>
      <c r="D144" s="140" t="s">
        <v>140</v>
      </c>
      <c r="F144" s="141" t="s">
        <v>329</v>
      </c>
      <c r="I144" s="142"/>
      <c r="L144" s="32"/>
      <c r="M144" s="143"/>
      <c r="T144" s="53"/>
      <c r="AT144" s="17" t="s">
        <v>140</v>
      </c>
      <c r="AU144" s="17" t="s">
        <v>82</v>
      </c>
    </row>
    <row r="145" spans="2:65" s="1" customFormat="1" ht="11.25">
      <c r="B145" s="32"/>
      <c r="D145" s="144" t="s">
        <v>141</v>
      </c>
      <c r="F145" s="145" t="s">
        <v>330</v>
      </c>
      <c r="I145" s="142"/>
      <c r="L145" s="32"/>
      <c r="M145" s="143"/>
      <c r="T145" s="53"/>
      <c r="AT145" s="17" t="s">
        <v>141</v>
      </c>
      <c r="AU145" s="17" t="s">
        <v>82</v>
      </c>
    </row>
    <row r="146" spans="2:65" s="12" customFormat="1" ht="11.25">
      <c r="B146" s="150"/>
      <c r="D146" s="140" t="s">
        <v>215</v>
      </c>
      <c r="E146" s="151" t="s">
        <v>19</v>
      </c>
      <c r="F146" s="152" t="s">
        <v>1042</v>
      </c>
      <c r="H146" s="151" t="s">
        <v>19</v>
      </c>
      <c r="I146" s="153"/>
      <c r="L146" s="150"/>
      <c r="M146" s="154"/>
      <c r="T146" s="155"/>
      <c r="AT146" s="151" t="s">
        <v>215</v>
      </c>
      <c r="AU146" s="151" t="s">
        <v>82</v>
      </c>
      <c r="AV146" s="12" t="s">
        <v>80</v>
      </c>
      <c r="AW146" s="12" t="s">
        <v>33</v>
      </c>
      <c r="AX146" s="12" t="s">
        <v>72</v>
      </c>
      <c r="AY146" s="151" t="s">
        <v>130</v>
      </c>
    </row>
    <row r="147" spans="2:65" s="13" customFormat="1" ht="11.25">
      <c r="B147" s="156"/>
      <c r="D147" s="140" t="s">
        <v>215</v>
      </c>
      <c r="E147" s="157" t="s">
        <v>19</v>
      </c>
      <c r="F147" s="158" t="s">
        <v>1043</v>
      </c>
      <c r="H147" s="159">
        <v>509.9</v>
      </c>
      <c r="I147" s="160"/>
      <c r="L147" s="156"/>
      <c r="M147" s="161"/>
      <c r="T147" s="162"/>
      <c r="AT147" s="157" t="s">
        <v>215</v>
      </c>
      <c r="AU147" s="157" t="s">
        <v>82</v>
      </c>
      <c r="AV147" s="13" t="s">
        <v>82</v>
      </c>
      <c r="AW147" s="13" t="s">
        <v>33</v>
      </c>
      <c r="AX147" s="13" t="s">
        <v>72</v>
      </c>
      <c r="AY147" s="157" t="s">
        <v>130</v>
      </c>
    </row>
    <row r="148" spans="2:65" s="12" customFormat="1" ht="11.25">
      <c r="B148" s="150"/>
      <c r="D148" s="140" t="s">
        <v>215</v>
      </c>
      <c r="E148" s="151" t="s">
        <v>19</v>
      </c>
      <c r="F148" s="152" t="s">
        <v>1044</v>
      </c>
      <c r="H148" s="151" t="s">
        <v>19</v>
      </c>
      <c r="I148" s="153"/>
      <c r="L148" s="150"/>
      <c r="M148" s="154"/>
      <c r="T148" s="155"/>
      <c r="AT148" s="151" t="s">
        <v>215</v>
      </c>
      <c r="AU148" s="151" t="s">
        <v>82</v>
      </c>
      <c r="AV148" s="12" t="s">
        <v>80</v>
      </c>
      <c r="AW148" s="12" t="s">
        <v>33</v>
      </c>
      <c r="AX148" s="12" t="s">
        <v>72</v>
      </c>
      <c r="AY148" s="151" t="s">
        <v>130</v>
      </c>
    </row>
    <row r="149" spans="2:65" s="13" customFormat="1" ht="11.25">
      <c r="B149" s="156"/>
      <c r="D149" s="140" t="s">
        <v>215</v>
      </c>
      <c r="E149" s="157" t="s">
        <v>19</v>
      </c>
      <c r="F149" s="158" t="s">
        <v>1045</v>
      </c>
      <c r="H149" s="159">
        <v>145.80000000000001</v>
      </c>
      <c r="I149" s="160"/>
      <c r="L149" s="156"/>
      <c r="M149" s="161"/>
      <c r="T149" s="162"/>
      <c r="AT149" s="157" t="s">
        <v>215</v>
      </c>
      <c r="AU149" s="157" t="s">
        <v>82</v>
      </c>
      <c r="AV149" s="13" t="s">
        <v>82</v>
      </c>
      <c r="AW149" s="13" t="s">
        <v>33</v>
      </c>
      <c r="AX149" s="13" t="s">
        <v>72</v>
      </c>
      <c r="AY149" s="157" t="s">
        <v>130</v>
      </c>
    </row>
    <row r="150" spans="2:65" s="14" customFormat="1" ht="11.25">
      <c r="B150" s="163"/>
      <c r="D150" s="140" t="s">
        <v>215</v>
      </c>
      <c r="E150" s="164" t="s">
        <v>19</v>
      </c>
      <c r="F150" s="165" t="s">
        <v>220</v>
      </c>
      <c r="H150" s="166">
        <v>655.7</v>
      </c>
      <c r="I150" s="167"/>
      <c r="L150" s="163"/>
      <c r="M150" s="168"/>
      <c r="T150" s="169"/>
      <c r="AT150" s="164" t="s">
        <v>215</v>
      </c>
      <c r="AU150" s="164" t="s">
        <v>82</v>
      </c>
      <c r="AV150" s="14" t="s">
        <v>138</v>
      </c>
      <c r="AW150" s="14" t="s">
        <v>33</v>
      </c>
      <c r="AX150" s="14" t="s">
        <v>80</v>
      </c>
      <c r="AY150" s="164" t="s">
        <v>130</v>
      </c>
    </row>
    <row r="151" spans="2:65" s="1" customFormat="1" ht="33" customHeight="1">
      <c r="B151" s="32"/>
      <c r="C151" s="127" t="s">
        <v>8</v>
      </c>
      <c r="D151" s="127" t="s">
        <v>133</v>
      </c>
      <c r="E151" s="128" t="s">
        <v>1046</v>
      </c>
      <c r="F151" s="129" t="s">
        <v>1047</v>
      </c>
      <c r="G151" s="130" t="s">
        <v>823</v>
      </c>
      <c r="H151" s="131">
        <v>272.08800000000002</v>
      </c>
      <c r="I151" s="132"/>
      <c r="J151" s="133">
        <f>ROUND(I151*H151,2)</f>
        <v>0</v>
      </c>
      <c r="K151" s="129" t="s">
        <v>137</v>
      </c>
      <c r="L151" s="32"/>
      <c r="M151" s="134" t="s">
        <v>19</v>
      </c>
      <c r="N151" s="135" t="s">
        <v>43</v>
      </c>
      <c r="P151" s="136">
        <f>O151*H151</f>
        <v>0</v>
      </c>
      <c r="Q151" s="136">
        <v>0</v>
      </c>
      <c r="R151" s="136">
        <f>Q151*H151</f>
        <v>0</v>
      </c>
      <c r="S151" s="136">
        <v>0</v>
      </c>
      <c r="T151" s="137">
        <f>S151*H151</f>
        <v>0</v>
      </c>
      <c r="AR151" s="138" t="s">
        <v>138</v>
      </c>
      <c r="AT151" s="138" t="s">
        <v>133</v>
      </c>
      <c r="AU151" s="138" t="s">
        <v>82</v>
      </c>
      <c r="AY151" s="17" t="s">
        <v>130</v>
      </c>
      <c r="BE151" s="139">
        <f>IF(N151="základní",J151,0)</f>
        <v>0</v>
      </c>
      <c r="BF151" s="139">
        <f>IF(N151="snížená",J151,0)</f>
        <v>0</v>
      </c>
      <c r="BG151" s="139">
        <f>IF(N151="zákl. přenesená",J151,0)</f>
        <v>0</v>
      </c>
      <c r="BH151" s="139">
        <f>IF(N151="sníž. přenesená",J151,0)</f>
        <v>0</v>
      </c>
      <c r="BI151" s="139">
        <f>IF(N151="nulová",J151,0)</f>
        <v>0</v>
      </c>
      <c r="BJ151" s="17" t="s">
        <v>80</v>
      </c>
      <c r="BK151" s="139">
        <f>ROUND(I151*H151,2)</f>
        <v>0</v>
      </c>
      <c r="BL151" s="17" t="s">
        <v>138</v>
      </c>
      <c r="BM151" s="138" t="s">
        <v>1048</v>
      </c>
    </row>
    <row r="152" spans="2:65" s="1" customFormat="1" ht="29.25">
      <c r="B152" s="32"/>
      <c r="D152" s="140" t="s">
        <v>140</v>
      </c>
      <c r="F152" s="141" t="s">
        <v>1049</v>
      </c>
      <c r="I152" s="142"/>
      <c r="L152" s="32"/>
      <c r="M152" s="143"/>
      <c r="T152" s="53"/>
      <c r="AT152" s="17" t="s">
        <v>140</v>
      </c>
      <c r="AU152" s="17" t="s">
        <v>82</v>
      </c>
    </row>
    <row r="153" spans="2:65" s="1" customFormat="1" ht="11.25">
      <c r="B153" s="32"/>
      <c r="D153" s="144" t="s">
        <v>141</v>
      </c>
      <c r="F153" s="145" t="s">
        <v>1050</v>
      </c>
      <c r="I153" s="142"/>
      <c r="L153" s="32"/>
      <c r="M153" s="143"/>
      <c r="T153" s="53"/>
      <c r="AT153" s="17" t="s">
        <v>141</v>
      </c>
      <c r="AU153" s="17" t="s">
        <v>82</v>
      </c>
    </row>
    <row r="154" spans="2:65" s="1" customFormat="1" ht="19.5">
      <c r="B154" s="32"/>
      <c r="D154" s="140" t="s">
        <v>143</v>
      </c>
      <c r="F154" s="146" t="s">
        <v>966</v>
      </c>
      <c r="I154" s="142"/>
      <c r="L154" s="32"/>
      <c r="M154" s="143"/>
      <c r="T154" s="53"/>
      <c r="AT154" s="17" t="s">
        <v>143</v>
      </c>
      <c r="AU154" s="17" t="s">
        <v>82</v>
      </c>
    </row>
    <row r="155" spans="2:65" s="13" customFormat="1" ht="11.25">
      <c r="B155" s="156"/>
      <c r="D155" s="140" t="s">
        <v>215</v>
      </c>
      <c r="E155" s="157" t="s">
        <v>19</v>
      </c>
      <c r="F155" s="158" t="s">
        <v>1051</v>
      </c>
      <c r="H155" s="159">
        <v>272.08800000000002</v>
      </c>
      <c r="I155" s="160"/>
      <c r="L155" s="156"/>
      <c r="M155" s="161"/>
      <c r="T155" s="162"/>
      <c r="AT155" s="157" t="s">
        <v>215</v>
      </c>
      <c r="AU155" s="157" t="s">
        <v>82</v>
      </c>
      <c r="AV155" s="13" t="s">
        <v>82</v>
      </c>
      <c r="AW155" s="13" t="s">
        <v>33</v>
      </c>
      <c r="AX155" s="13" t="s">
        <v>80</v>
      </c>
      <c r="AY155" s="157" t="s">
        <v>130</v>
      </c>
    </row>
    <row r="156" spans="2:65" s="1" customFormat="1" ht="24.2" customHeight="1">
      <c r="B156" s="32"/>
      <c r="C156" s="127" t="s">
        <v>312</v>
      </c>
      <c r="D156" s="127" t="s">
        <v>133</v>
      </c>
      <c r="E156" s="128" t="s">
        <v>336</v>
      </c>
      <c r="F156" s="129" t="s">
        <v>337</v>
      </c>
      <c r="G156" s="130" t="s">
        <v>275</v>
      </c>
      <c r="H156" s="131">
        <v>6.5</v>
      </c>
      <c r="I156" s="132"/>
      <c r="J156" s="133">
        <f>ROUND(I156*H156,2)</f>
        <v>0</v>
      </c>
      <c r="K156" s="129" t="s">
        <v>137</v>
      </c>
      <c r="L156" s="32"/>
      <c r="M156" s="134" t="s">
        <v>19</v>
      </c>
      <c r="N156" s="135" t="s">
        <v>43</v>
      </c>
      <c r="P156" s="136">
        <f>O156*H156</f>
        <v>0</v>
      </c>
      <c r="Q156" s="136">
        <v>0</v>
      </c>
      <c r="R156" s="136">
        <f>Q156*H156</f>
        <v>0</v>
      </c>
      <c r="S156" s="136">
        <v>0</v>
      </c>
      <c r="T156" s="137">
        <f>S156*H156</f>
        <v>0</v>
      </c>
      <c r="AR156" s="138" t="s">
        <v>138</v>
      </c>
      <c r="AT156" s="138" t="s">
        <v>133</v>
      </c>
      <c r="AU156" s="138" t="s">
        <v>82</v>
      </c>
      <c r="AY156" s="17" t="s">
        <v>130</v>
      </c>
      <c r="BE156" s="139">
        <f>IF(N156="základní",J156,0)</f>
        <v>0</v>
      </c>
      <c r="BF156" s="139">
        <f>IF(N156="snížená",J156,0)</f>
        <v>0</v>
      </c>
      <c r="BG156" s="139">
        <f>IF(N156="zákl. přenesená",J156,0)</f>
        <v>0</v>
      </c>
      <c r="BH156" s="139">
        <f>IF(N156="sníž. přenesená",J156,0)</f>
        <v>0</v>
      </c>
      <c r="BI156" s="139">
        <f>IF(N156="nulová",J156,0)</f>
        <v>0</v>
      </c>
      <c r="BJ156" s="17" t="s">
        <v>80</v>
      </c>
      <c r="BK156" s="139">
        <f>ROUND(I156*H156,2)</f>
        <v>0</v>
      </c>
      <c r="BL156" s="17" t="s">
        <v>138</v>
      </c>
      <c r="BM156" s="138" t="s">
        <v>1052</v>
      </c>
    </row>
    <row r="157" spans="2:65" s="1" customFormat="1" ht="29.25">
      <c r="B157" s="32"/>
      <c r="D157" s="140" t="s">
        <v>140</v>
      </c>
      <c r="F157" s="141" t="s">
        <v>339</v>
      </c>
      <c r="I157" s="142"/>
      <c r="L157" s="32"/>
      <c r="M157" s="143"/>
      <c r="T157" s="53"/>
      <c r="AT157" s="17" t="s">
        <v>140</v>
      </c>
      <c r="AU157" s="17" t="s">
        <v>82</v>
      </c>
    </row>
    <row r="158" spans="2:65" s="1" customFormat="1" ht="11.25">
      <c r="B158" s="32"/>
      <c r="D158" s="144" t="s">
        <v>141</v>
      </c>
      <c r="F158" s="145" t="s">
        <v>340</v>
      </c>
      <c r="I158" s="142"/>
      <c r="L158" s="32"/>
      <c r="M158" s="143"/>
      <c r="T158" s="53"/>
      <c r="AT158" s="17" t="s">
        <v>141</v>
      </c>
      <c r="AU158" s="17" t="s">
        <v>82</v>
      </c>
    </row>
    <row r="159" spans="2:65" s="13" customFormat="1" ht="11.25">
      <c r="B159" s="156"/>
      <c r="D159" s="140" t="s">
        <v>215</v>
      </c>
      <c r="E159" s="157" t="s">
        <v>19</v>
      </c>
      <c r="F159" s="158" t="s">
        <v>1053</v>
      </c>
      <c r="H159" s="159">
        <v>6.5</v>
      </c>
      <c r="I159" s="160"/>
      <c r="L159" s="156"/>
      <c r="M159" s="161"/>
      <c r="T159" s="162"/>
      <c r="AT159" s="157" t="s">
        <v>215</v>
      </c>
      <c r="AU159" s="157" t="s">
        <v>82</v>
      </c>
      <c r="AV159" s="13" t="s">
        <v>82</v>
      </c>
      <c r="AW159" s="13" t="s">
        <v>33</v>
      </c>
      <c r="AX159" s="13" t="s">
        <v>80</v>
      </c>
      <c r="AY159" s="157" t="s">
        <v>130</v>
      </c>
    </row>
    <row r="160" spans="2:65" s="1" customFormat="1" ht="24.2" customHeight="1">
      <c r="B160" s="32"/>
      <c r="C160" s="127" t="s">
        <v>318</v>
      </c>
      <c r="D160" s="127" t="s">
        <v>133</v>
      </c>
      <c r="E160" s="128" t="s">
        <v>343</v>
      </c>
      <c r="F160" s="129" t="s">
        <v>344</v>
      </c>
      <c r="G160" s="130" t="s">
        <v>275</v>
      </c>
      <c r="H160" s="131">
        <v>4.3979999999999997</v>
      </c>
      <c r="I160" s="132"/>
      <c r="J160" s="133">
        <f>ROUND(I160*H160,2)</f>
        <v>0</v>
      </c>
      <c r="K160" s="129" t="s">
        <v>137</v>
      </c>
      <c r="L160" s="32"/>
      <c r="M160" s="134" t="s">
        <v>19</v>
      </c>
      <c r="N160" s="135" t="s">
        <v>43</v>
      </c>
      <c r="P160" s="136">
        <f>O160*H160</f>
        <v>0</v>
      </c>
      <c r="Q160" s="136">
        <v>0</v>
      </c>
      <c r="R160" s="136">
        <f>Q160*H160</f>
        <v>0</v>
      </c>
      <c r="S160" s="136">
        <v>0</v>
      </c>
      <c r="T160" s="137">
        <f>S160*H160</f>
        <v>0</v>
      </c>
      <c r="AR160" s="138" t="s">
        <v>138</v>
      </c>
      <c r="AT160" s="138" t="s">
        <v>133</v>
      </c>
      <c r="AU160" s="138" t="s">
        <v>82</v>
      </c>
      <c r="AY160" s="17" t="s">
        <v>130</v>
      </c>
      <c r="BE160" s="139">
        <f>IF(N160="základní",J160,0)</f>
        <v>0</v>
      </c>
      <c r="BF160" s="139">
        <f>IF(N160="snížená",J160,0)</f>
        <v>0</v>
      </c>
      <c r="BG160" s="139">
        <f>IF(N160="zákl. přenesená",J160,0)</f>
        <v>0</v>
      </c>
      <c r="BH160" s="139">
        <f>IF(N160="sníž. přenesená",J160,0)</f>
        <v>0</v>
      </c>
      <c r="BI160" s="139">
        <f>IF(N160="nulová",J160,0)</f>
        <v>0</v>
      </c>
      <c r="BJ160" s="17" t="s">
        <v>80</v>
      </c>
      <c r="BK160" s="139">
        <f>ROUND(I160*H160,2)</f>
        <v>0</v>
      </c>
      <c r="BL160" s="17" t="s">
        <v>138</v>
      </c>
      <c r="BM160" s="138" t="s">
        <v>1054</v>
      </c>
    </row>
    <row r="161" spans="2:65" s="1" customFormat="1" ht="39">
      <c r="B161" s="32"/>
      <c r="D161" s="140" t="s">
        <v>140</v>
      </c>
      <c r="F161" s="141" t="s">
        <v>346</v>
      </c>
      <c r="I161" s="142"/>
      <c r="L161" s="32"/>
      <c r="M161" s="143"/>
      <c r="T161" s="53"/>
      <c r="AT161" s="17" t="s">
        <v>140</v>
      </c>
      <c r="AU161" s="17" t="s">
        <v>82</v>
      </c>
    </row>
    <row r="162" spans="2:65" s="1" customFormat="1" ht="11.25">
      <c r="B162" s="32"/>
      <c r="D162" s="144" t="s">
        <v>141</v>
      </c>
      <c r="F162" s="145" t="s">
        <v>347</v>
      </c>
      <c r="I162" s="142"/>
      <c r="L162" s="32"/>
      <c r="M162" s="143"/>
      <c r="T162" s="53"/>
      <c r="AT162" s="17" t="s">
        <v>141</v>
      </c>
      <c r="AU162" s="17" t="s">
        <v>82</v>
      </c>
    </row>
    <row r="163" spans="2:65" s="12" customFormat="1" ht="11.25">
      <c r="B163" s="150"/>
      <c r="D163" s="140" t="s">
        <v>215</v>
      </c>
      <c r="E163" s="151" t="s">
        <v>19</v>
      </c>
      <c r="F163" s="152" t="s">
        <v>348</v>
      </c>
      <c r="H163" s="151" t="s">
        <v>19</v>
      </c>
      <c r="I163" s="153"/>
      <c r="L163" s="150"/>
      <c r="M163" s="154"/>
      <c r="T163" s="155"/>
      <c r="AT163" s="151" t="s">
        <v>215</v>
      </c>
      <c r="AU163" s="151" t="s">
        <v>82</v>
      </c>
      <c r="AV163" s="12" t="s">
        <v>80</v>
      </c>
      <c r="AW163" s="12" t="s">
        <v>33</v>
      </c>
      <c r="AX163" s="12" t="s">
        <v>72</v>
      </c>
      <c r="AY163" s="151" t="s">
        <v>130</v>
      </c>
    </row>
    <row r="164" spans="2:65" s="13" customFormat="1" ht="11.25">
      <c r="B164" s="156"/>
      <c r="D164" s="140" t="s">
        <v>215</v>
      </c>
      <c r="E164" s="157" t="s">
        <v>19</v>
      </c>
      <c r="F164" s="158" t="s">
        <v>1055</v>
      </c>
      <c r="H164" s="159">
        <v>1.53</v>
      </c>
      <c r="I164" s="160"/>
      <c r="L164" s="156"/>
      <c r="M164" s="161"/>
      <c r="T164" s="162"/>
      <c r="AT164" s="157" t="s">
        <v>215</v>
      </c>
      <c r="AU164" s="157" t="s">
        <v>82</v>
      </c>
      <c r="AV164" s="13" t="s">
        <v>82</v>
      </c>
      <c r="AW164" s="13" t="s">
        <v>33</v>
      </c>
      <c r="AX164" s="13" t="s">
        <v>72</v>
      </c>
      <c r="AY164" s="157" t="s">
        <v>130</v>
      </c>
    </row>
    <row r="165" spans="2:65" s="12" customFormat="1" ht="11.25">
      <c r="B165" s="150"/>
      <c r="D165" s="140" t="s">
        <v>215</v>
      </c>
      <c r="E165" s="151" t="s">
        <v>19</v>
      </c>
      <c r="F165" s="152" t="s">
        <v>350</v>
      </c>
      <c r="H165" s="151" t="s">
        <v>19</v>
      </c>
      <c r="I165" s="153"/>
      <c r="L165" s="150"/>
      <c r="M165" s="154"/>
      <c r="T165" s="155"/>
      <c r="AT165" s="151" t="s">
        <v>215</v>
      </c>
      <c r="AU165" s="151" t="s">
        <v>82</v>
      </c>
      <c r="AV165" s="12" t="s">
        <v>80</v>
      </c>
      <c r="AW165" s="12" t="s">
        <v>33</v>
      </c>
      <c r="AX165" s="12" t="s">
        <v>72</v>
      </c>
      <c r="AY165" s="151" t="s">
        <v>130</v>
      </c>
    </row>
    <row r="166" spans="2:65" s="13" customFormat="1" ht="11.25">
      <c r="B166" s="156"/>
      <c r="D166" s="140" t="s">
        <v>215</v>
      </c>
      <c r="E166" s="157" t="s">
        <v>19</v>
      </c>
      <c r="F166" s="158" t="s">
        <v>1056</v>
      </c>
      <c r="H166" s="159">
        <v>2.8679999999999999</v>
      </c>
      <c r="I166" s="160"/>
      <c r="L166" s="156"/>
      <c r="M166" s="161"/>
      <c r="T166" s="162"/>
      <c r="AT166" s="157" t="s">
        <v>215</v>
      </c>
      <c r="AU166" s="157" t="s">
        <v>82</v>
      </c>
      <c r="AV166" s="13" t="s">
        <v>82</v>
      </c>
      <c r="AW166" s="13" t="s">
        <v>33</v>
      </c>
      <c r="AX166" s="13" t="s">
        <v>72</v>
      </c>
      <c r="AY166" s="157" t="s">
        <v>130</v>
      </c>
    </row>
    <row r="167" spans="2:65" s="14" customFormat="1" ht="11.25">
      <c r="B167" s="163"/>
      <c r="D167" s="140" t="s">
        <v>215</v>
      </c>
      <c r="E167" s="164" t="s">
        <v>19</v>
      </c>
      <c r="F167" s="165" t="s">
        <v>220</v>
      </c>
      <c r="H167" s="166">
        <v>4.3979999999999997</v>
      </c>
      <c r="I167" s="167"/>
      <c r="L167" s="163"/>
      <c r="M167" s="168"/>
      <c r="T167" s="169"/>
      <c r="AT167" s="164" t="s">
        <v>215</v>
      </c>
      <c r="AU167" s="164" t="s">
        <v>82</v>
      </c>
      <c r="AV167" s="14" t="s">
        <v>138</v>
      </c>
      <c r="AW167" s="14" t="s">
        <v>33</v>
      </c>
      <c r="AX167" s="14" t="s">
        <v>80</v>
      </c>
      <c r="AY167" s="164" t="s">
        <v>130</v>
      </c>
    </row>
    <row r="168" spans="2:65" s="1" customFormat="1" ht="33" customHeight="1">
      <c r="B168" s="32"/>
      <c r="C168" s="127" t="s">
        <v>325</v>
      </c>
      <c r="D168" s="127" t="s">
        <v>133</v>
      </c>
      <c r="E168" s="128" t="s">
        <v>1057</v>
      </c>
      <c r="F168" s="129" t="s">
        <v>1058</v>
      </c>
      <c r="G168" s="130" t="s">
        <v>205</v>
      </c>
      <c r="H168" s="131">
        <v>3339.17</v>
      </c>
      <c r="I168" s="132"/>
      <c r="J168" s="133">
        <f>ROUND(I168*H168,2)</f>
        <v>0</v>
      </c>
      <c r="K168" s="129" t="s">
        <v>137</v>
      </c>
      <c r="L168" s="32"/>
      <c r="M168" s="134" t="s">
        <v>19</v>
      </c>
      <c r="N168" s="135" t="s">
        <v>43</v>
      </c>
      <c r="P168" s="136">
        <f>O168*H168</f>
        <v>0</v>
      </c>
      <c r="Q168" s="136">
        <v>0</v>
      </c>
      <c r="R168" s="136">
        <f>Q168*H168</f>
        <v>0</v>
      </c>
      <c r="S168" s="136">
        <v>0</v>
      </c>
      <c r="T168" s="137">
        <f>S168*H168</f>
        <v>0</v>
      </c>
      <c r="AR168" s="138" t="s">
        <v>138</v>
      </c>
      <c r="AT168" s="138" t="s">
        <v>133</v>
      </c>
      <c r="AU168" s="138" t="s">
        <v>82</v>
      </c>
      <c r="AY168" s="17" t="s">
        <v>130</v>
      </c>
      <c r="BE168" s="139">
        <f>IF(N168="základní",J168,0)</f>
        <v>0</v>
      </c>
      <c r="BF168" s="139">
        <f>IF(N168="snížená",J168,0)</f>
        <v>0</v>
      </c>
      <c r="BG168" s="139">
        <f>IF(N168="zákl. přenesená",J168,0)</f>
        <v>0</v>
      </c>
      <c r="BH168" s="139">
        <f>IF(N168="sníž. přenesená",J168,0)</f>
        <v>0</v>
      </c>
      <c r="BI168" s="139">
        <f>IF(N168="nulová",J168,0)</f>
        <v>0</v>
      </c>
      <c r="BJ168" s="17" t="s">
        <v>80</v>
      </c>
      <c r="BK168" s="139">
        <f>ROUND(I168*H168,2)</f>
        <v>0</v>
      </c>
      <c r="BL168" s="17" t="s">
        <v>138</v>
      </c>
      <c r="BM168" s="138" t="s">
        <v>1059</v>
      </c>
    </row>
    <row r="169" spans="2:65" s="1" customFormat="1" ht="19.5">
      <c r="B169" s="32"/>
      <c r="D169" s="140" t="s">
        <v>140</v>
      </c>
      <c r="F169" s="141" t="s">
        <v>1060</v>
      </c>
      <c r="I169" s="142"/>
      <c r="L169" s="32"/>
      <c r="M169" s="143"/>
      <c r="T169" s="53"/>
      <c r="AT169" s="17" t="s">
        <v>140</v>
      </c>
      <c r="AU169" s="17" t="s">
        <v>82</v>
      </c>
    </row>
    <row r="170" spans="2:65" s="1" customFormat="1" ht="11.25">
      <c r="B170" s="32"/>
      <c r="D170" s="144" t="s">
        <v>141</v>
      </c>
      <c r="F170" s="145" t="s">
        <v>1061</v>
      </c>
      <c r="I170" s="142"/>
      <c r="L170" s="32"/>
      <c r="M170" s="143"/>
      <c r="T170" s="53"/>
      <c r="AT170" s="17" t="s">
        <v>141</v>
      </c>
      <c r="AU170" s="17" t="s">
        <v>82</v>
      </c>
    </row>
    <row r="171" spans="2:65" s="12" customFormat="1" ht="11.25">
      <c r="B171" s="150"/>
      <c r="D171" s="140" t="s">
        <v>215</v>
      </c>
      <c r="E171" s="151" t="s">
        <v>19</v>
      </c>
      <c r="F171" s="152" t="s">
        <v>1062</v>
      </c>
      <c r="H171" s="151" t="s">
        <v>19</v>
      </c>
      <c r="I171" s="153"/>
      <c r="L171" s="150"/>
      <c r="M171" s="154"/>
      <c r="T171" s="155"/>
      <c r="AT171" s="151" t="s">
        <v>215</v>
      </c>
      <c r="AU171" s="151" t="s">
        <v>82</v>
      </c>
      <c r="AV171" s="12" t="s">
        <v>80</v>
      </c>
      <c r="AW171" s="12" t="s">
        <v>33</v>
      </c>
      <c r="AX171" s="12" t="s">
        <v>72</v>
      </c>
      <c r="AY171" s="151" t="s">
        <v>130</v>
      </c>
    </row>
    <row r="172" spans="2:65" s="13" customFormat="1" ht="11.25">
      <c r="B172" s="156"/>
      <c r="D172" s="140" t="s">
        <v>215</v>
      </c>
      <c r="E172" s="157" t="s">
        <v>19</v>
      </c>
      <c r="F172" s="158" t="s">
        <v>1063</v>
      </c>
      <c r="H172" s="159">
        <v>557.55999999999995</v>
      </c>
      <c r="I172" s="160"/>
      <c r="L172" s="156"/>
      <c r="M172" s="161"/>
      <c r="T172" s="162"/>
      <c r="AT172" s="157" t="s">
        <v>215</v>
      </c>
      <c r="AU172" s="157" t="s">
        <v>82</v>
      </c>
      <c r="AV172" s="13" t="s">
        <v>82</v>
      </c>
      <c r="AW172" s="13" t="s">
        <v>33</v>
      </c>
      <c r="AX172" s="13" t="s">
        <v>72</v>
      </c>
      <c r="AY172" s="157" t="s">
        <v>130</v>
      </c>
    </row>
    <row r="173" spans="2:65" s="12" customFormat="1" ht="11.25">
      <c r="B173" s="150"/>
      <c r="D173" s="140" t="s">
        <v>215</v>
      </c>
      <c r="E173" s="151" t="s">
        <v>19</v>
      </c>
      <c r="F173" s="152" t="s">
        <v>1064</v>
      </c>
      <c r="H173" s="151" t="s">
        <v>19</v>
      </c>
      <c r="I173" s="153"/>
      <c r="L173" s="150"/>
      <c r="M173" s="154"/>
      <c r="T173" s="155"/>
      <c r="AT173" s="151" t="s">
        <v>215</v>
      </c>
      <c r="AU173" s="151" t="s">
        <v>82</v>
      </c>
      <c r="AV173" s="12" t="s">
        <v>80</v>
      </c>
      <c r="AW173" s="12" t="s">
        <v>33</v>
      </c>
      <c r="AX173" s="12" t="s">
        <v>72</v>
      </c>
      <c r="AY173" s="151" t="s">
        <v>130</v>
      </c>
    </row>
    <row r="174" spans="2:65" s="13" customFormat="1" ht="11.25">
      <c r="B174" s="156"/>
      <c r="D174" s="140" t="s">
        <v>215</v>
      </c>
      <c r="E174" s="157" t="s">
        <v>19</v>
      </c>
      <c r="F174" s="158" t="s">
        <v>1065</v>
      </c>
      <c r="H174" s="159">
        <v>2781.61</v>
      </c>
      <c r="I174" s="160"/>
      <c r="L174" s="156"/>
      <c r="M174" s="161"/>
      <c r="T174" s="162"/>
      <c r="AT174" s="157" t="s">
        <v>215</v>
      </c>
      <c r="AU174" s="157" t="s">
        <v>82</v>
      </c>
      <c r="AV174" s="13" t="s">
        <v>82</v>
      </c>
      <c r="AW174" s="13" t="s">
        <v>33</v>
      </c>
      <c r="AX174" s="13" t="s">
        <v>72</v>
      </c>
      <c r="AY174" s="157" t="s">
        <v>130</v>
      </c>
    </row>
    <row r="175" spans="2:65" s="14" customFormat="1" ht="11.25">
      <c r="B175" s="163"/>
      <c r="D175" s="140" t="s">
        <v>215</v>
      </c>
      <c r="E175" s="164" t="s">
        <v>19</v>
      </c>
      <c r="F175" s="165" t="s">
        <v>220</v>
      </c>
      <c r="H175" s="166">
        <v>3339.17</v>
      </c>
      <c r="I175" s="167"/>
      <c r="L175" s="163"/>
      <c r="M175" s="168"/>
      <c r="T175" s="169"/>
      <c r="AT175" s="164" t="s">
        <v>215</v>
      </c>
      <c r="AU175" s="164" t="s">
        <v>82</v>
      </c>
      <c r="AV175" s="14" t="s">
        <v>138</v>
      </c>
      <c r="AW175" s="14" t="s">
        <v>33</v>
      </c>
      <c r="AX175" s="14" t="s">
        <v>80</v>
      </c>
      <c r="AY175" s="164" t="s">
        <v>130</v>
      </c>
    </row>
    <row r="176" spans="2:65" s="1" customFormat="1" ht="24.2" customHeight="1">
      <c r="B176" s="32"/>
      <c r="C176" s="127" t="s">
        <v>335</v>
      </c>
      <c r="D176" s="127" t="s">
        <v>133</v>
      </c>
      <c r="E176" s="128" t="s">
        <v>1066</v>
      </c>
      <c r="F176" s="129" t="s">
        <v>1067</v>
      </c>
      <c r="G176" s="130" t="s">
        <v>205</v>
      </c>
      <c r="H176" s="131">
        <v>291.93900000000002</v>
      </c>
      <c r="I176" s="132"/>
      <c r="J176" s="133">
        <f>ROUND(I176*H176,2)</f>
        <v>0</v>
      </c>
      <c r="K176" s="129" t="s">
        <v>137</v>
      </c>
      <c r="L176" s="32"/>
      <c r="M176" s="134" t="s">
        <v>19</v>
      </c>
      <c r="N176" s="135" t="s">
        <v>43</v>
      </c>
      <c r="P176" s="136">
        <f>O176*H176</f>
        <v>0</v>
      </c>
      <c r="Q176" s="136">
        <v>0</v>
      </c>
      <c r="R176" s="136">
        <f>Q176*H176</f>
        <v>0</v>
      </c>
      <c r="S176" s="136">
        <v>0</v>
      </c>
      <c r="T176" s="137">
        <f>S176*H176</f>
        <v>0</v>
      </c>
      <c r="AR176" s="138" t="s">
        <v>138</v>
      </c>
      <c r="AT176" s="138" t="s">
        <v>133</v>
      </c>
      <c r="AU176" s="138" t="s">
        <v>82</v>
      </c>
      <c r="AY176" s="17" t="s">
        <v>130</v>
      </c>
      <c r="BE176" s="139">
        <f>IF(N176="základní",J176,0)</f>
        <v>0</v>
      </c>
      <c r="BF176" s="139">
        <f>IF(N176="snížená",J176,0)</f>
        <v>0</v>
      </c>
      <c r="BG176" s="139">
        <f>IF(N176="zákl. přenesená",J176,0)</f>
        <v>0</v>
      </c>
      <c r="BH176" s="139">
        <f>IF(N176="sníž. přenesená",J176,0)</f>
        <v>0</v>
      </c>
      <c r="BI176" s="139">
        <f>IF(N176="nulová",J176,0)</f>
        <v>0</v>
      </c>
      <c r="BJ176" s="17" t="s">
        <v>80</v>
      </c>
      <c r="BK176" s="139">
        <f>ROUND(I176*H176,2)</f>
        <v>0</v>
      </c>
      <c r="BL176" s="17" t="s">
        <v>138</v>
      </c>
      <c r="BM176" s="138" t="s">
        <v>1068</v>
      </c>
    </row>
    <row r="177" spans="2:65" s="1" customFormat="1" ht="19.5">
      <c r="B177" s="32"/>
      <c r="D177" s="140" t="s">
        <v>140</v>
      </c>
      <c r="F177" s="141" t="s">
        <v>1069</v>
      </c>
      <c r="I177" s="142"/>
      <c r="L177" s="32"/>
      <c r="M177" s="143"/>
      <c r="T177" s="53"/>
      <c r="AT177" s="17" t="s">
        <v>140</v>
      </c>
      <c r="AU177" s="17" t="s">
        <v>82</v>
      </c>
    </row>
    <row r="178" spans="2:65" s="1" customFormat="1" ht="11.25">
      <c r="B178" s="32"/>
      <c r="D178" s="144" t="s">
        <v>141</v>
      </c>
      <c r="F178" s="145" t="s">
        <v>1070</v>
      </c>
      <c r="I178" s="142"/>
      <c r="L178" s="32"/>
      <c r="M178" s="143"/>
      <c r="T178" s="53"/>
      <c r="AT178" s="17" t="s">
        <v>141</v>
      </c>
      <c r="AU178" s="17" t="s">
        <v>82</v>
      </c>
    </row>
    <row r="179" spans="2:65" s="1" customFormat="1" ht="24.2" customHeight="1">
      <c r="B179" s="32"/>
      <c r="C179" s="127" t="s">
        <v>342</v>
      </c>
      <c r="D179" s="127" t="s">
        <v>133</v>
      </c>
      <c r="E179" s="128" t="s">
        <v>360</v>
      </c>
      <c r="F179" s="129" t="s">
        <v>361</v>
      </c>
      <c r="G179" s="130" t="s">
        <v>205</v>
      </c>
      <c r="H179" s="131">
        <v>3339.17</v>
      </c>
      <c r="I179" s="132"/>
      <c r="J179" s="133">
        <f>ROUND(I179*H179,2)</f>
        <v>0</v>
      </c>
      <c r="K179" s="129" t="s">
        <v>137</v>
      </c>
      <c r="L179" s="32"/>
      <c r="M179" s="134" t="s">
        <v>19</v>
      </c>
      <c r="N179" s="135" t="s">
        <v>43</v>
      </c>
      <c r="P179" s="136">
        <f>O179*H179</f>
        <v>0</v>
      </c>
      <c r="Q179" s="136">
        <v>0</v>
      </c>
      <c r="R179" s="136">
        <f>Q179*H179</f>
        <v>0</v>
      </c>
      <c r="S179" s="136">
        <v>0</v>
      </c>
      <c r="T179" s="137">
        <f>S179*H179</f>
        <v>0</v>
      </c>
      <c r="AR179" s="138" t="s">
        <v>138</v>
      </c>
      <c r="AT179" s="138" t="s">
        <v>133</v>
      </c>
      <c r="AU179" s="138" t="s">
        <v>82</v>
      </c>
      <c r="AY179" s="17" t="s">
        <v>130</v>
      </c>
      <c r="BE179" s="139">
        <f>IF(N179="základní",J179,0)</f>
        <v>0</v>
      </c>
      <c r="BF179" s="139">
        <f>IF(N179="snížená",J179,0)</f>
        <v>0</v>
      </c>
      <c r="BG179" s="139">
        <f>IF(N179="zákl. přenesená",J179,0)</f>
        <v>0</v>
      </c>
      <c r="BH179" s="139">
        <f>IF(N179="sníž. přenesená",J179,0)</f>
        <v>0</v>
      </c>
      <c r="BI179" s="139">
        <f>IF(N179="nulová",J179,0)</f>
        <v>0</v>
      </c>
      <c r="BJ179" s="17" t="s">
        <v>80</v>
      </c>
      <c r="BK179" s="139">
        <f>ROUND(I179*H179,2)</f>
        <v>0</v>
      </c>
      <c r="BL179" s="17" t="s">
        <v>138</v>
      </c>
      <c r="BM179" s="138" t="s">
        <v>1071</v>
      </c>
    </row>
    <row r="180" spans="2:65" s="1" customFormat="1" ht="19.5">
      <c r="B180" s="32"/>
      <c r="D180" s="140" t="s">
        <v>140</v>
      </c>
      <c r="F180" s="141" t="s">
        <v>363</v>
      </c>
      <c r="I180" s="142"/>
      <c r="L180" s="32"/>
      <c r="M180" s="143"/>
      <c r="T180" s="53"/>
      <c r="AT180" s="17" t="s">
        <v>140</v>
      </c>
      <c r="AU180" s="17" t="s">
        <v>82</v>
      </c>
    </row>
    <row r="181" spans="2:65" s="1" customFormat="1" ht="11.25">
      <c r="B181" s="32"/>
      <c r="D181" s="144" t="s">
        <v>141</v>
      </c>
      <c r="F181" s="145" t="s">
        <v>364</v>
      </c>
      <c r="I181" s="142"/>
      <c r="L181" s="32"/>
      <c r="M181" s="143"/>
      <c r="T181" s="53"/>
      <c r="AT181" s="17" t="s">
        <v>141</v>
      </c>
      <c r="AU181" s="17" t="s">
        <v>82</v>
      </c>
    </row>
    <row r="182" spans="2:65" s="1" customFormat="1" ht="24.2" customHeight="1">
      <c r="B182" s="32"/>
      <c r="C182" s="127" t="s">
        <v>352</v>
      </c>
      <c r="D182" s="127" t="s">
        <v>133</v>
      </c>
      <c r="E182" s="128" t="s">
        <v>366</v>
      </c>
      <c r="F182" s="129" t="s">
        <v>367</v>
      </c>
      <c r="G182" s="130" t="s">
        <v>205</v>
      </c>
      <c r="H182" s="131">
        <v>3599.82</v>
      </c>
      <c r="I182" s="132"/>
      <c r="J182" s="133">
        <f>ROUND(I182*H182,2)</f>
        <v>0</v>
      </c>
      <c r="K182" s="129" t="s">
        <v>137</v>
      </c>
      <c r="L182" s="32"/>
      <c r="M182" s="134" t="s">
        <v>19</v>
      </c>
      <c r="N182" s="135" t="s">
        <v>43</v>
      </c>
      <c r="P182" s="136">
        <f>O182*H182</f>
        <v>0</v>
      </c>
      <c r="Q182" s="136">
        <v>0</v>
      </c>
      <c r="R182" s="136">
        <f>Q182*H182</f>
        <v>0</v>
      </c>
      <c r="S182" s="136">
        <v>0</v>
      </c>
      <c r="T182" s="137">
        <f>S182*H182</f>
        <v>0</v>
      </c>
      <c r="AR182" s="138" t="s">
        <v>138</v>
      </c>
      <c r="AT182" s="138" t="s">
        <v>133</v>
      </c>
      <c r="AU182" s="138" t="s">
        <v>82</v>
      </c>
      <c r="AY182" s="17" t="s">
        <v>130</v>
      </c>
      <c r="BE182" s="139">
        <f>IF(N182="základní",J182,0)</f>
        <v>0</v>
      </c>
      <c r="BF182" s="139">
        <f>IF(N182="snížená",J182,0)</f>
        <v>0</v>
      </c>
      <c r="BG182" s="139">
        <f>IF(N182="zákl. přenesená",J182,0)</f>
        <v>0</v>
      </c>
      <c r="BH182" s="139">
        <f>IF(N182="sníž. přenesená",J182,0)</f>
        <v>0</v>
      </c>
      <c r="BI182" s="139">
        <f>IF(N182="nulová",J182,0)</f>
        <v>0</v>
      </c>
      <c r="BJ182" s="17" t="s">
        <v>80</v>
      </c>
      <c r="BK182" s="139">
        <f>ROUND(I182*H182,2)</f>
        <v>0</v>
      </c>
      <c r="BL182" s="17" t="s">
        <v>138</v>
      </c>
      <c r="BM182" s="138" t="s">
        <v>1072</v>
      </c>
    </row>
    <row r="183" spans="2:65" s="1" customFormat="1" ht="19.5">
      <c r="B183" s="32"/>
      <c r="D183" s="140" t="s">
        <v>140</v>
      </c>
      <c r="F183" s="141" t="s">
        <v>369</v>
      </c>
      <c r="I183" s="142"/>
      <c r="L183" s="32"/>
      <c r="M183" s="143"/>
      <c r="T183" s="53"/>
      <c r="AT183" s="17" t="s">
        <v>140</v>
      </c>
      <c r="AU183" s="17" t="s">
        <v>82</v>
      </c>
    </row>
    <row r="184" spans="2:65" s="1" customFormat="1" ht="11.25">
      <c r="B184" s="32"/>
      <c r="D184" s="144" t="s">
        <v>141</v>
      </c>
      <c r="F184" s="145" t="s">
        <v>370</v>
      </c>
      <c r="I184" s="142"/>
      <c r="L184" s="32"/>
      <c r="M184" s="143"/>
      <c r="T184" s="53"/>
      <c r="AT184" s="17" t="s">
        <v>141</v>
      </c>
      <c r="AU184" s="17" t="s">
        <v>82</v>
      </c>
    </row>
    <row r="185" spans="2:65" s="1" customFormat="1" ht="24.2" customHeight="1">
      <c r="B185" s="32"/>
      <c r="C185" s="127" t="s">
        <v>359</v>
      </c>
      <c r="D185" s="127" t="s">
        <v>133</v>
      </c>
      <c r="E185" s="128" t="s">
        <v>371</v>
      </c>
      <c r="F185" s="129" t="s">
        <v>372</v>
      </c>
      <c r="G185" s="130" t="s">
        <v>205</v>
      </c>
      <c r="H185" s="131">
        <v>993.2</v>
      </c>
      <c r="I185" s="132"/>
      <c r="J185" s="133">
        <f>ROUND(I185*H185,2)</f>
        <v>0</v>
      </c>
      <c r="K185" s="129" t="s">
        <v>137</v>
      </c>
      <c r="L185" s="32"/>
      <c r="M185" s="134" t="s">
        <v>19</v>
      </c>
      <c r="N185" s="135" t="s">
        <v>43</v>
      </c>
      <c r="P185" s="136">
        <f>O185*H185</f>
        <v>0</v>
      </c>
      <c r="Q185" s="136">
        <v>0</v>
      </c>
      <c r="R185" s="136">
        <f>Q185*H185</f>
        <v>0</v>
      </c>
      <c r="S185" s="136">
        <v>0</v>
      </c>
      <c r="T185" s="137">
        <f>S185*H185</f>
        <v>0</v>
      </c>
      <c r="AR185" s="138" t="s">
        <v>138</v>
      </c>
      <c r="AT185" s="138" t="s">
        <v>133</v>
      </c>
      <c r="AU185" s="138" t="s">
        <v>82</v>
      </c>
      <c r="AY185" s="17" t="s">
        <v>130</v>
      </c>
      <c r="BE185" s="139">
        <f>IF(N185="základní",J185,0)</f>
        <v>0</v>
      </c>
      <c r="BF185" s="139">
        <f>IF(N185="snížená",J185,0)</f>
        <v>0</v>
      </c>
      <c r="BG185" s="139">
        <f>IF(N185="zákl. přenesená",J185,0)</f>
        <v>0</v>
      </c>
      <c r="BH185" s="139">
        <f>IF(N185="sníž. přenesená",J185,0)</f>
        <v>0</v>
      </c>
      <c r="BI185" s="139">
        <f>IF(N185="nulová",J185,0)</f>
        <v>0</v>
      </c>
      <c r="BJ185" s="17" t="s">
        <v>80</v>
      </c>
      <c r="BK185" s="139">
        <f>ROUND(I185*H185,2)</f>
        <v>0</v>
      </c>
      <c r="BL185" s="17" t="s">
        <v>138</v>
      </c>
      <c r="BM185" s="138" t="s">
        <v>1073</v>
      </c>
    </row>
    <row r="186" spans="2:65" s="1" customFormat="1" ht="19.5">
      <c r="B186" s="32"/>
      <c r="D186" s="140" t="s">
        <v>140</v>
      </c>
      <c r="F186" s="141" t="s">
        <v>374</v>
      </c>
      <c r="I186" s="142"/>
      <c r="L186" s="32"/>
      <c r="M186" s="143"/>
      <c r="T186" s="53"/>
      <c r="AT186" s="17" t="s">
        <v>140</v>
      </c>
      <c r="AU186" s="17" t="s">
        <v>82</v>
      </c>
    </row>
    <row r="187" spans="2:65" s="1" customFormat="1" ht="11.25">
      <c r="B187" s="32"/>
      <c r="D187" s="144" t="s">
        <v>141</v>
      </c>
      <c r="F187" s="145" t="s">
        <v>375</v>
      </c>
      <c r="I187" s="142"/>
      <c r="L187" s="32"/>
      <c r="M187" s="143"/>
      <c r="T187" s="53"/>
      <c r="AT187" s="17" t="s">
        <v>141</v>
      </c>
      <c r="AU187" s="17" t="s">
        <v>82</v>
      </c>
    </row>
    <row r="188" spans="2:65" s="13" customFormat="1" ht="11.25">
      <c r="B188" s="156"/>
      <c r="D188" s="140" t="s">
        <v>215</v>
      </c>
      <c r="E188" s="157" t="s">
        <v>19</v>
      </c>
      <c r="F188" s="158" t="s">
        <v>1074</v>
      </c>
      <c r="H188" s="159">
        <v>993.2</v>
      </c>
      <c r="I188" s="160"/>
      <c r="L188" s="156"/>
      <c r="M188" s="161"/>
      <c r="T188" s="162"/>
      <c r="AT188" s="157" t="s">
        <v>215</v>
      </c>
      <c r="AU188" s="157" t="s">
        <v>82</v>
      </c>
      <c r="AV188" s="13" t="s">
        <v>82</v>
      </c>
      <c r="AW188" s="13" t="s">
        <v>33</v>
      </c>
      <c r="AX188" s="13" t="s">
        <v>80</v>
      </c>
      <c r="AY188" s="157" t="s">
        <v>130</v>
      </c>
    </row>
    <row r="189" spans="2:65" s="1" customFormat="1" ht="24.2" customHeight="1">
      <c r="B189" s="32"/>
      <c r="C189" s="127" t="s">
        <v>365</v>
      </c>
      <c r="D189" s="127" t="s">
        <v>133</v>
      </c>
      <c r="E189" s="128" t="s">
        <v>1075</v>
      </c>
      <c r="F189" s="129" t="s">
        <v>1076</v>
      </c>
      <c r="G189" s="130" t="s">
        <v>205</v>
      </c>
      <c r="H189" s="131">
        <v>291.93900000000002</v>
      </c>
      <c r="I189" s="132"/>
      <c r="J189" s="133">
        <f>ROUND(I189*H189,2)</f>
        <v>0</v>
      </c>
      <c r="K189" s="129" t="s">
        <v>137</v>
      </c>
      <c r="L189" s="32"/>
      <c r="M189" s="134" t="s">
        <v>19</v>
      </c>
      <c r="N189" s="135" t="s">
        <v>43</v>
      </c>
      <c r="P189" s="136">
        <f>O189*H189</f>
        <v>0</v>
      </c>
      <c r="Q189" s="136">
        <v>0</v>
      </c>
      <c r="R189" s="136">
        <f>Q189*H189</f>
        <v>0</v>
      </c>
      <c r="S189" s="136">
        <v>0</v>
      </c>
      <c r="T189" s="137">
        <f>S189*H189</f>
        <v>0</v>
      </c>
      <c r="AR189" s="138" t="s">
        <v>138</v>
      </c>
      <c r="AT189" s="138" t="s">
        <v>133</v>
      </c>
      <c r="AU189" s="138" t="s">
        <v>82</v>
      </c>
      <c r="AY189" s="17" t="s">
        <v>130</v>
      </c>
      <c r="BE189" s="139">
        <f>IF(N189="základní",J189,0)</f>
        <v>0</v>
      </c>
      <c r="BF189" s="139">
        <f>IF(N189="snížená",J189,0)</f>
        <v>0</v>
      </c>
      <c r="BG189" s="139">
        <f>IF(N189="zákl. přenesená",J189,0)</f>
        <v>0</v>
      </c>
      <c r="BH189" s="139">
        <f>IF(N189="sníž. přenesená",J189,0)</f>
        <v>0</v>
      </c>
      <c r="BI189" s="139">
        <f>IF(N189="nulová",J189,0)</f>
        <v>0</v>
      </c>
      <c r="BJ189" s="17" t="s">
        <v>80</v>
      </c>
      <c r="BK189" s="139">
        <f>ROUND(I189*H189,2)</f>
        <v>0</v>
      </c>
      <c r="BL189" s="17" t="s">
        <v>138</v>
      </c>
      <c r="BM189" s="138" t="s">
        <v>1077</v>
      </c>
    </row>
    <row r="190" spans="2:65" s="1" customFormat="1" ht="19.5">
      <c r="B190" s="32"/>
      <c r="D190" s="140" t="s">
        <v>140</v>
      </c>
      <c r="F190" s="141" t="s">
        <v>1078</v>
      </c>
      <c r="I190" s="142"/>
      <c r="L190" s="32"/>
      <c r="M190" s="143"/>
      <c r="T190" s="53"/>
      <c r="AT190" s="17" t="s">
        <v>140</v>
      </c>
      <c r="AU190" s="17" t="s">
        <v>82</v>
      </c>
    </row>
    <row r="191" spans="2:65" s="1" customFormat="1" ht="11.25">
      <c r="B191" s="32"/>
      <c r="D191" s="144" t="s">
        <v>141</v>
      </c>
      <c r="F191" s="145" t="s">
        <v>1079</v>
      </c>
      <c r="I191" s="142"/>
      <c r="L191" s="32"/>
      <c r="M191" s="143"/>
      <c r="T191" s="53"/>
      <c r="AT191" s="17" t="s">
        <v>141</v>
      </c>
      <c r="AU191" s="17" t="s">
        <v>82</v>
      </c>
    </row>
    <row r="192" spans="2:65" s="12" customFormat="1" ht="11.25">
      <c r="B192" s="150"/>
      <c r="D192" s="140" t="s">
        <v>215</v>
      </c>
      <c r="E192" s="151" t="s">
        <v>19</v>
      </c>
      <c r="F192" s="152" t="s">
        <v>1062</v>
      </c>
      <c r="H192" s="151" t="s">
        <v>19</v>
      </c>
      <c r="I192" s="153"/>
      <c r="L192" s="150"/>
      <c r="M192" s="154"/>
      <c r="T192" s="155"/>
      <c r="AT192" s="151" t="s">
        <v>215</v>
      </c>
      <c r="AU192" s="151" t="s">
        <v>82</v>
      </c>
      <c r="AV192" s="12" t="s">
        <v>80</v>
      </c>
      <c r="AW192" s="12" t="s">
        <v>33</v>
      </c>
      <c r="AX192" s="12" t="s">
        <v>72</v>
      </c>
      <c r="AY192" s="151" t="s">
        <v>130</v>
      </c>
    </row>
    <row r="193" spans="2:65" s="13" customFormat="1" ht="11.25">
      <c r="B193" s="156"/>
      <c r="D193" s="140" t="s">
        <v>215</v>
      </c>
      <c r="E193" s="157" t="s">
        <v>19</v>
      </c>
      <c r="F193" s="158" t="s">
        <v>1080</v>
      </c>
      <c r="H193" s="159">
        <v>291.93900000000002</v>
      </c>
      <c r="I193" s="160"/>
      <c r="L193" s="156"/>
      <c r="M193" s="161"/>
      <c r="T193" s="162"/>
      <c r="AT193" s="157" t="s">
        <v>215</v>
      </c>
      <c r="AU193" s="157" t="s">
        <v>82</v>
      </c>
      <c r="AV193" s="13" t="s">
        <v>82</v>
      </c>
      <c r="AW193" s="13" t="s">
        <v>33</v>
      </c>
      <c r="AX193" s="13" t="s">
        <v>80</v>
      </c>
      <c r="AY193" s="157" t="s">
        <v>130</v>
      </c>
    </row>
    <row r="194" spans="2:65" s="11" customFormat="1" ht="22.9" customHeight="1">
      <c r="B194" s="115"/>
      <c r="D194" s="116" t="s">
        <v>71</v>
      </c>
      <c r="E194" s="125" t="s">
        <v>82</v>
      </c>
      <c r="F194" s="125" t="s">
        <v>1081</v>
      </c>
      <c r="I194" s="118"/>
      <c r="J194" s="126">
        <f>BK194</f>
        <v>0</v>
      </c>
      <c r="L194" s="115"/>
      <c r="M194" s="120"/>
      <c r="P194" s="121">
        <f>SUM(P195:P204)</f>
        <v>0</v>
      </c>
      <c r="R194" s="121">
        <f>SUM(R195:R204)</f>
        <v>264.54069179999999</v>
      </c>
      <c r="T194" s="122">
        <f>SUM(T195:T204)</f>
        <v>0</v>
      </c>
      <c r="AR194" s="116" t="s">
        <v>80</v>
      </c>
      <c r="AT194" s="123" t="s">
        <v>71</v>
      </c>
      <c r="AU194" s="123" t="s">
        <v>80</v>
      </c>
      <c r="AY194" s="116" t="s">
        <v>130</v>
      </c>
      <c r="BK194" s="124">
        <f>SUM(BK195:BK204)</f>
        <v>0</v>
      </c>
    </row>
    <row r="195" spans="2:65" s="1" customFormat="1" ht="33" customHeight="1">
      <c r="B195" s="32"/>
      <c r="C195" s="127" t="s">
        <v>7</v>
      </c>
      <c r="D195" s="127" t="s">
        <v>133</v>
      </c>
      <c r="E195" s="128" t="s">
        <v>1082</v>
      </c>
      <c r="F195" s="129" t="s">
        <v>1083</v>
      </c>
      <c r="G195" s="130" t="s">
        <v>205</v>
      </c>
      <c r="H195" s="131">
        <v>2165.94</v>
      </c>
      <c r="I195" s="132"/>
      <c r="J195" s="133">
        <f>ROUND(I195*H195,2)</f>
        <v>0</v>
      </c>
      <c r="K195" s="129" t="s">
        <v>137</v>
      </c>
      <c r="L195" s="32"/>
      <c r="M195" s="134" t="s">
        <v>19</v>
      </c>
      <c r="N195" s="135" t="s">
        <v>43</v>
      </c>
      <c r="P195" s="136">
        <f>O195*H195</f>
        <v>0</v>
      </c>
      <c r="Q195" s="136">
        <v>3.1E-4</v>
      </c>
      <c r="R195" s="136">
        <f>Q195*H195</f>
        <v>0.67144139999999997</v>
      </c>
      <c r="S195" s="136">
        <v>0</v>
      </c>
      <c r="T195" s="137">
        <f>S195*H195</f>
        <v>0</v>
      </c>
      <c r="AR195" s="138" t="s">
        <v>138</v>
      </c>
      <c r="AT195" s="138" t="s">
        <v>133</v>
      </c>
      <c r="AU195" s="138" t="s">
        <v>82</v>
      </c>
      <c r="AY195" s="17" t="s">
        <v>130</v>
      </c>
      <c r="BE195" s="139">
        <f>IF(N195="základní",J195,0)</f>
        <v>0</v>
      </c>
      <c r="BF195" s="139">
        <f>IF(N195="snížená",J195,0)</f>
        <v>0</v>
      </c>
      <c r="BG195" s="139">
        <f>IF(N195="zákl. přenesená",J195,0)</f>
        <v>0</v>
      </c>
      <c r="BH195" s="139">
        <f>IF(N195="sníž. přenesená",J195,0)</f>
        <v>0</v>
      </c>
      <c r="BI195" s="139">
        <f>IF(N195="nulová",J195,0)</f>
        <v>0</v>
      </c>
      <c r="BJ195" s="17" t="s">
        <v>80</v>
      </c>
      <c r="BK195" s="139">
        <f>ROUND(I195*H195,2)</f>
        <v>0</v>
      </c>
      <c r="BL195" s="17" t="s">
        <v>138</v>
      </c>
      <c r="BM195" s="138" t="s">
        <v>1084</v>
      </c>
    </row>
    <row r="196" spans="2:65" s="1" customFormat="1" ht="29.25">
      <c r="B196" s="32"/>
      <c r="D196" s="140" t="s">
        <v>140</v>
      </c>
      <c r="F196" s="141" t="s">
        <v>1085</v>
      </c>
      <c r="I196" s="142"/>
      <c r="L196" s="32"/>
      <c r="M196" s="143"/>
      <c r="T196" s="53"/>
      <c r="AT196" s="17" t="s">
        <v>140</v>
      </c>
      <c r="AU196" s="17" t="s">
        <v>82</v>
      </c>
    </row>
    <row r="197" spans="2:65" s="1" customFormat="1" ht="11.25">
      <c r="B197" s="32"/>
      <c r="D197" s="144" t="s">
        <v>141</v>
      </c>
      <c r="F197" s="145" t="s">
        <v>1086</v>
      </c>
      <c r="I197" s="142"/>
      <c r="L197" s="32"/>
      <c r="M197" s="143"/>
      <c r="T197" s="53"/>
      <c r="AT197" s="17" t="s">
        <v>141</v>
      </c>
      <c r="AU197" s="17" t="s">
        <v>82</v>
      </c>
    </row>
    <row r="198" spans="2:65" s="13" customFormat="1" ht="11.25">
      <c r="B198" s="156"/>
      <c r="D198" s="140" t="s">
        <v>215</v>
      </c>
      <c r="E198" s="157" t="s">
        <v>19</v>
      </c>
      <c r="F198" s="158" t="s">
        <v>1087</v>
      </c>
      <c r="H198" s="159">
        <v>2165.94</v>
      </c>
      <c r="I198" s="160"/>
      <c r="L198" s="156"/>
      <c r="M198" s="161"/>
      <c r="T198" s="162"/>
      <c r="AT198" s="157" t="s">
        <v>215</v>
      </c>
      <c r="AU198" s="157" t="s">
        <v>82</v>
      </c>
      <c r="AV198" s="13" t="s">
        <v>82</v>
      </c>
      <c r="AW198" s="13" t="s">
        <v>33</v>
      </c>
      <c r="AX198" s="13" t="s">
        <v>80</v>
      </c>
      <c r="AY198" s="157" t="s">
        <v>130</v>
      </c>
    </row>
    <row r="199" spans="2:65" s="1" customFormat="1" ht="37.9" customHeight="1">
      <c r="B199" s="32"/>
      <c r="C199" s="127" t="s">
        <v>377</v>
      </c>
      <c r="D199" s="127" t="s">
        <v>133</v>
      </c>
      <c r="E199" s="128" t="s">
        <v>1088</v>
      </c>
      <c r="F199" s="129" t="s">
        <v>1089</v>
      </c>
      <c r="G199" s="130" t="s">
        <v>259</v>
      </c>
      <c r="H199" s="131">
        <v>962.64</v>
      </c>
      <c r="I199" s="132"/>
      <c r="J199" s="133">
        <f>ROUND(I199*H199,2)</f>
        <v>0</v>
      </c>
      <c r="K199" s="129" t="s">
        <v>137</v>
      </c>
      <c r="L199" s="32"/>
      <c r="M199" s="134" t="s">
        <v>19</v>
      </c>
      <c r="N199" s="135" t="s">
        <v>43</v>
      </c>
      <c r="P199" s="136">
        <f>O199*H199</f>
        <v>0</v>
      </c>
      <c r="Q199" s="136">
        <v>0.27411000000000002</v>
      </c>
      <c r="R199" s="136">
        <f>Q199*H199</f>
        <v>263.8692504</v>
      </c>
      <c r="S199" s="136">
        <v>0</v>
      </c>
      <c r="T199" s="137">
        <f>S199*H199</f>
        <v>0</v>
      </c>
      <c r="AR199" s="138" t="s">
        <v>138</v>
      </c>
      <c r="AT199" s="138" t="s">
        <v>133</v>
      </c>
      <c r="AU199" s="138" t="s">
        <v>82</v>
      </c>
      <c r="AY199" s="17" t="s">
        <v>130</v>
      </c>
      <c r="BE199" s="139">
        <f>IF(N199="základní",J199,0)</f>
        <v>0</v>
      </c>
      <c r="BF199" s="139">
        <f>IF(N199="snížená",J199,0)</f>
        <v>0</v>
      </c>
      <c r="BG199" s="139">
        <f>IF(N199="zákl. přenesená",J199,0)</f>
        <v>0</v>
      </c>
      <c r="BH199" s="139">
        <f>IF(N199="sníž. přenesená",J199,0)</f>
        <v>0</v>
      </c>
      <c r="BI199" s="139">
        <f>IF(N199="nulová",J199,0)</f>
        <v>0</v>
      </c>
      <c r="BJ199" s="17" t="s">
        <v>80</v>
      </c>
      <c r="BK199" s="139">
        <f>ROUND(I199*H199,2)</f>
        <v>0</v>
      </c>
      <c r="BL199" s="17" t="s">
        <v>138</v>
      </c>
      <c r="BM199" s="138" t="s">
        <v>1090</v>
      </c>
    </row>
    <row r="200" spans="2:65" s="1" customFormat="1" ht="39">
      <c r="B200" s="32"/>
      <c r="D200" s="140" t="s">
        <v>140</v>
      </c>
      <c r="F200" s="141" t="s">
        <v>1091</v>
      </c>
      <c r="I200" s="142"/>
      <c r="L200" s="32"/>
      <c r="M200" s="143"/>
      <c r="T200" s="53"/>
      <c r="AT200" s="17" t="s">
        <v>140</v>
      </c>
      <c r="AU200" s="17" t="s">
        <v>82</v>
      </c>
    </row>
    <row r="201" spans="2:65" s="1" customFormat="1" ht="11.25">
      <c r="B201" s="32"/>
      <c r="D201" s="144" t="s">
        <v>141</v>
      </c>
      <c r="F201" s="145" t="s">
        <v>1092</v>
      </c>
      <c r="I201" s="142"/>
      <c r="L201" s="32"/>
      <c r="M201" s="143"/>
      <c r="T201" s="53"/>
      <c r="AT201" s="17" t="s">
        <v>141</v>
      </c>
      <c r="AU201" s="17" t="s">
        <v>82</v>
      </c>
    </row>
    <row r="202" spans="2:65" s="13" customFormat="1" ht="22.5">
      <c r="B202" s="156"/>
      <c r="D202" s="140" t="s">
        <v>215</v>
      </c>
      <c r="E202" s="157" t="s">
        <v>19</v>
      </c>
      <c r="F202" s="158" t="s">
        <v>1093</v>
      </c>
      <c r="H202" s="159">
        <v>962.64</v>
      </c>
      <c r="I202" s="160"/>
      <c r="L202" s="156"/>
      <c r="M202" s="161"/>
      <c r="T202" s="162"/>
      <c r="AT202" s="157" t="s">
        <v>215</v>
      </c>
      <c r="AU202" s="157" t="s">
        <v>82</v>
      </c>
      <c r="AV202" s="13" t="s">
        <v>82</v>
      </c>
      <c r="AW202" s="13" t="s">
        <v>33</v>
      </c>
      <c r="AX202" s="13" t="s">
        <v>80</v>
      </c>
      <c r="AY202" s="157" t="s">
        <v>130</v>
      </c>
    </row>
    <row r="203" spans="2:65" s="1" customFormat="1" ht="16.5" customHeight="1">
      <c r="B203" s="32"/>
      <c r="C203" s="127" t="s">
        <v>384</v>
      </c>
      <c r="D203" s="127" t="s">
        <v>133</v>
      </c>
      <c r="E203" s="128" t="s">
        <v>1094</v>
      </c>
      <c r="F203" s="129" t="s">
        <v>19</v>
      </c>
      <c r="G203" s="130" t="s">
        <v>1095</v>
      </c>
      <c r="H203" s="131">
        <v>3.3</v>
      </c>
      <c r="I203" s="132"/>
      <c r="J203" s="133">
        <f>ROUND(I203*H203,2)</f>
        <v>0</v>
      </c>
      <c r="K203" s="129" t="s">
        <v>19</v>
      </c>
      <c r="L203" s="32"/>
      <c r="M203" s="134" t="s">
        <v>19</v>
      </c>
      <c r="N203" s="135" t="s">
        <v>43</v>
      </c>
      <c r="P203" s="136">
        <f>O203*H203</f>
        <v>0</v>
      </c>
      <c r="Q203" s="136">
        <v>0</v>
      </c>
      <c r="R203" s="136">
        <f>Q203*H203</f>
        <v>0</v>
      </c>
      <c r="S203" s="136">
        <v>0</v>
      </c>
      <c r="T203" s="137">
        <f>S203*H203</f>
        <v>0</v>
      </c>
      <c r="AR203" s="138" t="s">
        <v>138</v>
      </c>
      <c r="AT203" s="138" t="s">
        <v>133</v>
      </c>
      <c r="AU203" s="138" t="s">
        <v>82</v>
      </c>
      <c r="AY203" s="17" t="s">
        <v>130</v>
      </c>
      <c r="BE203" s="139">
        <f>IF(N203="základní",J203,0)</f>
        <v>0</v>
      </c>
      <c r="BF203" s="139">
        <f>IF(N203="snížená",J203,0)</f>
        <v>0</v>
      </c>
      <c r="BG203" s="139">
        <f>IF(N203="zákl. přenesená",J203,0)</f>
        <v>0</v>
      </c>
      <c r="BH203" s="139">
        <f>IF(N203="sníž. přenesená",J203,0)</f>
        <v>0</v>
      </c>
      <c r="BI203" s="139">
        <f>IF(N203="nulová",J203,0)</f>
        <v>0</v>
      </c>
      <c r="BJ203" s="17" t="s">
        <v>80</v>
      </c>
      <c r="BK203" s="139">
        <f>ROUND(I203*H203,2)</f>
        <v>0</v>
      </c>
      <c r="BL203" s="17" t="s">
        <v>138</v>
      </c>
      <c r="BM203" s="138" t="s">
        <v>1096</v>
      </c>
    </row>
    <row r="204" spans="2:65" s="1" customFormat="1" ht="19.5">
      <c r="B204" s="32"/>
      <c r="D204" s="140" t="s">
        <v>140</v>
      </c>
      <c r="F204" s="141" t="s">
        <v>1097</v>
      </c>
      <c r="I204" s="142"/>
      <c r="L204" s="32"/>
      <c r="M204" s="143"/>
      <c r="T204" s="53"/>
      <c r="AT204" s="17" t="s">
        <v>140</v>
      </c>
      <c r="AU204" s="17" t="s">
        <v>82</v>
      </c>
    </row>
    <row r="205" spans="2:65" s="11" customFormat="1" ht="22.9" customHeight="1">
      <c r="B205" s="115"/>
      <c r="D205" s="116" t="s">
        <v>71</v>
      </c>
      <c r="E205" s="125" t="s">
        <v>138</v>
      </c>
      <c r="F205" s="125" t="s">
        <v>376</v>
      </c>
      <c r="I205" s="118"/>
      <c r="J205" s="126">
        <f>BK205</f>
        <v>0</v>
      </c>
      <c r="L205" s="115"/>
      <c r="M205" s="120"/>
      <c r="P205" s="121">
        <f>SUM(P206:P224)</f>
        <v>0</v>
      </c>
      <c r="R205" s="121">
        <f>SUM(R206:R224)</f>
        <v>11.1175468</v>
      </c>
      <c r="T205" s="122">
        <f>SUM(T206:T224)</f>
        <v>0</v>
      </c>
      <c r="AR205" s="116" t="s">
        <v>80</v>
      </c>
      <c r="AT205" s="123" t="s">
        <v>71</v>
      </c>
      <c r="AU205" s="123" t="s">
        <v>80</v>
      </c>
      <c r="AY205" s="116" t="s">
        <v>130</v>
      </c>
      <c r="BK205" s="124">
        <f>SUM(BK206:BK224)</f>
        <v>0</v>
      </c>
    </row>
    <row r="206" spans="2:65" s="1" customFormat="1" ht="24.2" customHeight="1">
      <c r="B206" s="32"/>
      <c r="C206" s="127" t="s">
        <v>391</v>
      </c>
      <c r="D206" s="127" t="s">
        <v>133</v>
      </c>
      <c r="E206" s="128" t="s">
        <v>378</v>
      </c>
      <c r="F206" s="129" t="s">
        <v>379</v>
      </c>
      <c r="G206" s="130" t="s">
        <v>205</v>
      </c>
      <c r="H206" s="131">
        <v>14.84</v>
      </c>
      <c r="I206" s="132"/>
      <c r="J206" s="133">
        <f>ROUND(I206*H206,2)</f>
        <v>0</v>
      </c>
      <c r="K206" s="129" t="s">
        <v>137</v>
      </c>
      <c r="L206" s="32"/>
      <c r="M206" s="134" t="s">
        <v>19</v>
      </c>
      <c r="N206" s="135" t="s">
        <v>43</v>
      </c>
      <c r="P206" s="136">
        <f>O206*H206</f>
        <v>0</v>
      </c>
      <c r="Q206" s="136">
        <v>0</v>
      </c>
      <c r="R206" s="136">
        <f>Q206*H206</f>
        <v>0</v>
      </c>
      <c r="S206" s="136">
        <v>0</v>
      </c>
      <c r="T206" s="137">
        <f>S206*H206</f>
        <v>0</v>
      </c>
      <c r="AR206" s="138" t="s">
        <v>138</v>
      </c>
      <c r="AT206" s="138" t="s">
        <v>133</v>
      </c>
      <c r="AU206" s="138" t="s">
        <v>82</v>
      </c>
      <c r="AY206" s="17" t="s">
        <v>130</v>
      </c>
      <c r="BE206" s="139">
        <f>IF(N206="základní",J206,0)</f>
        <v>0</v>
      </c>
      <c r="BF206" s="139">
        <f>IF(N206="snížená",J206,0)</f>
        <v>0</v>
      </c>
      <c r="BG206" s="139">
        <f>IF(N206="zákl. přenesená",J206,0)</f>
        <v>0</v>
      </c>
      <c r="BH206" s="139">
        <f>IF(N206="sníž. přenesená",J206,0)</f>
        <v>0</v>
      </c>
      <c r="BI206" s="139">
        <f>IF(N206="nulová",J206,0)</f>
        <v>0</v>
      </c>
      <c r="BJ206" s="17" t="s">
        <v>80</v>
      </c>
      <c r="BK206" s="139">
        <f>ROUND(I206*H206,2)</f>
        <v>0</v>
      </c>
      <c r="BL206" s="17" t="s">
        <v>138</v>
      </c>
      <c r="BM206" s="138" t="s">
        <v>1098</v>
      </c>
    </row>
    <row r="207" spans="2:65" s="1" customFormat="1" ht="19.5">
      <c r="B207" s="32"/>
      <c r="D207" s="140" t="s">
        <v>140</v>
      </c>
      <c r="F207" s="141" t="s">
        <v>381</v>
      </c>
      <c r="I207" s="142"/>
      <c r="L207" s="32"/>
      <c r="M207" s="143"/>
      <c r="T207" s="53"/>
      <c r="AT207" s="17" t="s">
        <v>140</v>
      </c>
      <c r="AU207" s="17" t="s">
        <v>82</v>
      </c>
    </row>
    <row r="208" spans="2:65" s="1" customFormat="1" ht="11.25">
      <c r="B208" s="32"/>
      <c r="D208" s="144" t="s">
        <v>141</v>
      </c>
      <c r="F208" s="145" t="s">
        <v>382</v>
      </c>
      <c r="I208" s="142"/>
      <c r="L208" s="32"/>
      <c r="M208" s="143"/>
      <c r="T208" s="53"/>
      <c r="AT208" s="17" t="s">
        <v>141</v>
      </c>
      <c r="AU208" s="17" t="s">
        <v>82</v>
      </c>
    </row>
    <row r="209" spans="2:65" s="1" customFormat="1" ht="19.5">
      <c r="B209" s="32"/>
      <c r="D209" s="140" t="s">
        <v>143</v>
      </c>
      <c r="F209" s="146" t="s">
        <v>1099</v>
      </c>
      <c r="I209" s="142"/>
      <c r="L209" s="32"/>
      <c r="M209" s="143"/>
      <c r="T209" s="53"/>
      <c r="AT209" s="17" t="s">
        <v>143</v>
      </c>
      <c r="AU209" s="17" t="s">
        <v>82</v>
      </c>
    </row>
    <row r="210" spans="2:65" s="1" customFormat="1" ht="16.5" customHeight="1">
      <c r="B210" s="32"/>
      <c r="C210" s="127" t="s">
        <v>398</v>
      </c>
      <c r="D210" s="127" t="s">
        <v>133</v>
      </c>
      <c r="E210" s="128" t="s">
        <v>385</v>
      </c>
      <c r="F210" s="129" t="s">
        <v>386</v>
      </c>
      <c r="G210" s="130" t="s">
        <v>275</v>
      </c>
      <c r="H210" s="131">
        <v>0.28699999999999998</v>
      </c>
      <c r="I210" s="132"/>
      <c r="J210" s="133">
        <f>ROUND(I210*H210,2)</f>
        <v>0</v>
      </c>
      <c r="K210" s="129" t="s">
        <v>137</v>
      </c>
      <c r="L210" s="32"/>
      <c r="M210" s="134" t="s">
        <v>19</v>
      </c>
      <c r="N210" s="135" t="s">
        <v>43</v>
      </c>
      <c r="P210" s="136">
        <f>O210*H210</f>
        <v>0</v>
      </c>
      <c r="Q210" s="136">
        <v>0</v>
      </c>
      <c r="R210" s="136">
        <f>Q210*H210</f>
        <v>0</v>
      </c>
      <c r="S210" s="136">
        <v>0</v>
      </c>
      <c r="T210" s="137">
        <f>S210*H210</f>
        <v>0</v>
      </c>
      <c r="AR210" s="138" t="s">
        <v>138</v>
      </c>
      <c r="AT210" s="138" t="s">
        <v>133</v>
      </c>
      <c r="AU210" s="138" t="s">
        <v>82</v>
      </c>
      <c r="AY210" s="17" t="s">
        <v>130</v>
      </c>
      <c r="BE210" s="139">
        <f>IF(N210="základní",J210,0)</f>
        <v>0</v>
      </c>
      <c r="BF210" s="139">
        <f>IF(N210="snížená",J210,0)</f>
        <v>0</v>
      </c>
      <c r="BG210" s="139">
        <f>IF(N210="zákl. přenesená",J210,0)</f>
        <v>0</v>
      </c>
      <c r="BH210" s="139">
        <f>IF(N210="sníž. přenesená",J210,0)</f>
        <v>0</v>
      </c>
      <c r="BI210" s="139">
        <f>IF(N210="nulová",J210,0)</f>
        <v>0</v>
      </c>
      <c r="BJ210" s="17" t="s">
        <v>80</v>
      </c>
      <c r="BK210" s="139">
        <f>ROUND(I210*H210,2)</f>
        <v>0</v>
      </c>
      <c r="BL210" s="17" t="s">
        <v>138</v>
      </c>
      <c r="BM210" s="138" t="s">
        <v>1100</v>
      </c>
    </row>
    <row r="211" spans="2:65" s="1" customFormat="1" ht="19.5">
      <c r="B211" s="32"/>
      <c r="D211" s="140" t="s">
        <v>140</v>
      </c>
      <c r="F211" s="141" t="s">
        <v>388</v>
      </c>
      <c r="I211" s="142"/>
      <c r="L211" s="32"/>
      <c r="M211" s="143"/>
      <c r="T211" s="53"/>
      <c r="AT211" s="17" t="s">
        <v>140</v>
      </c>
      <c r="AU211" s="17" t="s">
        <v>82</v>
      </c>
    </row>
    <row r="212" spans="2:65" s="1" customFormat="1" ht="11.25">
      <c r="B212" s="32"/>
      <c r="D212" s="144" t="s">
        <v>141</v>
      </c>
      <c r="F212" s="145" t="s">
        <v>389</v>
      </c>
      <c r="I212" s="142"/>
      <c r="L212" s="32"/>
      <c r="M212" s="143"/>
      <c r="T212" s="53"/>
      <c r="AT212" s="17" t="s">
        <v>141</v>
      </c>
      <c r="AU212" s="17" t="s">
        <v>82</v>
      </c>
    </row>
    <row r="213" spans="2:65" s="13" customFormat="1" ht="11.25">
      <c r="B213" s="156"/>
      <c r="D213" s="140" t="s">
        <v>215</v>
      </c>
      <c r="E213" s="157" t="s">
        <v>19</v>
      </c>
      <c r="F213" s="158" t="s">
        <v>1101</v>
      </c>
      <c r="H213" s="159">
        <v>0.28699999999999998</v>
      </c>
      <c r="I213" s="160"/>
      <c r="L213" s="156"/>
      <c r="M213" s="161"/>
      <c r="T213" s="162"/>
      <c r="AT213" s="157" t="s">
        <v>215</v>
      </c>
      <c r="AU213" s="157" t="s">
        <v>82</v>
      </c>
      <c r="AV213" s="13" t="s">
        <v>82</v>
      </c>
      <c r="AW213" s="13" t="s">
        <v>33</v>
      </c>
      <c r="AX213" s="13" t="s">
        <v>80</v>
      </c>
      <c r="AY213" s="157" t="s">
        <v>130</v>
      </c>
    </row>
    <row r="214" spans="2:65" s="1" customFormat="1" ht="24.2" customHeight="1">
      <c r="B214" s="32"/>
      <c r="C214" s="127" t="s">
        <v>406</v>
      </c>
      <c r="D214" s="127" t="s">
        <v>133</v>
      </c>
      <c r="E214" s="128" t="s">
        <v>392</v>
      </c>
      <c r="F214" s="129" t="s">
        <v>393</v>
      </c>
      <c r="G214" s="130" t="s">
        <v>394</v>
      </c>
      <c r="H214" s="131">
        <v>1</v>
      </c>
      <c r="I214" s="132"/>
      <c r="J214" s="133">
        <f>ROUND(I214*H214,2)</f>
        <v>0</v>
      </c>
      <c r="K214" s="129" t="s">
        <v>137</v>
      </c>
      <c r="L214" s="32"/>
      <c r="M214" s="134" t="s">
        <v>19</v>
      </c>
      <c r="N214" s="135" t="s">
        <v>43</v>
      </c>
      <c r="P214" s="136">
        <f>O214*H214</f>
        <v>0</v>
      </c>
      <c r="Q214" s="136">
        <v>8.7419999999999998E-2</v>
      </c>
      <c r="R214" s="136">
        <f>Q214*H214</f>
        <v>8.7419999999999998E-2</v>
      </c>
      <c r="S214" s="136">
        <v>0</v>
      </c>
      <c r="T214" s="137">
        <f>S214*H214</f>
        <v>0</v>
      </c>
      <c r="AR214" s="138" t="s">
        <v>138</v>
      </c>
      <c r="AT214" s="138" t="s">
        <v>133</v>
      </c>
      <c r="AU214" s="138" t="s">
        <v>82</v>
      </c>
      <c r="AY214" s="17" t="s">
        <v>130</v>
      </c>
      <c r="BE214" s="139">
        <f>IF(N214="základní",J214,0)</f>
        <v>0</v>
      </c>
      <c r="BF214" s="139">
        <f>IF(N214="snížená",J214,0)</f>
        <v>0</v>
      </c>
      <c r="BG214" s="139">
        <f>IF(N214="zákl. přenesená",J214,0)</f>
        <v>0</v>
      </c>
      <c r="BH214" s="139">
        <f>IF(N214="sníž. přenesená",J214,0)</f>
        <v>0</v>
      </c>
      <c r="BI214" s="139">
        <f>IF(N214="nulová",J214,0)</f>
        <v>0</v>
      </c>
      <c r="BJ214" s="17" t="s">
        <v>80</v>
      </c>
      <c r="BK214" s="139">
        <f>ROUND(I214*H214,2)</f>
        <v>0</v>
      </c>
      <c r="BL214" s="17" t="s">
        <v>138</v>
      </c>
      <c r="BM214" s="138" t="s">
        <v>1102</v>
      </c>
    </row>
    <row r="215" spans="2:65" s="1" customFormat="1" ht="19.5">
      <c r="B215" s="32"/>
      <c r="D215" s="140" t="s">
        <v>140</v>
      </c>
      <c r="F215" s="141" t="s">
        <v>396</v>
      </c>
      <c r="I215" s="142"/>
      <c r="L215" s="32"/>
      <c r="M215" s="143"/>
      <c r="T215" s="53"/>
      <c r="AT215" s="17" t="s">
        <v>140</v>
      </c>
      <c r="AU215" s="17" t="s">
        <v>82</v>
      </c>
    </row>
    <row r="216" spans="2:65" s="1" customFormat="1" ht="11.25">
      <c r="B216" s="32"/>
      <c r="D216" s="144" t="s">
        <v>141</v>
      </c>
      <c r="F216" s="145" t="s">
        <v>397</v>
      </c>
      <c r="I216" s="142"/>
      <c r="L216" s="32"/>
      <c r="M216" s="143"/>
      <c r="T216" s="53"/>
      <c r="AT216" s="17" t="s">
        <v>141</v>
      </c>
      <c r="AU216" s="17" t="s">
        <v>82</v>
      </c>
    </row>
    <row r="217" spans="2:65" s="1" customFormat="1" ht="33" customHeight="1">
      <c r="B217" s="32"/>
      <c r="C217" s="127" t="s">
        <v>414</v>
      </c>
      <c r="D217" s="127" t="s">
        <v>133</v>
      </c>
      <c r="E217" s="128" t="s">
        <v>399</v>
      </c>
      <c r="F217" s="129" t="s">
        <v>400</v>
      </c>
      <c r="G217" s="130" t="s">
        <v>275</v>
      </c>
      <c r="H217" s="131">
        <v>0.14399999999999999</v>
      </c>
      <c r="I217" s="132"/>
      <c r="J217" s="133">
        <f>ROUND(I217*H217,2)</f>
        <v>0</v>
      </c>
      <c r="K217" s="129" t="s">
        <v>137</v>
      </c>
      <c r="L217" s="32"/>
      <c r="M217" s="134" t="s">
        <v>19</v>
      </c>
      <c r="N217" s="135" t="s">
        <v>43</v>
      </c>
      <c r="P217" s="136">
        <f>O217*H217</f>
        <v>0</v>
      </c>
      <c r="Q217" s="136">
        <v>0</v>
      </c>
      <c r="R217" s="136">
        <f>Q217*H217</f>
        <v>0</v>
      </c>
      <c r="S217" s="136">
        <v>0</v>
      </c>
      <c r="T217" s="137">
        <f>S217*H217</f>
        <v>0</v>
      </c>
      <c r="AR217" s="138" t="s">
        <v>138</v>
      </c>
      <c r="AT217" s="138" t="s">
        <v>133</v>
      </c>
      <c r="AU217" s="138" t="s">
        <v>82</v>
      </c>
      <c r="AY217" s="17" t="s">
        <v>130</v>
      </c>
      <c r="BE217" s="139">
        <f>IF(N217="základní",J217,0)</f>
        <v>0</v>
      </c>
      <c r="BF217" s="139">
        <f>IF(N217="snížená",J217,0)</f>
        <v>0</v>
      </c>
      <c r="BG217" s="139">
        <f>IF(N217="zákl. přenesená",J217,0)</f>
        <v>0</v>
      </c>
      <c r="BH217" s="139">
        <f>IF(N217="sníž. přenesená",J217,0)</f>
        <v>0</v>
      </c>
      <c r="BI217" s="139">
        <f>IF(N217="nulová",J217,0)</f>
        <v>0</v>
      </c>
      <c r="BJ217" s="17" t="s">
        <v>80</v>
      </c>
      <c r="BK217" s="139">
        <f>ROUND(I217*H217,2)</f>
        <v>0</v>
      </c>
      <c r="BL217" s="17" t="s">
        <v>138</v>
      </c>
      <c r="BM217" s="138" t="s">
        <v>1103</v>
      </c>
    </row>
    <row r="218" spans="2:65" s="1" customFormat="1" ht="29.25">
      <c r="B218" s="32"/>
      <c r="D218" s="140" t="s">
        <v>140</v>
      </c>
      <c r="F218" s="141" t="s">
        <v>402</v>
      </c>
      <c r="I218" s="142"/>
      <c r="L218" s="32"/>
      <c r="M218" s="143"/>
      <c r="T218" s="53"/>
      <c r="AT218" s="17" t="s">
        <v>140</v>
      </c>
      <c r="AU218" s="17" t="s">
        <v>82</v>
      </c>
    </row>
    <row r="219" spans="2:65" s="1" customFormat="1" ht="11.25">
      <c r="B219" s="32"/>
      <c r="D219" s="144" t="s">
        <v>141</v>
      </c>
      <c r="F219" s="145" t="s">
        <v>403</v>
      </c>
      <c r="I219" s="142"/>
      <c r="L219" s="32"/>
      <c r="M219" s="143"/>
      <c r="T219" s="53"/>
      <c r="AT219" s="17" t="s">
        <v>141</v>
      </c>
      <c r="AU219" s="17" t="s">
        <v>82</v>
      </c>
    </row>
    <row r="220" spans="2:65" s="13" customFormat="1" ht="11.25">
      <c r="B220" s="156"/>
      <c r="D220" s="140" t="s">
        <v>215</v>
      </c>
      <c r="E220" s="157" t="s">
        <v>19</v>
      </c>
      <c r="F220" s="158" t="s">
        <v>1104</v>
      </c>
      <c r="H220" s="159">
        <v>0.14399999999999999</v>
      </c>
      <c r="I220" s="160"/>
      <c r="L220" s="156"/>
      <c r="M220" s="161"/>
      <c r="T220" s="162"/>
      <c r="AT220" s="157" t="s">
        <v>215</v>
      </c>
      <c r="AU220" s="157" t="s">
        <v>82</v>
      </c>
      <c r="AV220" s="13" t="s">
        <v>82</v>
      </c>
      <c r="AW220" s="13" t="s">
        <v>33</v>
      </c>
      <c r="AX220" s="13" t="s">
        <v>80</v>
      </c>
      <c r="AY220" s="157" t="s">
        <v>130</v>
      </c>
    </row>
    <row r="221" spans="2:65" s="1" customFormat="1" ht="24.2" customHeight="1">
      <c r="B221" s="32"/>
      <c r="C221" s="127" t="s">
        <v>419</v>
      </c>
      <c r="D221" s="127" t="s">
        <v>133</v>
      </c>
      <c r="E221" s="128" t="s">
        <v>407</v>
      </c>
      <c r="F221" s="129" t="s">
        <v>408</v>
      </c>
      <c r="G221" s="130" t="s">
        <v>205</v>
      </c>
      <c r="H221" s="131">
        <v>14.84</v>
      </c>
      <c r="I221" s="132"/>
      <c r="J221" s="133">
        <f>ROUND(I221*H221,2)</f>
        <v>0</v>
      </c>
      <c r="K221" s="129" t="s">
        <v>137</v>
      </c>
      <c r="L221" s="32"/>
      <c r="M221" s="134" t="s">
        <v>19</v>
      </c>
      <c r="N221" s="135" t="s">
        <v>43</v>
      </c>
      <c r="P221" s="136">
        <f>O221*H221</f>
        <v>0</v>
      </c>
      <c r="Q221" s="136">
        <v>0.74326999999999999</v>
      </c>
      <c r="R221" s="136">
        <f>Q221*H221</f>
        <v>11.0301268</v>
      </c>
      <c r="S221" s="136">
        <v>0</v>
      </c>
      <c r="T221" s="137">
        <f>S221*H221</f>
        <v>0</v>
      </c>
      <c r="AR221" s="138" t="s">
        <v>138</v>
      </c>
      <c r="AT221" s="138" t="s">
        <v>133</v>
      </c>
      <c r="AU221" s="138" t="s">
        <v>82</v>
      </c>
      <c r="AY221" s="17" t="s">
        <v>130</v>
      </c>
      <c r="BE221" s="139">
        <f>IF(N221="základní",J221,0)</f>
        <v>0</v>
      </c>
      <c r="BF221" s="139">
        <f>IF(N221="snížená",J221,0)</f>
        <v>0</v>
      </c>
      <c r="BG221" s="139">
        <f>IF(N221="zákl. přenesená",J221,0)</f>
        <v>0</v>
      </c>
      <c r="BH221" s="139">
        <f>IF(N221="sníž. přenesená",J221,0)</f>
        <v>0</v>
      </c>
      <c r="BI221" s="139">
        <f>IF(N221="nulová",J221,0)</f>
        <v>0</v>
      </c>
      <c r="BJ221" s="17" t="s">
        <v>80</v>
      </c>
      <c r="BK221" s="139">
        <f>ROUND(I221*H221,2)</f>
        <v>0</v>
      </c>
      <c r="BL221" s="17" t="s">
        <v>138</v>
      </c>
      <c r="BM221" s="138" t="s">
        <v>1105</v>
      </c>
    </row>
    <row r="222" spans="2:65" s="1" customFormat="1" ht="19.5">
      <c r="B222" s="32"/>
      <c r="D222" s="140" t="s">
        <v>140</v>
      </c>
      <c r="F222" s="141" t="s">
        <v>410</v>
      </c>
      <c r="I222" s="142"/>
      <c r="L222" s="32"/>
      <c r="M222" s="143"/>
      <c r="T222" s="53"/>
      <c r="AT222" s="17" t="s">
        <v>140</v>
      </c>
      <c r="AU222" s="17" t="s">
        <v>82</v>
      </c>
    </row>
    <row r="223" spans="2:65" s="1" customFormat="1" ht="11.25">
      <c r="B223" s="32"/>
      <c r="D223" s="144" t="s">
        <v>141</v>
      </c>
      <c r="F223" s="145" t="s">
        <v>411</v>
      </c>
      <c r="I223" s="142"/>
      <c r="L223" s="32"/>
      <c r="M223" s="143"/>
      <c r="T223" s="53"/>
      <c r="AT223" s="17" t="s">
        <v>141</v>
      </c>
      <c r="AU223" s="17" t="s">
        <v>82</v>
      </c>
    </row>
    <row r="224" spans="2:65" s="1" customFormat="1" ht="39">
      <c r="B224" s="32"/>
      <c r="D224" s="140" t="s">
        <v>143</v>
      </c>
      <c r="F224" s="146" t="s">
        <v>1106</v>
      </c>
      <c r="I224" s="142"/>
      <c r="L224" s="32"/>
      <c r="M224" s="143"/>
      <c r="T224" s="53"/>
      <c r="AT224" s="17" t="s">
        <v>143</v>
      </c>
      <c r="AU224" s="17" t="s">
        <v>82</v>
      </c>
    </row>
    <row r="225" spans="2:65" s="11" customFormat="1" ht="22.9" customHeight="1">
      <c r="B225" s="115"/>
      <c r="D225" s="116" t="s">
        <v>71</v>
      </c>
      <c r="E225" s="125" t="s">
        <v>129</v>
      </c>
      <c r="F225" s="125" t="s">
        <v>413</v>
      </c>
      <c r="I225" s="118"/>
      <c r="J225" s="126">
        <f>BK225</f>
        <v>0</v>
      </c>
      <c r="L225" s="115"/>
      <c r="M225" s="120"/>
      <c r="P225" s="121">
        <f>SUM(P226:P255)</f>
        <v>0</v>
      </c>
      <c r="R225" s="121">
        <f>SUM(R226:R255)</f>
        <v>204.3888528</v>
      </c>
      <c r="T225" s="122">
        <f>SUM(T226:T255)</f>
        <v>0</v>
      </c>
      <c r="AR225" s="116" t="s">
        <v>80</v>
      </c>
      <c r="AT225" s="123" t="s">
        <v>71</v>
      </c>
      <c r="AU225" s="123" t="s">
        <v>80</v>
      </c>
      <c r="AY225" s="116" t="s">
        <v>130</v>
      </c>
      <c r="BK225" s="124">
        <f>SUM(BK226:BK255)</f>
        <v>0</v>
      </c>
    </row>
    <row r="226" spans="2:65" s="1" customFormat="1" ht="21.75" customHeight="1">
      <c r="B226" s="32"/>
      <c r="C226" s="127" t="s">
        <v>426</v>
      </c>
      <c r="D226" s="127" t="s">
        <v>133</v>
      </c>
      <c r="E226" s="128" t="s">
        <v>420</v>
      </c>
      <c r="F226" s="129" t="s">
        <v>421</v>
      </c>
      <c r="G226" s="130" t="s">
        <v>205</v>
      </c>
      <c r="H226" s="131">
        <v>14.84</v>
      </c>
      <c r="I226" s="132"/>
      <c r="J226" s="133">
        <f>ROUND(I226*H226,2)</f>
        <v>0</v>
      </c>
      <c r="K226" s="129" t="s">
        <v>137</v>
      </c>
      <c r="L226" s="32"/>
      <c r="M226" s="134" t="s">
        <v>19</v>
      </c>
      <c r="N226" s="135" t="s">
        <v>43</v>
      </c>
      <c r="P226" s="136">
        <f>O226*H226</f>
        <v>0</v>
      </c>
      <c r="Q226" s="136">
        <v>0</v>
      </c>
      <c r="R226" s="136">
        <f>Q226*H226</f>
        <v>0</v>
      </c>
      <c r="S226" s="136">
        <v>0</v>
      </c>
      <c r="T226" s="137">
        <f>S226*H226</f>
        <v>0</v>
      </c>
      <c r="AR226" s="138" t="s">
        <v>138</v>
      </c>
      <c r="AT226" s="138" t="s">
        <v>133</v>
      </c>
      <c r="AU226" s="138" t="s">
        <v>82</v>
      </c>
      <c r="AY226" s="17" t="s">
        <v>130</v>
      </c>
      <c r="BE226" s="139">
        <f>IF(N226="základní",J226,0)</f>
        <v>0</v>
      </c>
      <c r="BF226" s="139">
        <f>IF(N226="snížená",J226,0)</f>
        <v>0</v>
      </c>
      <c r="BG226" s="139">
        <f>IF(N226="zákl. přenesená",J226,0)</f>
        <v>0</v>
      </c>
      <c r="BH226" s="139">
        <f>IF(N226="sníž. přenesená",J226,0)</f>
        <v>0</v>
      </c>
      <c r="BI226" s="139">
        <f>IF(N226="nulová",J226,0)</f>
        <v>0</v>
      </c>
      <c r="BJ226" s="17" t="s">
        <v>80</v>
      </c>
      <c r="BK226" s="139">
        <f>ROUND(I226*H226,2)</f>
        <v>0</v>
      </c>
      <c r="BL226" s="17" t="s">
        <v>138</v>
      </c>
      <c r="BM226" s="138" t="s">
        <v>1107</v>
      </c>
    </row>
    <row r="227" spans="2:65" s="1" customFormat="1" ht="19.5">
      <c r="B227" s="32"/>
      <c r="D227" s="140" t="s">
        <v>140</v>
      </c>
      <c r="F227" s="141" t="s">
        <v>423</v>
      </c>
      <c r="I227" s="142"/>
      <c r="L227" s="32"/>
      <c r="M227" s="143"/>
      <c r="T227" s="53"/>
      <c r="AT227" s="17" t="s">
        <v>140</v>
      </c>
      <c r="AU227" s="17" t="s">
        <v>82</v>
      </c>
    </row>
    <row r="228" spans="2:65" s="1" customFormat="1" ht="11.25">
      <c r="B228" s="32"/>
      <c r="D228" s="144" t="s">
        <v>141</v>
      </c>
      <c r="F228" s="145" t="s">
        <v>424</v>
      </c>
      <c r="I228" s="142"/>
      <c r="L228" s="32"/>
      <c r="M228" s="143"/>
      <c r="T228" s="53"/>
      <c r="AT228" s="17" t="s">
        <v>141</v>
      </c>
      <c r="AU228" s="17" t="s">
        <v>82</v>
      </c>
    </row>
    <row r="229" spans="2:65" s="1" customFormat="1" ht="19.5">
      <c r="B229" s="32"/>
      <c r="D229" s="140" t="s">
        <v>143</v>
      </c>
      <c r="F229" s="146" t="s">
        <v>1108</v>
      </c>
      <c r="I229" s="142"/>
      <c r="L229" s="32"/>
      <c r="M229" s="143"/>
      <c r="T229" s="53"/>
      <c r="AT229" s="17" t="s">
        <v>143</v>
      </c>
      <c r="AU229" s="17" t="s">
        <v>82</v>
      </c>
    </row>
    <row r="230" spans="2:65" s="13" customFormat="1" ht="11.25">
      <c r="B230" s="156"/>
      <c r="D230" s="140" t="s">
        <v>215</v>
      </c>
      <c r="E230" s="157" t="s">
        <v>19</v>
      </c>
      <c r="F230" s="158" t="s">
        <v>1109</v>
      </c>
      <c r="H230" s="159">
        <v>14.84</v>
      </c>
      <c r="I230" s="160"/>
      <c r="L230" s="156"/>
      <c r="M230" s="161"/>
      <c r="T230" s="162"/>
      <c r="AT230" s="157" t="s">
        <v>215</v>
      </c>
      <c r="AU230" s="157" t="s">
        <v>82</v>
      </c>
      <c r="AV230" s="13" t="s">
        <v>82</v>
      </c>
      <c r="AW230" s="13" t="s">
        <v>33</v>
      </c>
      <c r="AX230" s="13" t="s">
        <v>80</v>
      </c>
      <c r="AY230" s="157" t="s">
        <v>130</v>
      </c>
    </row>
    <row r="231" spans="2:65" s="1" customFormat="1" ht="24.2" customHeight="1">
      <c r="B231" s="32"/>
      <c r="C231" s="127" t="s">
        <v>433</v>
      </c>
      <c r="D231" s="127" t="s">
        <v>133</v>
      </c>
      <c r="E231" s="128" t="s">
        <v>1110</v>
      </c>
      <c r="F231" s="129" t="s">
        <v>1111</v>
      </c>
      <c r="G231" s="130" t="s">
        <v>205</v>
      </c>
      <c r="H231" s="131">
        <v>1010.3680000000001</v>
      </c>
      <c r="I231" s="132"/>
      <c r="J231" s="133">
        <f>ROUND(I231*H231,2)</f>
        <v>0</v>
      </c>
      <c r="K231" s="129" t="s">
        <v>137</v>
      </c>
      <c r="L231" s="32"/>
      <c r="M231" s="134" t="s">
        <v>19</v>
      </c>
      <c r="N231" s="135" t="s">
        <v>43</v>
      </c>
      <c r="P231" s="136">
        <f>O231*H231</f>
        <v>0</v>
      </c>
      <c r="Q231" s="136">
        <v>0</v>
      </c>
      <c r="R231" s="136">
        <f>Q231*H231</f>
        <v>0</v>
      </c>
      <c r="S231" s="136">
        <v>0</v>
      </c>
      <c r="T231" s="137">
        <f>S231*H231</f>
        <v>0</v>
      </c>
      <c r="AR231" s="138" t="s">
        <v>138</v>
      </c>
      <c r="AT231" s="138" t="s">
        <v>133</v>
      </c>
      <c r="AU231" s="138" t="s">
        <v>82</v>
      </c>
      <c r="AY231" s="17" t="s">
        <v>130</v>
      </c>
      <c r="BE231" s="139">
        <f>IF(N231="základní",J231,0)</f>
        <v>0</v>
      </c>
      <c r="BF231" s="139">
        <f>IF(N231="snížená",J231,0)</f>
        <v>0</v>
      </c>
      <c r="BG231" s="139">
        <f>IF(N231="zákl. přenesená",J231,0)</f>
        <v>0</v>
      </c>
      <c r="BH231" s="139">
        <f>IF(N231="sníž. přenesená",J231,0)</f>
        <v>0</v>
      </c>
      <c r="BI231" s="139">
        <f>IF(N231="nulová",J231,0)</f>
        <v>0</v>
      </c>
      <c r="BJ231" s="17" t="s">
        <v>80</v>
      </c>
      <c r="BK231" s="139">
        <f>ROUND(I231*H231,2)</f>
        <v>0</v>
      </c>
      <c r="BL231" s="17" t="s">
        <v>138</v>
      </c>
      <c r="BM231" s="138" t="s">
        <v>1112</v>
      </c>
    </row>
    <row r="232" spans="2:65" s="1" customFormat="1" ht="19.5">
      <c r="B232" s="32"/>
      <c r="D232" s="140" t="s">
        <v>140</v>
      </c>
      <c r="F232" s="141" t="s">
        <v>1113</v>
      </c>
      <c r="I232" s="142"/>
      <c r="L232" s="32"/>
      <c r="M232" s="143"/>
      <c r="T232" s="53"/>
      <c r="AT232" s="17" t="s">
        <v>140</v>
      </c>
      <c r="AU232" s="17" t="s">
        <v>82</v>
      </c>
    </row>
    <row r="233" spans="2:65" s="1" customFormat="1" ht="11.25">
      <c r="B233" s="32"/>
      <c r="D233" s="144" t="s">
        <v>141</v>
      </c>
      <c r="F233" s="145" t="s">
        <v>1114</v>
      </c>
      <c r="I233" s="142"/>
      <c r="L233" s="32"/>
      <c r="M233" s="143"/>
      <c r="T233" s="53"/>
      <c r="AT233" s="17" t="s">
        <v>141</v>
      </c>
      <c r="AU233" s="17" t="s">
        <v>82</v>
      </c>
    </row>
    <row r="234" spans="2:65" s="13" customFormat="1" ht="11.25">
      <c r="B234" s="156"/>
      <c r="D234" s="140" t="s">
        <v>215</v>
      </c>
      <c r="E234" s="157" t="s">
        <v>19</v>
      </c>
      <c r="F234" s="158" t="s">
        <v>1115</v>
      </c>
      <c r="H234" s="159">
        <v>1010.3680000000001</v>
      </c>
      <c r="I234" s="160"/>
      <c r="L234" s="156"/>
      <c r="M234" s="161"/>
      <c r="T234" s="162"/>
      <c r="AT234" s="157" t="s">
        <v>215</v>
      </c>
      <c r="AU234" s="157" t="s">
        <v>82</v>
      </c>
      <c r="AV234" s="13" t="s">
        <v>82</v>
      </c>
      <c r="AW234" s="13" t="s">
        <v>33</v>
      </c>
      <c r="AX234" s="13" t="s">
        <v>80</v>
      </c>
      <c r="AY234" s="157" t="s">
        <v>130</v>
      </c>
    </row>
    <row r="235" spans="2:65" s="1" customFormat="1" ht="33" customHeight="1">
      <c r="B235" s="32"/>
      <c r="C235" s="127" t="s">
        <v>440</v>
      </c>
      <c r="D235" s="127" t="s">
        <v>133</v>
      </c>
      <c r="E235" s="128" t="s">
        <v>1116</v>
      </c>
      <c r="F235" s="129" t="s">
        <v>1117</v>
      </c>
      <c r="G235" s="130" t="s">
        <v>205</v>
      </c>
      <c r="H235" s="131">
        <v>1000.648</v>
      </c>
      <c r="I235" s="132"/>
      <c r="J235" s="133">
        <f>ROUND(I235*H235,2)</f>
        <v>0</v>
      </c>
      <c r="K235" s="129" t="s">
        <v>137</v>
      </c>
      <c r="L235" s="32"/>
      <c r="M235" s="134" t="s">
        <v>19</v>
      </c>
      <c r="N235" s="135" t="s">
        <v>43</v>
      </c>
      <c r="P235" s="136">
        <f>O235*H235</f>
        <v>0</v>
      </c>
      <c r="Q235" s="136">
        <v>0</v>
      </c>
      <c r="R235" s="136">
        <f>Q235*H235</f>
        <v>0</v>
      </c>
      <c r="S235" s="136">
        <v>0</v>
      </c>
      <c r="T235" s="137">
        <f>S235*H235</f>
        <v>0</v>
      </c>
      <c r="AR235" s="138" t="s">
        <v>138</v>
      </c>
      <c r="AT235" s="138" t="s">
        <v>133</v>
      </c>
      <c r="AU235" s="138" t="s">
        <v>82</v>
      </c>
      <c r="AY235" s="17" t="s">
        <v>130</v>
      </c>
      <c r="BE235" s="139">
        <f>IF(N235="základní",J235,0)</f>
        <v>0</v>
      </c>
      <c r="BF235" s="139">
        <f>IF(N235="snížená",J235,0)</f>
        <v>0</v>
      </c>
      <c r="BG235" s="139">
        <f>IF(N235="zákl. přenesená",J235,0)</f>
        <v>0</v>
      </c>
      <c r="BH235" s="139">
        <f>IF(N235="sníž. přenesená",J235,0)</f>
        <v>0</v>
      </c>
      <c r="BI235" s="139">
        <f>IF(N235="nulová",J235,0)</f>
        <v>0</v>
      </c>
      <c r="BJ235" s="17" t="s">
        <v>80</v>
      </c>
      <c r="BK235" s="139">
        <f>ROUND(I235*H235,2)</f>
        <v>0</v>
      </c>
      <c r="BL235" s="17" t="s">
        <v>138</v>
      </c>
      <c r="BM235" s="138" t="s">
        <v>1118</v>
      </c>
    </row>
    <row r="236" spans="2:65" s="1" customFormat="1" ht="29.25">
      <c r="B236" s="32"/>
      <c r="D236" s="140" t="s">
        <v>140</v>
      </c>
      <c r="F236" s="141" t="s">
        <v>1119</v>
      </c>
      <c r="I236" s="142"/>
      <c r="L236" s="32"/>
      <c r="M236" s="143"/>
      <c r="T236" s="53"/>
      <c r="AT236" s="17" t="s">
        <v>140</v>
      </c>
      <c r="AU236" s="17" t="s">
        <v>82</v>
      </c>
    </row>
    <row r="237" spans="2:65" s="1" customFormat="1" ht="11.25">
      <c r="B237" s="32"/>
      <c r="D237" s="144" t="s">
        <v>141</v>
      </c>
      <c r="F237" s="145" t="s">
        <v>1120</v>
      </c>
      <c r="I237" s="142"/>
      <c r="L237" s="32"/>
      <c r="M237" s="143"/>
      <c r="T237" s="53"/>
      <c r="AT237" s="17" t="s">
        <v>141</v>
      </c>
      <c r="AU237" s="17" t="s">
        <v>82</v>
      </c>
    </row>
    <row r="238" spans="2:65" s="13" customFormat="1" ht="11.25">
      <c r="B238" s="156"/>
      <c r="D238" s="140" t="s">
        <v>215</v>
      </c>
      <c r="E238" s="157" t="s">
        <v>19</v>
      </c>
      <c r="F238" s="158" t="s">
        <v>1121</v>
      </c>
      <c r="H238" s="159">
        <v>1000.648</v>
      </c>
      <c r="I238" s="160"/>
      <c r="L238" s="156"/>
      <c r="M238" s="161"/>
      <c r="T238" s="162"/>
      <c r="AT238" s="157" t="s">
        <v>215</v>
      </c>
      <c r="AU238" s="157" t="s">
        <v>82</v>
      </c>
      <c r="AV238" s="13" t="s">
        <v>82</v>
      </c>
      <c r="AW238" s="13" t="s">
        <v>33</v>
      </c>
      <c r="AX238" s="13" t="s">
        <v>80</v>
      </c>
      <c r="AY238" s="157" t="s">
        <v>130</v>
      </c>
    </row>
    <row r="239" spans="2:65" s="1" customFormat="1" ht="21.75" customHeight="1">
      <c r="B239" s="32"/>
      <c r="C239" s="127" t="s">
        <v>448</v>
      </c>
      <c r="D239" s="127" t="s">
        <v>133</v>
      </c>
      <c r="E239" s="128" t="s">
        <v>449</v>
      </c>
      <c r="F239" s="129" t="s">
        <v>450</v>
      </c>
      <c r="G239" s="130" t="s">
        <v>205</v>
      </c>
      <c r="H239" s="131">
        <v>934.58</v>
      </c>
      <c r="I239" s="132"/>
      <c r="J239" s="133">
        <f>ROUND(I239*H239,2)</f>
        <v>0</v>
      </c>
      <c r="K239" s="129" t="s">
        <v>137</v>
      </c>
      <c r="L239" s="32"/>
      <c r="M239" s="134" t="s">
        <v>19</v>
      </c>
      <c r="N239" s="135" t="s">
        <v>43</v>
      </c>
      <c r="P239" s="136">
        <f>O239*H239</f>
        <v>0</v>
      </c>
      <c r="Q239" s="136">
        <v>0.216</v>
      </c>
      <c r="R239" s="136">
        <f>Q239*H239</f>
        <v>201.86928</v>
      </c>
      <c r="S239" s="136">
        <v>0</v>
      </c>
      <c r="T239" s="137">
        <f>S239*H239</f>
        <v>0</v>
      </c>
      <c r="AR239" s="138" t="s">
        <v>138</v>
      </c>
      <c r="AT239" s="138" t="s">
        <v>133</v>
      </c>
      <c r="AU239" s="138" t="s">
        <v>82</v>
      </c>
      <c r="AY239" s="17" t="s">
        <v>130</v>
      </c>
      <c r="BE239" s="139">
        <f>IF(N239="základní",J239,0)</f>
        <v>0</v>
      </c>
      <c r="BF239" s="139">
        <f>IF(N239="snížená",J239,0)</f>
        <v>0</v>
      </c>
      <c r="BG239" s="139">
        <f>IF(N239="zákl. přenesená",J239,0)</f>
        <v>0</v>
      </c>
      <c r="BH239" s="139">
        <f>IF(N239="sníž. přenesená",J239,0)</f>
        <v>0</v>
      </c>
      <c r="BI239" s="139">
        <f>IF(N239="nulová",J239,0)</f>
        <v>0</v>
      </c>
      <c r="BJ239" s="17" t="s">
        <v>80</v>
      </c>
      <c r="BK239" s="139">
        <f>ROUND(I239*H239,2)</f>
        <v>0</v>
      </c>
      <c r="BL239" s="17" t="s">
        <v>138</v>
      </c>
      <c r="BM239" s="138" t="s">
        <v>1122</v>
      </c>
    </row>
    <row r="240" spans="2:65" s="1" customFormat="1" ht="19.5">
      <c r="B240" s="32"/>
      <c r="D240" s="140" t="s">
        <v>140</v>
      </c>
      <c r="F240" s="141" t="s">
        <v>452</v>
      </c>
      <c r="I240" s="142"/>
      <c r="L240" s="32"/>
      <c r="M240" s="143"/>
      <c r="T240" s="53"/>
      <c r="AT240" s="17" t="s">
        <v>140</v>
      </c>
      <c r="AU240" s="17" t="s">
        <v>82</v>
      </c>
    </row>
    <row r="241" spans="2:65" s="1" customFormat="1" ht="11.25">
      <c r="B241" s="32"/>
      <c r="D241" s="144" t="s">
        <v>141</v>
      </c>
      <c r="F241" s="145" t="s">
        <v>453</v>
      </c>
      <c r="I241" s="142"/>
      <c r="L241" s="32"/>
      <c r="M241" s="143"/>
      <c r="T241" s="53"/>
      <c r="AT241" s="17" t="s">
        <v>141</v>
      </c>
      <c r="AU241" s="17" t="s">
        <v>82</v>
      </c>
    </row>
    <row r="242" spans="2:65" s="1" customFormat="1" ht="21.75" customHeight="1">
      <c r="B242" s="32"/>
      <c r="C242" s="127" t="s">
        <v>454</v>
      </c>
      <c r="D242" s="127" t="s">
        <v>133</v>
      </c>
      <c r="E242" s="128" t="s">
        <v>455</v>
      </c>
      <c r="F242" s="129" t="s">
        <v>456</v>
      </c>
      <c r="G242" s="130" t="s">
        <v>205</v>
      </c>
      <c r="H242" s="131">
        <v>3862.88</v>
      </c>
      <c r="I242" s="132"/>
      <c r="J242" s="133">
        <f>ROUND(I242*H242,2)</f>
        <v>0</v>
      </c>
      <c r="K242" s="129" t="s">
        <v>137</v>
      </c>
      <c r="L242" s="32"/>
      <c r="M242" s="134" t="s">
        <v>19</v>
      </c>
      <c r="N242" s="135" t="s">
        <v>43</v>
      </c>
      <c r="P242" s="136">
        <f>O242*H242</f>
        <v>0</v>
      </c>
      <c r="Q242" s="136">
        <v>0</v>
      </c>
      <c r="R242" s="136">
        <f>Q242*H242</f>
        <v>0</v>
      </c>
      <c r="S242" s="136">
        <v>0</v>
      </c>
      <c r="T242" s="137">
        <f>S242*H242</f>
        <v>0</v>
      </c>
      <c r="AR242" s="138" t="s">
        <v>138</v>
      </c>
      <c r="AT242" s="138" t="s">
        <v>133</v>
      </c>
      <c r="AU242" s="138" t="s">
        <v>82</v>
      </c>
      <c r="AY242" s="17" t="s">
        <v>130</v>
      </c>
      <c r="BE242" s="139">
        <f>IF(N242="základní",J242,0)</f>
        <v>0</v>
      </c>
      <c r="BF242" s="139">
        <f>IF(N242="snížená",J242,0)</f>
        <v>0</v>
      </c>
      <c r="BG242" s="139">
        <f>IF(N242="zákl. přenesená",J242,0)</f>
        <v>0</v>
      </c>
      <c r="BH242" s="139">
        <f>IF(N242="sníž. přenesená",J242,0)</f>
        <v>0</v>
      </c>
      <c r="BI242" s="139">
        <f>IF(N242="nulová",J242,0)</f>
        <v>0</v>
      </c>
      <c r="BJ242" s="17" t="s">
        <v>80</v>
      </c>
      <c r="BK242" s="139">
        <f>ROUND(I242*H242,2)</f>
        <v>0</v>
      </c>
      <c r="BL242" s="17" t="s">
        <v>138</v>
      </c>
      <c r="BM242" s="138" t="s">
        <v>1123</v>
      </c>
    </row>
    <row r="243" spans="2:65" s="1" customFormat="1" ht="19.5">
      <c r="B243" s="32"/>
      <c r="D243" s="140" t="s">
        <v>140</v>
      </c>
      <c r="F243" s="141" t="s">
        <v>458</v>
      </c>
      <c r="I243" s="142"/>
      <c r="L243" s="32"/>
      <c r="M243" s="143"/>
      <c r="T243" s="53"/>
      <c r="AT243" s="17" t="s">
        <v>140</v>
      </c>
      <c r="AU243" s="17" t="s">
        <v>82</v>
      </c>
    </row>
    <row r="244" spans="2:65" s="1" customFormat="1" ht="11.25">
      <c r="B244" s="32"/>
      <c r="D244" s="144" t="s">
        <v>141</v>
      </c>
      <c r="F244" s="145" t="s">
        <v>459</v>
      </c>
      <c r="I244" s="142"/>
      <c r="L244" s="32"/>
      <c r="M244" s="143"/>
      <c r="T244" s="53"/>
      <c r="AT244" s="17" t="s">
        <v>141</v>
      </c>
      <c r="AU244" s="17" t="s">
        <v>82</v>
      </c>
    </row>
    <row r="245" spans="2:65" s="1" customFormat="1" ht="24.2" customHeight="1">
      <c r="B245" s="32"/>
      <c r="C245" s="127" t="s">
        <v>460</v>
      </c>
      <c r="D245" s="127" t="s">
        <v>133</v>
      </c>
      <c r="E245" s="128" t="s">
        <v>1124</v>
      </c>
      <c r="F245" s="129" t="s">
        <v>1125</v>
      </c>
      <c r="G245" s="130" t="s">
        <v>205</v>
      </c>
      <c r="H245" s="131">
        <v>3862.88</v>
      </c>
      <c r="I245" s="132"/>
      <c r="J245" s="133">
        <f>ROUND(I245*H245,2)</f>
        <v>0</v>
      </c>
      <c r="K245" s="129" t="s">
        <v>137</v>
      </c>
      <c r="L245" s="32"/>
      <c r="M245" s="134" t="s">
        <v>19</v>
      </c>
      <c r="N245" s="135" t="s">
        <v>43</v>
      </c>
      <c r="P245" s="136">
        <f>O245*H245</f>
        <v>0</v>
      </c>
      <c r="Q245" s="136">
        <v>0</v>
      </c>
      <c r="R245" s="136">
        <f>Q245*H245</f>
        <v>0</v>
      </c>
      <c r="S245" s="136">
        <v>0</v>
      </c>
      <c r="T245" s="137">
        <f>S245*H245</f>
        <v>0</v>
      </c>
      <c r="AR245" s="138" t="s">
        <v>138</v>
      </c>
      <c r="AT245" s="138" t="s">
        <v>133</v>
      </c>
      <c r="AU245" s="138" t="s">
        <v>82</v>
      </c>
      <c r="AY245" s="17" t="s">
        <v>130</v>
      </c>
      <c r="BE245" s="139">
        <f>IF(N245="základní",J245,0)</f>
        <v>0</v>
      </c>
      <c r="BF245" s="139">
        <f>IF(N245="snížená",J245,0)</f>
        <v>0</v>
      </c>
      <c r="BG245" s="139">
        <f>IF(N245="zákl. přenesená",J245,0)</f>
        <v>0</v>
      </c>
      <c r="BH245" s="139">
        <f>IF(N245="sníž. přenesená",J245,0)</f>
        <v>0</v>
      </c>
      <c r="BI245" s="139">
        <f>IF(N245="nulová",J245,0)</f>
        <v>0</v>
      </c>
      <c r="BJ245" s="17" t="s">
        <v>80</v>
      </c>
      <c r="BK245" s="139">
        <f>ROUND(I245*H245,2)</f>
        <v>0</v>
      </c>
      <c r="BL245" s="17" t="s">
        <v>138</v>
      </c>
      <c r="BM245" s="138" t="s">
        <v>1126</v>
      </c>
    </row>
    <row r="246" spans="2:65" s="1" customFormat="1" ht="29.25">
      <c r="B246" s="32"/>
      <c r="D246" s="140" t="s">
        <v>140</v>
      </c>
      <c r="F246" s="141" t="s">
        <v>1127</v>
      </c>
      <c r="I246" s="142"/>
      <c r="L246" s="32"/>
      <c r="M246" s="143"/>
      <c r="T246" s="53"/>
      <c r="AT246" s="17" t="s">
        <v>140</v>
      </c>
      <c r="AU246" s="17" t="s">
        <v>82</v>
      </c>
    </row>
    <row r="247" spans="2:65" s="1" customFormat="1" ht="11.25">
      <c r="B247" s="32"/>
      <c r="D247" s="144" t="s">
        <v>141</v>
      </c>
      <c r="F247" s="145" t="s">
        <v>1128</v>
      </c>
      <c r="I247" s="142"/>
      <c r="L247" s="32"/>
      <c r="M247" s="143"/>
      <c r="T247" s="53"/>
      <c r="AT247" s="17" t="s">
        <v>141</v>
      </c>
      <c r="AU247" s="17" t="s">
        <v>82</v>
      </c>
    </row>
    <row r="248" spans="2:65" s="1" customFormat="1" ht="24.2" customHeight="1">
      <c r="B248" s="32"/>
      <c r="C248" s="127" t="s">
        <v>466</v>
      </c>
      <c r="D248" s="127" t="s">
        <v>133</v>
      </c>
      <c r="E248" s="128" t="s">
        <v>1129</v>
      </c>
      <c r="F248" s="129" t="s">
        <v>1130</v>
      </c>
      <c r="G248" s="130" t="s">
        <v>205</v>
      </c>
      <c r="H248" s="131">
        <v>28.24</v>
      </c>
      <c r="I248" s="132"/>
      <c r="J248" s="133">
        <f>ROUND(I248*H248,2)</f>
        <v>0</v>
      </c>
      <c r="K248" s="129" t="s">
        <v>137</v>
      </c>
      <c r="L248" s="32"/>
      <c r="M248" s="134" t="s">
        <v>19</v>
      </c>
      <c r="N248" s="135" t="s">
        <v>43</v>
      </c>
      <c r="P248" s="136">
        <f>O248*H248</f>
        <v>0</v>
      </c>
      <c r="Q248" s="136">
        <v>8.9219999999999994E-2</v>
      </c>
      <c r="R248" s="136">
        <f>Q248*H248</f>
        <v>2.5195727999999997</v>
      </c>
      <c r="S248" s="136">
        <v>0</v>
      </c>
      <c r="T248" s="137">
        <f>S248*H248</f>
        <v>0</v>
      </c>
      <c r="AR248" s="138" t="s">
        <v>138</v>
      </c>
      <c r="AT248" s="138" t="s">
        <v>133</v>
      </c>
      <c r="AU248" s="138" t="s">
        <v>82</v>
      </c>
      <c r="AY248" s="17" t="s">
        <v>130</v>
      </c>
      <c r="BE248" s="139">
        <f>IF(N248="základní",J248,0)</f>
        <v>0</v>
      </c>
      <c r="BF248" s="139">
        <f>IF(N248="snížená",J248,0)</f>
        <v>0</v>
      </c>
      <c r="BG248" s="139">
        <f>IF(N248="zákl. přenesená",J248,0)</f>
        <v>0</v>
      </c>
      <c r="BH248" s="139">
        <f>IF(N248="sníž. přenesená",J248,0)</f>
        <v>0</v>
      </c>
      <c r="BI248" s="139">
        <f>IF(N248="nulová",J248,0)</f>
        <v>0</v>
      </c>
      <c r="BJ248" s="17" t="s">
        <v>80</v>
      </c>
      <c r="BK248" s="139">
        <f>ROUND(I248*H248,2)</f>
        <v>0</v>
      </c>
      <c r="BL248" s="17" t="s">
        <v>138</v>
      </c>
      <c r="BM248" s="138" t="s">
        <v>1131</v>
      </c>
    </row>
    <row r="249" spans="2:65" s="1" customFormat="1" ht="48.75">
      <c r="B249" s="32"/>
      <c r="D249" s="140" t="s">
        <v>140</v>
      </c>
      <c r="F249" s="141" t="s">
        <v>1132</v>
      </c>
      <c r="I249" s="142"/>
      <c r="L249" s="32"/>
      <c r="M249" s="143"/>
      <c r="T249" s="53"/>
      <c r="AT249" s="17" t="s">
        <v>140</v>
      </c>
      <c r="AU249" s="17" t="s">
        <v>82</v>
      </c>
    </row>
    <row r="250" spans="2:65" s="1" customFormat="1" ht="11.25">
      <c r="B250" s="32"/>
      <c r="D250" s="144" t="s">
        <v>141</v>
      </c>
      <c r="F250" s="145" t="s">
        <v>1133</v>
      </c>
      <c r="I250" s="142"/>
      <c r="L250" s="32"/>
      <c r="M250" s="143"/>
      <c r="T250" s="53"/>
      <c r="AT250" s="17" t="s">
        <v>141</v>
      </c>
      <c r="AU250" s="17" t="s">
        <v>82</v>
      </c>
    </row>
    <row r="251" spans="2:65" s="12" customFormat="1" ht="11.25">
      <c r="B251" s="150"/>
      <c r="D251" s="140" t="s">
        <v>215</v>
      </c>
      <c r="E251" s="151" t="s">
        <v>19</v>
      </c>
      <c r="F251" s="152" t="s">
        <v>1134</v>
      </c>
      <c r="H251" s="151" t="s">
        <v>19</v>
      </c>
      <c r="I251" s="153"/>
      <c r="L251" s="150"/>
      <c r="M251" s="154"/>
      <c r="T251" s="155"/>
      <c r="AT251" s="151" t="s">
        <v>215</v>
      </c>
      <c r="AU251" s="151" t="s">
        <v>82</v>
      </c>
      <c r="AV251" s="12" t="s">
        <v>80</v>
      </c>
      <c r="AW251" s="12" t="s">
        <v>33</v>
      </c>
      <c r="AX251" s="12" t="s">
        <v>72</v>
      </c>
      <c r="AY251" s="151" t="s">
        <v>130</v>
      </c>
    </row>
    <row r="252" spans="2:65" s="13" customFormat="1" ht="11.25">
      <c r="B252" s="156"/>
      <c r="D252" s="140" t="s">
        <v>215</v>
      </c>
      <c r="E252" s="157" t="s">
        <v>19</v>
      </c>
      <c r="F252" s="158" t="s">
        <v>1135</v>
      </c>
      <c r="H252" s="159">
        <v>9.7200000000000006</v>
      </c>
      <c r="I252" s="160"/>
      <c r="L252" s="156"/>
      <c r="M252" s="161"/>
      <c r="T252" s="162"/>
      <c r="AT252" s="157" t="s">
        <v>215</v>
      </c>
      <c r="AU252" s="157" t="s">
        <v>82</v>
      </c>
      <c r="AV252" s="13" t="s">
        <v>82</v>
      </c>
      <c r="AW252" s="13" t="s">
        <v>33</v>
      </c>
      <c r="AX252" s="13" t="s">
        <v>72</v>
      </c>
      <c r="AY252" s="157" t="s">
        <v>130</v>
      </c>
    </row>
    <row r="253" spans="2:65" s="12" customFormat="1" ht="11.25">
      <c r="B253" s="150"/>
      <c r="D253" s="140" t="s">
        <v>215</v>
      </c>
      <c r="E253" s="151" t="s">
        <v>19</v>
      </c>
      <c r="F253" s="152" t="s">
        <v>1136</v>
      </c>
      <c r="H253" s="151" t="s">
        <v>19</v>
      </c>
      <c r="I253" s="153"/>
      <c r="L253" s="150"/>
      <c r="M253" s="154"/>
      <c r="T253" s="155"/>
      <c r="AT253" s="151" t="s">
        <v>215</v>
      </c>
      <c r="AU253" s="151" t="s">
        <v>82</v>
      </c>
      <c r="AV253" s="12" t="s">
        <v>80</v>
      </c>
      <c r="AW253" s="12" t="s">
        <v>33</v>
      </c>
      <c r="AX253" s="12" t="s">
        <v>72</v>
      </c>
      <c r="AY253" s="151" t="s">
        <v>130</v>
      </c>
    </row>
    <row r="254" spans="2:65" s="13" customFormat="1" ht="11.25">
      <c r="B254" s="156"/>
      <c r="D254" s="140" t="s">
        <v>215</v>
      </c>
      <c r="E254" s="157" t="s">
        <v>19</v>
      </c>
      <c r="F254" s="158" t="s">
        <v>1137</v>
      </c>
      <c r="H254" s="159">
        <v>18.52</v>
      </c>
      <c r="I254" s="160"/>
      <c r="L254" s="156"/>
      <c r="M254" s="161"/>
      <c r="T254" s="162"/>
      <c r="AT254" s="157" t="s">
        <v>215</v>
      </c>
      <c r="AU254" s="157" t="s">
        <v>82</v>
      </c>
      <c r="AV254" s="13" t="s">
        <v>82</v>
      </c>
      <c r="AW254" s="13" t="s">
        <v>33</v>
      </c>
      <c r="AX254" s="13" t="s">
        <v>72</v>
      </c>
      <c r="AY254" s="157" t="s">
        <v>130</v>
      </c>
    </row>
    <row r="255" spans="2:65" s="14" customFormat="1" ht="11.25">
      <c r="B255" s="163"/>
      <c r="D255" s="140" t="s">
        <v>215</v>
      </c>
      <c r="E255" s="164" t="s">
        <v>19</v>
      </c>
      <c r="F255" s="165" t="s">
        <v>220</v>
      </c>
      <c r="H255" s="166">
        <v>28.24</v>
      </c>
      <c r="I255" s="167"/>
      <c r="L255" s="163"/>
      <c r="M255" s="168"/>
      <c r="T255" s="169"/>
      <c r="AT255" s="164" t="s">
        <v>215</v>
      </c>
      <c r="AU255" s="164" t="s">
        <v>82</v>
      </c>
      <c r="AV255" s="14" t="s">
        <v>138</v>
      </c>
      <c r="AW255" s="14" t="s">
        <v>33</v>
      </c>
      <c r="AX255" s="14" t="s">
        <v>80</v>
      </c>
      <c r="AY255" s="164" t="s">
        <v>130</v>
      </c>
    </row>
    <row r="256" spans="2:65" s="11" customFormat="1" ht="22.9" customHeight="1">
      <c r="B256" s="115"/>
      <c r="D256" s="116" t="s">
        <v>71</v>
      </c>
      <c r="E256" s="125" t="s">
        <v>264</v>
      </c>
      <c r="F256" s="125" t="s">
        <v>478</v>
      </c>
      <c r="I256" s="118"/>
      <c r="J256" s="126">
        <f>BK256</f>
        <v>0</v>
      </c>
      <c r="L256" s="115"/>
      <c r="M256" s="120"/>
      <c r="P256" s="121">
        <f>SUM(P257:P297)</f>
        <v>0</v>
      </c>
      <c r="R256" s="121">
        <f>SUM(R257:R297)</f>
        <v>1.0519638999999998</v>
      </c>
      <c r="T256" s="122">
        <f>SUM(T257:T297)</f>
        <v>0</v>
      </c>
      <c r="AR256" s="116" t="s">
        <v>80</v>
      </c>
      <c r="AT256" s="123" t="s">
        <v>71</v>
      </c>
      <c r="AU256" s="123" t="s">
        <v>80</v>
      </c>
      <c r="AY256" s="116" t="s">
        <v>130</v>
      </c>
      <c r="BK256" s="124">
        <f>SUM(BK257:BK297)</f>
        <v>0</v>
      </c>
    </row>
    <row r="257" spans="2:65" s="1" customFormat="1" ht="24.2" customHeight="1">
      <c r="B257" s="32"/>
      <c r="C257" s="127" t="s">
        <v>471</v>
      </c>
      <c r="D257" s="127" t="s">
        <v>133</v>
      </c>
      <c r="E257" s="128" t="s">
        <v>480</v>
      </c>
      <c r="F257" s="129" t="s">
        <v>481</v>
      </c>
      <c r="G257" s="130" t="s">
        <v>259</v>
      </c>
      <c r="H257" s="131">
        <v>2.39</v>
      </c>
      <c r="I257" s="132"/>
      <c r="J257" s="133">
        <f>ROUND(I257*H257,2)</f>
        <v>0</v>
      </c>
      <c r="K257" s="129" t="s">
        <v>137</v>
      </c>
      <c r="L257" s="32"/>
      <c r="M257" s="134" t="s">
        <v>19</v>
      </c>
      <c r="N257" s="135" t="s">
        <v>43</v>
      </c>
      <c r="P257" s="136">
        <f>O257*H257</f>
        <v>0</v>
      </c>
      <c r="Q257" s="136">
        <v>1.0000000000000001E-5</v>
      </c>
      <c r="R257" s="136">
        <f>Q257*H257</f>
        <v>2.3900000000000002E-5</v>
      </c>
      <c r="S257" s="136">
        <v>0</v>
      </c>
      <c r="T257" s="137">
        <f>S257*H257</f>
        <v>0</v>
      </c>
      <c r="AR257" s="138" t="s">
        <v>138</v>
      </c>
      <c r="AT257" s="138" t="s">
        <v>133</v>
      </c>
      <c r="AU257" s="138" t="s">
        <v>82</v>
      </c>
      <c r="AY257" s="17" t="s">
        <v>130</v>
      </c>
      <c r="BE257" s="139">
        <f>IF(N257="základní",J257,0)</f>
        <v>0</v>
      </c>
      <c r="BF257" s="139">
        <f>IF(N257="snížená",J257,0)</f>
        <v>0</v>
      </c>
      <c r="BG257" s="139">
        <f>IF(N257="zákl. přenesená",J257,0)</f>
        <v>0</v>
      </c>
      <c r="BH257" s="139">
        <f>IF(N257="sníž. přenesená",J257,0)</f>
        <v>0</v>
      </c>
      <c r="BI257" s="139">
        <f>IF(N257="nulová",J257,0)</f>
        <v>0</v>
      </c>
      <c r="BJ257" s="17" t="s">
        <v>80</v>
      </c>
      <c r="BK257" s="139">
        <f>ROUND(I257*H257,2)</f>
        <v>0</v>
      </c>
      <c r="BL257" s="17" t="s">
        <v>138</v>
      </c>
      <c r="BM257" s="138" t="s">
        <v>1138</v>
      </c>
    </row>
    <row r="258" spans="2:65" s="1" customFormat="1" ht="19.5">
      <c r="B258" s="32"/>
      <c r="D258" s="140" t="s">
        <v>140</v>
      </c>
      <c r="F258" s="141" t="s">
        <v>483</v>
      </c>
      <c r="I258" s="142"/>
      <c r="L258" s="32"/>
      <c r="M258" s="143"/>
      <c r="T258" s="53"/>
      <c r="AT258" s="17" t="s">
        <v>140</v>
      </c>
      <c r="AU258" s="17" t="s">
        <v>82</v>
      </c>
    </row>
    <row r="259" spans="2:65" s="1" customFormat="1" ht="11.25">
      <c r="B259" s="32"/>
      <c r="D259" s="144" t="s">
        <v>141</v>
      </c>
      <c r="F259" s="145" t="s">
        <v>484</v>
      </c>
      <c r="I259" s="142"/>
      <c r="L259" s="32"/>
      <c r="M259" s="143"/>
      <c r="T259" s="53"/>
      <c r="AT259" s="17" t="s">
        <v>141</v>
      </c>
      <c r="AU259" s="17" t="s">
        <v>82</v>
      </c>
    </row>
    <row r="260" spans="2:65" s="1" customFormat="1" ht="33" customHeight="1">
      <c r="B260" s="32"/>
      <c r="C260" s="127" t="s">
        <v>479</v>
      </c>
      <c r="D260" s="127" t="s">
        <v>133</v>
      </c>
      <c r="E260" s="128" t="s">
        <v>487</v>
      </c>
      <c r="F260" s="129" t="s">
        <v>488</v>
      </c>
      <c r="G260" s="130" t="s">
        <v>394</v>
      </c>
      <c r="H260" s="131">
        <v>1</v>
      </c>
      <c r="I260" s="132"/>
      <c r="J260" s="133">
        <f>ROUND(I260*H260,2)</f>
        <v>0</v>
      </c>
      <c r="K260" s="129" t="s">
        <v>137</v>
      </c>
      <c r="L260" s="32"/>
      <c r="M260" s="134" t="s">
        <v>19</v>
      </c>
      <c r="N260" s="135" t="s">
        <v>43</v>
      </c>
      <c r="P260" s="136">
        <f>O260*H260</f>
        <v>0</v>
      </c>
      <c r="Q260" s="136">
        <v>0</v>
      </c>
      <c r="R260" s="136">
        <f>Q260*H260</f>
        <v>0</v>
      </c>
      <c r="S260" s="136">
        <v>0</v>
      </c>
      <c r="T260" s="137">
        <f>S260*H260</f>
        <v>0</v>
      </c>
      <c r="AR260" s="138" t="s">
        <v>138</v>
      </c>
      <c r="AT260" s="138" t="s">
        <v>133</v>
      </c>
      <c r="AU260" s="138" t="s">
        <v>82</v>
      </c>
      <c r="AY260" s="17" t="s">
        <v>130</v>
      </c>
      <c r="BE260" s="139">
        <f>IF(N260="základní",J260,0)</f>
        <v>0</v>
      </c>
      <c r="BF260" s="139">
        <f>IF(N260="snížená",J260,0)</f>
        <v>0</v>
      </c>
      <c r="BG260" s="139">
        <f>IF(N260="zákl. přenesená",J260,0)</f>
        <v>0</v>
      </c>
      <c r="BH260" s="139">
        <f>IF(N260="sníž. přenesená",J260,0)</f>
        <v>0</v>
      </c>
      <c r="BI260" s="139">
        <f>IF(N260="nulová",J260,0)</f>
        <v>0</v>
      </c>
      <c r="BJ260" s="17" t="s">
        <v>80</v>
      </c>
      <c r="BK260" s="139">
        <f>ROUND(I260*H260,2)</f>
        <v>0</v>
      </c>
      <c r="BL260" s="17" t="s">
        <v>138</v>
      </c>
      <c r="BM260" s="138" t="s">
        <v>1139</v>
      </c>
    </row>
    <row r="261" spans="2:65" s="1" customFormat="1" ht="29.25">
      <c r="B261" s="32"/>
      <c r="D261" s="140" t="s">
        <v>140</v>
      </c>
      <c r="F261" s="141" t="s">
        <v>490</v>
      </c>
      <c r="I261" s="142"/>
      <c r="L261" s="32"/>
      <c r="M261" s="143"/>
      <c r="T261" s="53"/>
      <c r="AT261" s="17" t="s">
        <v>140</v>
      </c>
      <c r="AU261" s="17" t="s">
        <v>82</v>
      </c>
    </row>
    <row r="262" spans="2:65" s="1" customFormat="1" ht="11.25">
      <c r="B262" s="32"/>
      <c r="D262" s="144" t="s">
        <v>141</v>
      </c>
      <c r="F262" s="145" t="s">
        <v>491</v>
      </c>
      <c r="I262" s="142"/>
      <c r="L262" s="32"/>
      <c r="M262" s="143"/>
      <c r="T262" s="53"/>
      <c r="AT262" s="17" t="s">
        <v>141</v>
      </c>
      <c r="AU262" s="17" t="s">
        <v>82</v>
      </c>
    </row>
    <row r="263" spans="2:65" s="1" customFormat="1" ht="24.2" customHeight="1">
      <c r="B263" s="32"/>
      <c r="C263" s="127" t="s">
        <v>486</v>
      </c>
      <c r="D263" s="127" t="s">
        <v>133</v>
      </c>
      <c r="E263" s="128" t="s">
        <v>1140</v>
      </c>
      <c r="F263" s="129" t="s">
        <v>1141</v>
      </c>
      <c r="G263" s="130" t="s">
        <v>394</v>
      </c>
      <c r="H263" s="131">
        <v>6</v>
      </c>
      <c r="I263" s="132"/>
      <c r="J263" s="133">
        <f>ROUND(I263*H263,2)</f>
        <v>0</v>
      </c>
      <c r="K263" s="129" t="s">
        <v>137</v>
      </c>
      <c r="L263" s="32"/>
      <c r="M263" s="134" t="s">
        <v>19</v>
      </c>
      <c r="N263" s="135" t="s">
        <v>43</v>
      </c>
      <c r="P263" s="136">
        <f>O263*H263</f>
        <v>0</v>
      </c>
      <c r="Q263" s="136">
        <v>0.04</v>
      </c>
      <c r="R263" s="136">
        <f>Q263*H263</f>
        <v>0.24</v>
      </c>
      <c r="S263" s="136">
        <v>0</v>
      </c>
      <c r="T263" s="137">
        <f>S263*H263</f>
        <v>0</v>
      </c>
      <c r="AR263" s="138" t="s">
        <v>138</v>
      </c>
      <c r="AT263" s="138" t="s">
        <v>133</v>
      </c>
      <c r="AU263" s="138" t="s">
        <v>82</v>
      </c>
      <c r="AY263" s="17" t="s">
        <v>130</v>
      </c>
      <c r="BE263" s="139">
        <f>IF(N263="základní",J263,0)</f>
        <v>0</v>
      </c>
      <c r="BF263" s="139">
        <f>IF(N263="snížená",J263,0)</f>
        <v>0</v>
      </c>
      <c r="BG263" s="139">
        <f>IF(N263="zákl. přenesená",J263,0)</f>
        <v>0</v>
      </c>
      <c r="BH263" s="139">
        <f>IF(N263="sníž. přenesená",J263,0)</f>
        <v>0</v>
      </c>
      <c r="BI263" s="139">
        <f>IF(N263="nulová",J263,0)</f>
        <v>0</v>
      </c>
      <c r="BJ263" s="17" t="s">
        <v>80</v>
      </c>
      <c r="BK263" s="139">
        <f>ROUND(I263*H263,2)</f>
        <v>0</v>
      </c>
      <c r="BL263" s="17" t="s">
        <v>138</v>
      </c>
      <c r="BM263" s="138" t="s">
        <v>1142</v>
      </c>
    </row>
    <row r="264" spans="2:65" s="1" customFormat="1" ht="29.25">
      <c r="B264" s="32"/>
      <c r="D264" s="140" t="s">
        <v>140</v>
      </c>
      <c r="F264" s="141" t="s">
        <v>1143</v>
      </c>
      <c r="I264" s="142"/>
      <c r="L264" s="32"/>
      <c r="M264" s="143"/>
      <c r="T264" s="53"/>
      <c r="AT264" s="17" t="s">
        <v>140</v>
      </c>
      <c r="AU264" s="17" t="s">
        <v>82</v>
      </c>
    </row>
    <row r="265" spans="2:65" s="1" customFormat="1" ht="11.25">
      <c r="B265" s="32"/>
      <c r="D265" s="144" t="s">
        <v>141</v>
      </c>
      <c r="F265" s="145" t="s">
        <v>1144</v>
      </c>
      <c r="I265" s="142"/>
      <c r="L265" s="32"/>
      <c r="M265" s="143"/>
      <c r="T265" s="53"/>
      <c r="AT265" s="17" t="s">
        <v>141</v>
      </c>
      <c r="AU265" s="17" t="s">
        <v>82</v>
      </c>
    </row>
    <row r="266" spans="2:65" s="1" customFormat="1" ht="24.2" customHeight="1">
      <c r="B266" s="32"/>
      <c r="C266" s="127" t="s">
        <v>492</v>
      </c>
      <c r="D266" s="127" t="s">
        <v>133</v>
      </c>
      <c r="E266" s="128" t="s">
        <v>1145</v>
      </c>
      <c r="F266" s="129" t="s">
        <v>1146</v>
      </c>
      <c r="G266" s="130" t="s">
        <v>394</v>
      </c>
      <c r="H266" s="131">
        <v>7</v>
      </c>
      <c r="I266" s="132"/>
      <c r="J266" s="133">
        <f>ROUND(I266*H266,2)</f>
        <v>0</v>
      </c>
      <c r="K266" s="129" t="s">
        <v>137</v>
      </c>
      <c r="L266" s="32"/>
      <c r="M266" s="134" t="s">
        <v>19</v>
      </c>
      <c r="N266" s="135" t="s">
        <v>43</v>
      </c>
      <c r="P266" s="136">
        <f>O266*H266</f>
        <v>0</v>
      </c>
      <c r="Q266" s="136">
        <v>5.4460000000000001E-2</v>
      </c>
      <c r="R266" s="136">
        <f>Q266*H266</f>
        <v>0.38122</v>
      </c>
      <c r="S266" s="136">
        <v>0</v>
      </c>
      <c r="T266" s="137">
        <f>S266*H266</f>
        <v>0</v>
      </c>
      <c r="AR266" s="138" t="s">
        <v>138</v>
      </c>
      <c r="AT266" s="138" t="s">
        <v>133</v>
      </c>
      <c r="AU266" s="138" t="s">
        <v>82</v>
      </c>
      <c r="AY266" s="17" t="s">
        <v>130</v>
      </c>
      <c r="BE266" s="139">
        <f>IF(N266="základní",J266,0)</f>
        <v>0</v>
      </c>
      <c r="BF266" s="139">
        <f>IF(N266="snížená",J266,0)</f>
        <v>0</v>
      </c>
      <c r="BG266" s="139">
        <f>IF(N266="zákl. přenesená",J266,0)</f>
        <v>0</v>
      </c>
      <c r="BH266" s="139">
        <f>IF(N266="sníž. přenesená",J266,0)</f>
        <v>0</v>
      </c>
      <c r="BI266" s="139">
        <f>IF(N266="nulová",J266,0)</f>
        <v>0</v>
      </c>
      <c r="BJ266" s="17" t="s">
        <v>80</v>
      </c>
      <c r="BK266" s="139">
        <f>ROUND(I266*H266,2)</f>
        <v>0</v>
      </c>
      <c r="BL266" s="17" t="s">
        <v>138</v>
      </c>
      <c r="BM266" s="138" t="s">
        <v>1147</v>
      </c>
    </row>
    <row r="267" spans="2:65" s="1" customFormat="1" ht="29.25">
      <c r="B267" s="32"/>
      <c r="D267" s="140" t="s">
        <v>140</v>
      </c>
      <c r="F267" s="141" t="s">
        <v>1148</v>
      </c>
      <c r="I267" s="142"/>
      <c r="L267" s="32"/>
      <c r="M267" s="143"/>
      <c r="T267" s="53"/>
      <c r="AT267" s="17" t="s">
        <v>140</v>
      </c>
      <c r="AU267" s="17" t="s">
        <v>82</v>
      </c>
    </row>
    <row r="268" spans="2:65" s="1" customFormat="1" ht="11.25">
      <c r="B268" s="32"/>
      <c r="D268" s="144" t="s">
        <v>141</v>
      </c>
      <c r="F268" s="145" t="s">
        <v>1149</v>
      </c>
      <c r="I268" s="142"/>
      <c r="L268" s="32"/>
      <c r="M268" s="143"/>
      <c r="T268" s="53"/>
      <c r="AT268" s="17" t="s">
        <v>141</v>
      </c>
      <c r="AU268" s="17" t="s">
        <v>82</v>
      </c>
    </row>
    <row r="269" spans="2:65" s="1" customFormat="1" ht="24.2" customHeight="1">
      <c r="B269" s="32"/>
      <c r="C269" s="127" t="s">
        <v>498</v>
      </c>
      <c r="D269" s="127" t="s">
        <v>133</v>
      </c>
      <c r="E269" s="128" t="s">
        <v>493</v>
      </c>
      <c r="F269" s="129" t="s">
        <v>494</v>
      </c>
      <c r="G269" s="130" t="s">
        <v>394</v>
      </c>
      <c r="H269" s="131">
        <v>1</v>
      </c>
      <c r="I269" s="132"/>
      <c r="J269" s="133">
        <f>ROUND(I269*H269,2)</f>
        <v>0</v>
      </c>
      <c r="K269" s="129" t="s">
        <v>137</v>
      </c>
      <c r="L269" s="32"/>
      <c r="M269" s="134" t="s">
        <v>19</v>
      </c>
      <c r="N269" s="135" t="s">
        <v>43</v>
      </c>
      <c r="P269" s="136">
        <f>O269*H269</f>
        <v>0</v>
      </c>
      <c r="Q269" s="136">
        <v>0.12422</v>
      </c>
      <c r="R269" s="136">
        <f>Q269*H269</f>
        <v>0.12422</v>
      </c>
      <c r="S269" s="136">
        <v>0</v>
      </c>
      <c r="T269" s="137">
        <f>S269*H269</f>
        <v>0</v>
      </c>
      <c r="AR269" s="138" t="s">
        <v>138</v>
      </c>
      <c r="AT269" s="138" t="s">
        <v>133</v>
      </c>
      <c r="AU269" s="138" t="s">
        <v>82</v>
      </c>
      <c r="AY269" s="17" t="s">
        <v>130</v>
      </c>
      <c r="BE269" s="139">
        <f>IF(N269="základní",J269,0)</f>
        <v>0</v>
      </c>
      <c r="BF269" s="139">
        <f>IF(N269="snížená",J269,0)</f>
        <v>0</v>
      </c>
      <c r="BG269" s="139">
        <f>IF(N269="zákl. přenesená",J269,0)</f>
        <v>0</v>
      </c>
      <c r="BH269" s="139">
        <f>IF(N269="sníž. přenesená",J269,0)</f>
        <v>0</v>
      </c>
      <c r="BI269" s="139">
        <f>IF(N269="nulová",J269,0)</f>
        <v>0</v>
      </c>
      <c r="BJ269" s="17" t="s">
        <v>80</v>
      </c>
      <c r="BK269" s="139">
        <f>ROUND(I269*H269,2)</f>
        <v>0</v>
      </c>
      <c r="BL269" s="17" t="s">
        <v>138</v>
      </c>
      <c r="BM269" s="138" t="s">
        <v>1150</v>
      </c>
    </row>
    <row r="270" spans="2:65" s="1" customFormat="1" ht="11.25">
      <c r="B270" s="32"/>
      <c r="D270" s="140" t="s">
        <v>140</v>
      </c>
      <c r="F270" s="141" t="s">
        <v>496</v>
      </c>
      <c r="I270" s="142"/>
      <c r="L270" s="32"/>
      <c r="M270" s="143"/>
      <c r="T270" s="53"/>
      <c r="AT270" s="17" t="s">
        <v>140</v>
      </c>
      <c r="AU270" s="17" t="s">
        <v>82</v>
      </c>
    </row>
    <row r="271" spans="2:65" s="1" customFormat="1" ht="11.25">
      <c r="B271" s="32"/>
      <c r="D271" s="144" t="s">
        <v>141</v>
      </c>
      <c r="F271" s="145" t="s">
        <v>497</v>
      </c>
      <c r="I271" s="142"/>
      <c r="L271" s="32"/>
      <c r="M271" s="143"/>
      <c r="T271" s="53"/>
      <c r="AT271" s="17" t="s">
        <v>141</v>
      </c>
      <c r="AU271" s="17" t="s">
        <v>82</v>
      </c>
    </row>
    <row r="272" spans="2:65" s="1" customFormat="1" ht="24.2" customHeight="1">
      <c r="B272" s="32"/>
      <c r="C272" s="127" t="s">
        <v>505</v>
      </c>
      <c r="D272" s="127" t="s">
        <v>133</v>
      </c>
      <c r="E272" s="128" t="s">
        <v>499</v>
      </c>
      <c r="F272" s="129" t="s">
        <v>500</v>
      </c>
      <c r="G272" s="130" t="s">
        <v>394</v>
      </c>
      <c r="H272" s="131">
        <v>1</v>
      </c>
      <c r="I272" s="132"/>
      <c r="J272" s="133">
        <f>ROUND(I272*H272,2)</f>
        <v>0</v>
      </c>
      <c r="K272" s="129" t="s">
        <v>137</v>
      </c>
      <c r="L272" s="32"/>
      <c r="M272" s="134" t="s">
        <v>19</v>
      </c>
      <c r="N272" s="135" t="s">
        <v>43</v>
      </c>
      <c r="P272" s="136">
        <f>O272*H272</f>
        <v>0</v>
      </c>
      <c r="Q272" s="136">
        <v>2.972E-2</v>
      </c>
      <c r="R272" s="136">
        <f>Q272*H272</f>
        <v>2.972E-2</v>
      </c>
      <c r="S272" s="136">
        <v>0</v>
      </c>
      <c r="T272" s="137">
        <f>S272*H272</f>
        <v>0</v>
      </c>
      <c r="AR272" s="138" t="s">
        <v>138</v>
      </c>
      <c r="AT272" s="138" t="s">
        <v>133</v>
      </c>
      <c r="AU272" s="138" t="s">
        <v>82</v>
      </c>
      <c r="AY272" s="17" t="s">
        <v>130</v>
      </c>
      <c r="BE272" s="139">
        <f>IF(N272="základní",J272,0)</f>
        <v>0</v>
      </c>
      <c r="BF272" s="139">
        <f>IF(N272="snížená",J272,0)</f>
        <v>0</v>
      </c>
      <c r="BG272" s="139">
        <f>IF(N272="zákl. přenesená",J272,0)</f>
        <v>0</v>
      </c>
      <c r="BH272" s="139">
        <f>IF(N272="sníž. přenesená",J272,0)</f>
        <v>0</v>
      </c>
      <c r="BI272" s="139">
        <f>IF(N272="nulová",J272,0)</f>
        <v>0</v>
      </c>
      <c r="BJ272" s="17" t="s">
        <v>80</v>
      </c>
      <c r="BK272" s="139">
        <f>ROUND(I272*H272,2)</f>
        <v>0</v>
      </c>
      <c r="BL272" s="17" t="s">
        <v>138</v>
      </c>
      <c r="BM272" s="138" t="s">
        <v>1151</v>
      </c>
    </row>
    <row r="273" spans="2:65" s="1" customFormat="1" ht="19.5">
      <c r="B273" s="32"/>
      <c r="D273" s="140" t="s">
        <v>140</v>
      </c>
      <c r="F273" s="141" t="s">
        <v>502</v>
      </c>
      <c r="I273" s="142"/>
      <c r="L273" s="32"/>
      <c r="M273" s="143"/>
      <c r="T273" s="53"/>
      <c r="AT273" s="17" t="s">
        <v>140</v>
      </c>
      <c r="AU273" s="17" t="s">
        <v>82</v>
      </c>
    </row>
    <row r="274" spans="2:65" s="1" customFormat="1" ht="11.25">
      <c r="B274" s="32"/>
      <c r="D274" s="144" t="s">
        <v>141</v>
      </c>
      <c r="F274" s="145" t="s">
        <v>503</v>
      </c>
      <c r="I274" s="142"/>
      <c r="L274" s="32"/>
      <c r="M274" s="143"/>
      <c r="T274" s="53"/>
      <c r="AT274" s="17" t="s">
        <v>141</v>
      </c>
      <c r="AU274" s="17" t="s">
        <v>82</v>
      </c>
    </row>
    <row r="275" spans="2:65" s="1" customFormat="1" ht="24.2" customHeight="1">
      <c r="B275" s="32"/>
      <c r="C275" s="127" t="s">
        <v>511</v>
      </c>
      <c r="D275" s="127" t="s">
        <v>133</v>
      </c>
      <c r="E275" s="128" t="s">
        <v>506</v>
      </c>
      <c r="F275" s="129" t="s">
        <v>507</v>
      </c>
      <c r="G275" s="130" t="s">
        <v>394</v>
      </c>
      <c r="H275" s="131">
        <v>1</v>
      </c>
      <c r="I275" s="132"/>
      <c r="J275" s="133">
        <f>ROUND(I275*H275,2)</f>
        <v>0</v>
      </c>
      <c r="K275" s="129" t="s">
        <v>137</v>
      </c>
      <c r="L275" s="32"/>
      <c r="M275" s="134" t="s">
        <v>19</v>
      </c>
      <c r="N275" s="135" t="s">
        <v>43</v>
      </c>
      <c r="P275" s="136">
        <f>O275*H275</f>
        <v>0</v>
      </c>
      <c r="Q275" s="136">
        <v>2.972E-2</v>
      </c>
      <c r="R275" s="136">
        <f>Q275*H275</f>
        <v>2.972E-2</v>
      </c>
      <c r="S275" s="136">
        <v>0</v>
      </c>
      <c r="T275" s="137">
        <f>S275*H275</f>
        <v>0</v>
      </c>
      <c r="AR275" s="138" t="s">
        <v>138</v>
      </c>
      <c r="AT275" s="138" t="s">
        <v>133</v>
      </c>
      <c r="AU275" s="138" t="s">
        <v>82</v>
      </c>
      <c r="AY275" s="17" t="s">
        <v>130</v>
      </c>
      <c r="BE275" s="139">
        <f>IF(N275="základní",J275,0)</f>
        <v>0</v>
      </c>
      <c r="BF275" s="139">
        <f>IF(N275="snížená",J275,0)</f>
        <v>0</v>
      </c>
      <c r="BG275" s="139">
        <f>IF(N275="zákl. přenesená",J275,0)</f>
        <v>0</v>
      </c>
      <c r="BH275" s="139">
        <f>IF(N275="sníž. přenesená",J275,0)</f>
        <v>0</v>
      </c>
      <c r="BI275" s="139">
        <f>IF(N275="nulová",J275,0)</f>
        <v>0</v>
      </c>
      <c r="BJ275" s="17" t="s">
        <v>80</v>
      </c>
      <c r="BK275" s="139">
        <f>ROUND(I275*H275,2)</f>
        <v>0</v>
      </c>
      <c r="BL275" s="17" t="s">
        <v>138</v>
      </c>
      <c r="BM275" s="138" t="s">
        <v>1152</v>
      </c>
    </row>
    <row r="276" spans="2:65" s="1" customFormat="1" ht="19.5">
      <c r="B276" s="32"/>
      <c r="D276" s="140" t="s">
        <v>140</v>
      </c>
      <c r="F276" s="141" t="s">
        <v>509</v>
      </c>
      <c r="I276" s="142"/>
      <c r="L276" s="32"/>
      <c r="M276" s="143"/>
      <c r="T276" s="53"/>
      <c r="AT276" s="17" t="s">
        <v>140</v>
      </c>
      <c r="AU276" s="17" t="s">
        <v>82</v>
      </c>
    </row>
    <row r="277" spans="2:65" s="1" customFormat="1" ht="11.25">
      <c r="B277" s="32"/>
      <c r="D277" s="144" t="s">
        <v>141</v>
      </c>
      <c r="F277" s="145" t="s">
        <v>510</v>
      </c>
      <c r="I277" s="142"/>
      <c r="L277" s="32"/>
      <c r="M277" s="143"/>
      <c r="T277" s="53"/>
      <c r="AT277" s="17" t="s">
        <v>141</v>
      </c>
      <c r="AU277" s="17" t="s">
        <v>82</v>
      </c>
    </row>
    <row r="278" spans="2:65" s="1" customFormat="1" ht="24.2" customHeight="1">
      <c r="B278" s="32"/>
      <c r="C278" s="127" t="s">
        <v>517</v>
      </c>
      <c r="D278" s="127" t="s">
        <v>133</v>
      </c>
      <c r="E278" s="128" t="s">
        <v>518</v>
      </c>
      <c r="F278" s="129" t="s">
        <v>519</v>
      </c>
      <c r="G278" s="130" t="s">
        <v>394</v>
      </c>
      <c r="H278" s="131">
        <v>1</v>
      </c>
      <c r="I278" s="132"/>
      <c r="J278" s="133">
        <f>ROUND(I278*H278,2)</f>
        <v>0</v>
      </c>
      <c r="K278" s="129" t="s">
        <v>137</v>
      </c>
      <c r="L278" s="32"/>
      <c r="M278" s="134" t="s">
        <v>19</v>
      </c>
      <c r="N278" s="135" t="s">
        <v>43</v>
      </c>
      <c r="P278" s="136">
        <f>O278*H278</f>
        <v>0</v>
      </c>
      <c r="Q278" s="136">
        <v>2.972E-2</v>
      </c>
      <c r="R278" s="136">
        <f>Q278*H278</f>
        <v>2.972E-2</v>
      </c>
      <c r="S278" s="136">
        <v>0</v>
      </c>
      <c r="T278" s="137">
        <f>S278*H278</f>
        <v>0</v>
      </c>
      <c r="AR278" s="138" t="s">
        <v>138</v>
      </c>
      <c r="AT278" s="138" t="s">
        <v>133</v>
      </c>
      <c r="AU278" s="138" t="s">
        <v>82</v>
      </c>
      <c r="AY278" s="17" t="s">
        <v>130</v>
      </c>
      <c r="BE278" s="139">
        <f>IF(N278="základní",J278,0)</f>
        <v>0</v>
      </c>
      <c r="BF278" s="139">
        <f>IF(N278="snížená",J278,0)</f>
        <v>0</v>
      </c>
      <c r="BG278" s="139">
        <f>IF(N278="zákl. přenesená",J278,0)</f>
        <v>0</v>
      </c>
      <c r="BH278" s="139">
        <f>IF(N278="sníž. přenesená",J278,0)</f>
        <v>0</v>
      </c>
      <c r="BI278" s="139">
        <f>IF(N278="nulová",J278,0)</f>
        <v>0</v>
      </c>
      <c r="BJ278" s="17" t="s">
        <v>80</v>
      </c>
      <c r="BK278" s="139">
        <f>ROUND(I278*H278,2)</f>
        <v>0</v>
      </c>
      <c r="BL278" s="17" t="s">
        <v>138</v>
      </c>
      <c r="BM278" s="138" t="s">
        <v>1153</v>
      </c>
    </row>
    <row r="279" spans="2:65" s="1" customFormat="1" ht="19.5">
      <c r="B279" s="32"/>
      <c r="D279" s="140" t="s">
        <v>140</v>
      </c>
      <c r="F279" s="141" t="s">
        <v>521</v>
      </c>
      <c r="I279" s="142"/>
      <c r="L279" s="32"/>
      <c r="M279" s="143"/>
      <c r="T279" s="53"/>
      <c r="AT279" s="17" t="s">
        <v>140</v>
      </c>
      <c r="AU279" s="17" t="s">
        <v>82</v>
      </c>
    </row>
    <row r="280" spans="2:65" s="1" customFormat="1" ht="11.25">
      <c r="B280" s="32"/>
      <c r="D280" s="144" t="s">
        <v>141</v>
      </c>
      <c r="F280" s="145" t="s">
        <v>522</v>
      </c>
      <c r="I280" s="142"/>
      <c r="L280" s="32"/>
      <c r="M280" s="143"/>
      <c r="T280" s="53"/>
      <c r="AT280" s="17" t="s">
        <v>141</v>
      </c>
      <c r="AU280" s="17" t="s">
        <v>82</v>
      </c>
    </row>
    <row r="281" spans="2:65" s="1" customFormat="1" ht="24.2" customHeight="1">
      <c r="B281" s="32"/>
      <c r="C281" s="127" t="s">
        <v>523</v>
      </c>
      <c r="D281" s="127" t="s">
        <v>133</v>
      </c>
      <c r="E281" s="128" t="s">
        <v>524</v>
      </c>
      <c r="F281" s="129" t="s">
        <v>525</v>
      </c>
      <c r="G281" s="130" t="s">
        <v>394</v>
      </c>
      <c r="H281" s="131">
        <v>1</v>
      </c>
      <c r="I281" s="132"/>
      <c r="J281" s="133">
        <f>ROUND(I281*H281,2)</f>
        <v>0</v>
      </c>
      <c r="K281" s="129" t="s">
        <v>137</v>
      </c>
      <c r="L281" s="32"/>
      <c r="M281" s="134" t="s">
        <v>19</v>
      </c>
      <c r="N281" s="135" t="s">
        <v>43</v>
      </c>
      <c r="P281" s="136">
        <f>O281*H281</f>
        <v>0</v>
      </c>
      <c r="Q281" s="136">
        <v>0.21734000000000001</v>
      </c>
      <c r="R281" s="136">
        <f>Q281*H281</f>
        <v>0.21734000000000001</v>
      </c>
      <c r="S281" s="136">
        <v>0</v>
      </c>
      <c r="T281" s="137">
        <f>S281*H281</f>
        <v>0</v>
      </c>
      <c r="AR281" s="138" t="s">
        <v>138</v>
      </c>
      <c r="AT281" s="138" t="s">
        <v>133</v>
      </c>
      <c r="AU281" s="138" t="s">
        <v>82</v>
      </c>
      <c r="AY281" s="17" t="s">
        <v>130</v>
      </c>
      <c r="BE281" s="139">
        <f>IF(N281="základní",J281,0)</f>
        <v>0</v>
      </c>
      <c r="BF281" s="139">
        <f>IF(N281="snížená",J281,0)</f>
        <v>0</v>
      </c>
      <c r="BG281" s="139">
        <f>IF(N281="zákl. přenesená",J281,0)</f>
        <v>0</v>
      </c>
      <c r="BH281" s="139">
        <f>IF(N281="sníž. přenesená",J281,0)</f>
        <v>0</v>
      </c>
      <c r="BI281" s="139">
        <f>IF(N281="nulová",J281,0)</f>
        <v>0</v>
      </c>
      <c r="BJ281" s="17" t="s">
        <v>80</v>
      </c>
      <c r="BK281" s="139">
        <f>ROUND(I281*H281,2)</f>
        <v>0</v>
      </c>
      <c r="BL281" s="17" t="s">
        <v>138</v>
      </c>
      <c r="BM281" s="138" t="s">
        <v>1154</v>
      </c>
    </row>
    <row r="282" spans="2:65" s="1" customFormat="1" ht="19.5">
      <c r="B282" s="32"/>
      <c r="D282" s="140" t="s">
        <v>140</v>
      </c>
      <c r="F282" s="141" t="s">
        <v>525</v>
      </c>
      <c r="I282" s="142"/>
      <c r="L282" s="32"/>
      <c r="M282" s="143"/>
      <c r="T282" s="53"/>
      <c r="AT282" s="17" t="s">
        <v>140</v>
      </c>
      <c r="AU282" s="17" t="s">
        <v>82</v>
      </c>
    </row>
    <row r="283" spans="2:65" s="1" customFormat="1" ht="11.25">
      <c r="B283" s="32"/>
      <c r="D283" s="144" t="s">
        <v>141</v>
      </c>
      <c r="F283" s="145" t="s">
        <v>527</v>
      </c>
      <c r="I283" s="142"/>
      <c r="L283" s="32"/>
      <c r="M283" s="143"/>
      <c r="T283" s="53"/>
      <c r="AT283" s="17" t="s">
        <v>141</v>
      </c>
      <c r="AU283" s="17" t="s">
        <v>82</v>
      </c>
    </row>
    <row r="284" spans="2:65" s="1" customFormat="1" ht="24.2" customHeight="1">
      <c r="B284" s="32"/>
      <c r="C284" s="127" t="s">
        <v>528</v>
      </c>
      <c r="D284" s="127" t="s">
        <v>133</v>
      </c>
      <c r="E284" s="128" t="s">
        <v>529</v>
      </c>
      <c r="F284" s="129" t="s">
        <v>530</v>
      </c>
      <c r="G284" s="130" t="s">
        <v>275</v>
      </c>
      <c r="H284" s="131">
        <v>1.56</v>
      </c>
      <c r="I284" s="132"/>
      <c r="J284" s="133">
        <f>ROUND(I284*H284,2)</f>
        <v>0</v>
      </c>
      <c r="K284" s="129" t="s">
        <v>19</v>
      </c>
      <c r="L284" s="32"/>
      <c r="M284" s="134" t="s">
        <v>19</v>
      </c>
      <c r="N284" s="135" t="s">
        <v>43</v>
      </c>
      <c r="P284" s="136">
        <f>O284*H284</f>
        <v>0</v>
      </c>
      <c r="Q284" s="136">
        <v>0</v>
      </c>
      <c r="R284" s="136">
        <f>Q284*H284</f>
        <v>0</v>
      </c>
      <c r="S284" s="136">
        <v>0</v>
      </c>
      <c r="T284" s="137">
        <f>S284*H284</f>
        <v>0</v>
      </c>
      <c r="AR284" s="138" t="s">
        <v>138</v>
      </c>
      <c r="AT284" s="138" t="s">
        <v>133</v>
      </c>
      <c r="AU284" s="138" t="s">
        <v>82</v>
      </c>
      <c r="AY284" s="17" t="s">
        <v>130</v>
      </c>
      <c r="BE284" s="139">
        <f>IF(N284="základní",J284,0)</f>
        <v>0</v>
      </c>
      <c r="BF284" s="139">
        <f>IF(N284="snížená",J284,0)</f>
        <v>0</v>
      </c>
      <c r="BG284" s="139">
        <f>IF(N284="zákl. přenesená",J284,0)</f>
        <v>0</v>
      </c>
      <c r="BH284" s="139">
        <f>IF(N284="sníž. přenesená",J284,0)</f>
        <v>0</v>
      </c>
      <c r="BI284" s="139">
        <f>IF(N284="nulová",J284,0)</f>
        <v>0</v>
      </c>
      <c r="BJ284" s="17" t="s">
        <v>80</v>
      </c>
      <c r="BK284" s="139">
        <f>ROUND(I284*H284,2)</f>
        <v>0</v>
      </c>
      <c r="BL284" s="17" t="s">
        <v>138</v>
      </c>
      <c r="BM284" s="138" t="s">
        <v>1155</v>
      </c>
    </row>
    <row r="285" spans="2:65" s="1" customFormat="1" ht="19.5">
      <c r="B285" s="32"/>
      <c r="D285" s="140" t="s">
        <v>140</v>
      </c>
      <c r="F285" s="141" t="s">
        <v>530</v>
      </c>
      <c r="I285" s="142"/>
      <c r="L285" s="32"/>
      <c r="M285" s="143"/>
      <c r="T285" s="53"/>
      <c r="AT285" s="17" t="s">
        <v>140</v>
      </c>
      <c r="AU285" s="17" t="s">
        <v>82</v>
      </c>
    </row>
    <row r="286" spans="2:65" s="1" customFormat="1" ht="19.5">
      <c r="B286" s="32"/>
      <c r="D286" s="140" t="s">
        <v>143</v>
      </c>
      <c r="F286" s="146" t="s">
        <v>532</v>
      </c>
      <c r="I286" s="142"/>
      <c r="L286" s="32"/>
      <c r="M286" s="143"/>
      <c r="T286" s="53"/>
      <c r="AT286" s="17" t="s">
        <v>143</v>
      </c>
      <c r="AU286" s="17" t="s">
        <v>82</v>
      </c>
    </row>
    <row r="287" spans="2:65" s="13" customFormat="1" ht="11.25">
      <c r="B287" s="156"/>
      <c r="D287" s="140" t="s">
        <v>215</v>
      </c>
      <c r="E287" s="157" t="s">
        <v>19</v>
      </c>
      <c r="F287" s="158" t="s">
        <v>1156</v>
      </c>
      <c r="H287" s="159">
        <v>1.56</v>
      </c>
      <c r="I287" s="160"/>
      <c r="L287" s="156"/>
      <c r="M287" s="161"/>
      <c r="T287" s="162"/>
      <c r="AT287" s="157" t="s">
        <v>215</v>
      </c>
      <c r="AU287" s="157" t="s">
        <v>82</v>
      </c>
      <c r="AV287" s="13" t="s">
        <v>82</v>
      </c>
      <c r="AW287" s="13" t="s">
        <v>33</v>
      </c>
      <c r="AX287" s="13" t="s">
        <v>80</v>
      </c>
      <c r="AY287" s="157" t="s">
        <v>130</v>
      </c>
    </row>
    <row r="288" spans="2:65" s="1" customFormat="1" ht="24.2" customHeight="1">
      <c r="B288" s="32"/>
      <c r="C288" s="127" t="s">
        <v>536</v>
      </c>
      <c r="D288" s="127" t="s">
        <v>133</v>
      </c>
      <c r="E288" s="128" t="s">
        <v>537</v>
      </c>
      <c r="F288" s="129" t="s">
        <v>538</v>
      </c>
      <c r="G288" s="130" t="s">
        <v>275</v>
      </c>
      <c r="H288" s="131">
        <v>8.1000000000000003E-2</v>
      </c>
      <c r="I288" s="132"/>
      <c r="J288" s="133">
        <f>ROUND(I288*H288,2)</f>
        <v>0</v>
      </c>
      <c r="K288" s="129" t="s">
        <v>137</v>
      </c>
      <c r="L288" s="32"/>
      <c r="M288" s="134" t="s">
        <v>19</v>
      </c>
      <c r="N288" s="135" t="s">
        <v>43</v>
      </c>
      <c r="P288" s="136">
        <f>O288*H288</f>
        <v>0</v>
      </c>
      <c r="Q288" s="136">
        <v>0</v>
      </c>
      <c r="R288" s="136">
        <f>Q288*H288</f>
        <v>0</v>
      </c>
      <c r="S288" s="136">
        <v>0</v>
      </c>
      <c r="T288" s="137">
        <f>S288*H288</f>
        <v>0</v>
      </c>
      <c r="AR288" s="138" t="s">
        <v>138</v>
      </c>
      <c r="AT288" s="138" t="s">
        <v>133</v>
      </c>
      <c r="AU288" s="138" t="s">
        <v>82</v>
      </c>
      <c r="AY288" s="17" t="s">
        <v>130</v>
      </c>
      <c r="BE288" s="139">
        <f>IF(N288="základní",J288,0)</f>
        <v>0</v>
      </c>
      <c r="BF288" s="139">
        <f>IF(N288="snížená",J288,0)</f>
        <v>0</v>
      </c>
      <c r="BG288" s="139">
        <f>IF(N288="zákl. přenesená",J288,0)</f>
        <v>0</v>
      </c>
      <c r="BH288" s="139">
        <f>IF(N288="sníž. přenesená",J288,0)</f>
        <v>0</v>
      </c>
      <c r="BI288" s="139">
        <f>IF(N288="nulová",J288,0)</f>
        <v>0</v>
      </c>
      <c r="BJ288" s="17" t="s">
        <v>80</v>
      </c>
      <c r="BK288" s="139">
        <f>ROUND(I288*H288,2)</f>
        <v>0</v>
      </c>
      <c r="BL288" s="17" t="s">
        <v>138</v>
      </c>
      <c r="BM288" s="138" t="s">
        <v>1157</v>
      </c>
    </row>
    <row r="289" spans="2:65" s="1" customFormat="1" ht="19.5">
      <c r="B289" s="32"/>
      <c r="D289" s="140" t="s">
        <v>140</v>
      </c>
      <c r="F289" s="141" t="s">
        <v>540</v>
      </c>
      <c r="I289" s="142"/>
      <c r="L289" s="32"/>
      <c r="M289" s="143"/>
      <c r="T289" s="53"/>
      <c r="AT289" s="17" t="s">
        <v>140</v>
      </c>
      <c r="AU289" s="17" t="s">
        <v>82</v>
      </c>
    </row>
    <row r="290" spans="2:65" s="1" customFormat="1" ht="11.25">
      <c r="B290" s="32"/>
      <c r="D290" s="144" t="s">
        <v>141</v>
      </c>
      <c r="F290" s="145" t="s">
        <v>541</v>
      </c>
      <c r="I290" s="142"/>
      <c r="L290" s="32"/>
      <c r="M290" s="143"/>
      <c r="T290" s="53"/>
      <c r="AT290" s="17" t="s">
        <v>141</v>
      </c>
      <c r="AU290" s="17" t="s">
        <v>82</v>
      </c>
    </row>
    <row r="291" spans="2:65" s="1" customFormat="1" ht="19.5">
      <c r="B291" s="32"/>
      <c r="D291" s="140" t="s">
        <v>143</v>
      </c>
      <c r="F291" s="146" t="s">
        <v>542</v>
      </c>
      <c r="I291" s="142"/>
      <c r="L291" s="32"/>
      <c r="M291" s="143"/>
      <c r="T291" s="53"/>
      <c r="AT291" s="17" t="s">
        <v>143</v>
      </c>
      <c r="AU291" s="17" t="s">
        <v>82</v>
      </c>
    </row>
    <row r="292" spans="2:65" s="13" customFormat="1" ht="11.25">
      <c r="B292" s="156"/>
      <c r="D292" s="140" t="s">
        <v>215</v>
      </c>
      <c r="E292" s="157" t="s">
        <v>19</v>
      </c>
      <c r="F292" s="158" t="s">
        <v>1158</v>
      </c>
      <c r="H292" s="159">
        <v>8.1000000000000003E-2</v>
      </c>
      <c r="I292" s="160"/>
      <c r="L292" s="156"/>
      <c r="M292" s="161"/>
      <c r="T292" s="162"/>
      <c r="AT292" s="157" t="s">
        <v>215</v>
      </c>
      <c r="AU292" s="157" t="s">
        <v>82</v>
      </c>
      <c r="AV292" s="13" t="s">
        <v>82</v>
      </c>
      <c r="AW292" s="13" t="s">
        <v>33</v>
      </c>
      <c r="AX292" s="13" t="s">
        <v>80</v>
      </c>
      <c r="AY292" s="157" t="s">
        <v>130</v>
      </c>
    </row>
    <row r="293" spans="2:65" s="1" customFormat="1" ht="24.2" customHeight="1">
      <c r="B293" s="32"/>
      <c r="C293" s="127" t="s">
        <v>544</v>
      </c>
      <c r="D293" s="127" t="s">
        <v>133</v>
      </c>
      <c r="E293" s="128" t="s">
        <v>545</v>
      </c>
      <c r="F293" s="129" t="s">
        <v>546</v>
      </c>
      <c r="G293" s="130" t="s">
        <v>275</v>
      </c>
      <c r="H293" s="131">
        <v>9.6000000000000002E-2</v>
      </c>
      <c r="I293" s="132"/>
      <c r="J293" s="133">
        <f>ROUND(I293*H293,2)</f>
        <v>0</v>
      </c>
      <c r="K293" s="129" t="s">
        <v>137</v>
      </c>
      <c r="L293" s="32"/>
      <c r="M293" s="134" t="s">
        <v>19</v>
      </c>
      <c r="N293" s="135" t="s">
        <v>43</v>
      </c>
      <c r="P293" s="136">
        <f>O293*H293</f>
        <v>0</v>
      </c>
      <c r="Q293" s="136">
        <v>0</v>
      </c>
      <c r="R293" s="136">
        <f>Q293*H293</f>
        <v>0</v>
      </c>
      <c r="S293" s="136">
        <v>0</v>
      </c>
      <c r="T293" s="137">
        <f>S293*H293</f>
        <v>0</v>
      </c>
      <c r="AR293" s="138" t="s">
        <v>138</v>
      </c>
      <c r="AT293" s="138" t="s">
        <v>133</v>
      </c>
      <c r="AU293" s="138" t="s">
        <v>82</v>
      </c>
      <c r="AY293" s="17" t="s">
        <v>130</v>
      </c>
      <c r="BE293" s="139">
        <f>IF(N293="základní",J293,0)</f>
        <v>0</v>
      </c>
      <c r="BF293" s="139">
        <f>IF(N293="snížená",J293,0)</f>
        <v>0</v>
      </c>
      <c r="BG293" s="139">
        <f>IF(N293="zákl. přenesená",J293,0)</f>
        <v>0</v>
      </c>
      <c r="BH293" s="139">
        <f>IF(N293="sníž. přenesená",J293,0)</f>
        <v>0</v>
      </c>
      <c r="BI293" s="139">
        <f>IF(N293="nulová",J293,0)</f>
        <v>0</v>
      </c>
      <c r="BJ293" s="17" t="s">
        <v>80</v>
      </c>
      <c r="BK293" s="139">
        <f>ROUND(I293*H293,2)</f>
        <v>0</v>
      </c>
      <c r="BL293" s="17" t="s">
        <v>138</v>
      </c>
      <c r="BM293" s="138" t="s">
        <v>1159</v>
      </c>
    </row>
    <row r="294" spans="2:65" s="1" customFormat="1" ht="19.5">
      <c r="B294" s="32"/>
      <c r="D294" s="140" t="s">
        <v>140</v>
      </c>
      <c r="F294" s="141" t="s">
        <v>548</v>
      </c>
      <c r="I294" s="142"/>
      <c r="L294" s="32"/>
      <c r="M294" s="143"/>
      <c r="T294" s="53"/>
      <c r="AT294" s="17" t="s">
        <v>140</v>
      </c>
      <c r="AU294" s="17" t="s">
        <v>82</v>
      </c>
    </row>
    <row r="295" spans="2:65" s="1" customFormat="1" ht="11.25">
      <c r="B295" s="32"/>
      <c r="D295" s="144" t="s">
        <v>141</v>
      </c>
      <c r="F295" s="145" t="s">
        <v>549</v>
      </c>
      <c r="I295" s="142"/>
      <c r="L295" s="32"/>
      <c r="M295" s="143"/>
      <c r="T295" s="53"/>
      <c r="AT295" s="17" t="s">
        <v>141</v>
      </c>
      <c r="AU295" s="17" t="s">
        <v>82</v>
      </c>
    </row>
    <row r="296" spans="2:65" s="1" customFormat="1" ht="19.5">
      <c r="B296" s="32"/>
      <c r="D296" s="140" t="s">
        <v>143</v>
      </c>
      <c r="F296" s="146" t="s">
        <v>550</v>
      </c>
      <c r="I296" s="142"/>
      <c r="L296" s="32"/>
      <c r="M296" s="143"/>
      <c r="T296" s="53"/>
      <c r="AT296" s="17" t="s">
        <v>143</v>
      </c>
      <c r="AU296" s="17" t="s">
        <v>82</v>
      </c>
    </row>
    <row r="297" spans="2:65" s="13" customFormat="1" ht="11.25">
      <c r="B297" s="156"/>
      <c r="D297" s="140" t="s">
        <v>215</v>
      </c>
      <c r="E297" s="157" t="s">
        <v>19</v>
      </c>
      <c r="F297" s="158" t="s">
        <v>1160</v>
      </c>
      <c r="H297" s="159">
        <v>9.6000000000000002E-2</v>
      </c>
      <c r="I297" s="160"/>
      <c r="L297" s="156"/>
      <c r="M297" s="161"/>
      <c r="T297" s="162"/>
      <c r="AT297" s="157" t="s">
        <v>215</v>
      </c>
      <c r="AU297" s="157" t="s">
        <v>82</v>
      </c>
      <c r="AV297" s="13" t="s">
        <v>82</v>
      </c>
      <c r="AW297" s="13" t="s">
        <v>33</v>
      </c>
      <c r="AX297" s="13" t="s">
        <v>80</v>
      </c>
      <c r="AY297" s="157" t="s">
        <v>130</v>
      </c>
    </row>
    <row r="298" spans="2:65" s="11" customFormat="1" ht="22.9" customHeight="1">
      <c r="B298" s="115"/>
      <c r="D298" s="116" t="s">
        <v>71</v>
      </c>
      <c r="E298" s="125" t="s">
        <v>272</v>
      </c>
      <c r="F298" s="125" t="s">
        <v>552</v>
      </c>
      <c r="I298" s="118"/>
      <c r="J298" s="126">
        <f>BK298</f>
        <v>0</v>
      </c>
      <c r="L298" s="115"/>
      <c r="M298" s="120"/>
      <c r="P298" s="121">
        <f>SUM(P299:P375)</f>
        <v>0</v>
      </c>
      <c r="R298" s="121">
        <f>SUM(R299:R375)</f>
        <v>139.48631164</v>
      </c>
      <c r="T298" s="122">
        <f>SUM(T299:T375)</f>
        <v>57.334640000000007</v>
      </c>
      <c r="AR298" s="116" t="s">
        <v>80</v>
      </c>
      <c r="AT298" s="123" t="s">
        <v>71</v>
      </c>
      <c r="AU298" s="123" t="s">
        <v>80</v>
      </c>
      <c r="AY298" s="116" t="s">
        <v>130</v>
      </c>
      <c r="BK298" s="124">
        <f>SUM(BK299:BK375)</f>
        <v>0</v>
      </c>
    </row>
    <row r="299" spans="2:65" s="1" customFormat="1" ht="24.2" customHeight="1">
      <c r="B299" s="32"/>
      <c r="C299" s="127" t="s">
        <v>553</v>
      </c>
      <c r="D299" s="127" t="s">
        <v>133</v>
      </c>
      <c r="E299" s="128" t="s">
        <v>561</v>
      </c>
      <c r="F299" s="129" t="s">
        <v>562</v>
      </c>
      <c r="G299" s="130" t="s">
        <v>259</v>
      </c>
      <c r="H299" s="131">
        <v>4</v>
      </c>
      <c r="I299" s="132"/>
      <c r="J299" s="133">
        <f>ROUND(I299*H299,2)</f>
        <v>0</v>
      </c>
      <c r="K299" s="129" t="s">
        <v>137</v>
      </c>
      <c r="L299" s="32"/>
      <c r="M299" s="134" t="s">
        <v>19</v>
      </c>
      <c r="N299" s="135" t="s">
        <v>43</v>
      </c>
      <c r="P299" s="136">
        <f>O299*H299</f>
        <v>0</v>
      </c>
      <c r="Q299" s="136">
        <v>0.22237000000000001</v>
      </c>
      <c r="R299" s="136">
        <f>Q299*H299</f>
        <v>0.88948000000000005</v>
      </c>
      <c r="S299" s="136">
        <v>0</v>
      </c>
      <c r="T299" s="137">
        <f>S299*H299</f>
        <v>0</v>
      </c>
      <c r="AR299" s="138" t="s">
        <v>138</v>
      </c>
      <c r="AT299" s="138" t="s">
        <v>133</v>
      </c>
      <c r="AU299" s="138" t="s">
        <v>82</v>
      </c>
      <c r="AY299" s="17" t="s">
        <v>130</v>
      </c>
      <c r="BE299" s="139">
        <f>IF(N299="základní",J299,0)</f>
        <v>0</v>
      </c>
      <c r="BF299" s="139">
        <f>IF(N299="snížená",J299,0)</f>
        <v>0</v>
      </c>
      <c r="BG299" s="139">
        <f>IF(N299="zákl. přenesená",J299,0)</f>
        <v>0</v>
      </c>
      <c r="BH299" s="139">
        <f>IF(N299="sníž. přenesená",J299,0)</f>
        <v>0</v>
      </c>
      <c r="BI299" s="139">
        <f>IF(N299="nulová",J299,0)</f>
        <v>0</v>
      </c>
      <c r="BJ299" s="17" t="s">
        <v>80</v>
      </c>
      <c r="BK299" s="139">
        <f>ROUND(I299*H299,2)</f>
        <v>0</v>
      </c>
      <c r="BL299" s="17" t="s">
        <v>138</v>
      </c>
      <c r="BM299" s="138" t="s">
        <v>1161</v>
      </c>
    </row>
    <row r="300" spans="2:65" s="1" customFormat="1" ht="11.25">
      <c r="B300" s="32"/>
      <c r="D300" s="140" t="s">
        <v>140</v>
      </c>
      <c r="F300" s="141" t="s">
        <v>564</v>
      </c>
      <c r="I300" s="142"/>
      <c r="L300" s="32"/>
      <c r="M300" s="143"/>
      <c r="T300" s="53"/>
      <c r="AT300" s="17" t="s">
        <v>140</v>
      </c>
      <c r="AU300" s="17" t="s">
        <v>82</v>
      </c>
    </row>
    <row r="301" spans="2:65" s="1" customFormat="1" ht="11.25">
      <c r="B301" s="32"/>
      <c r="D301" s="144" t="s">
        <v>141</v>
      </c>
      <c r="F301" s="145" t="s">
        <v>565</v>
      </c>
      <c r="I301" s="142"/>
      <c r="L301" s="32"/>
      <c r="M301" s="143"/>
      <c r="T301" s="53"/>
      <c r="AT301" s="17" t="s">
        <v>141</v>
      </c>
      <c r="AU301" s="17" t="s">
        <v>82</v>
      </c>
    </row>
    <row r="302" spans="2:65" s="1" customFormat="1" ht="24.2" customHeight="1">
      <c r="B302" s="32"/>
      <c r="C302" s="127" t="s">
        <v>560</v>
      </c>
      <c r="D302" s="127" t="s">
        <v>133</v>
      </c>
      <c r="E302" s="128" t="s">
        <v>581</v>
      </c>
      <c r="F302" s="129" t="s">
        <v>582</v>
      </c>
      <c r="G302" s="130" t="s">
        <v>394</v>
      </c>
      <c r="H302" s="131">
        <v>9</v>
      </c>
      <c r="I302" s="132"/>
      <c r="J302" s="133">
        <f>ROUND(I302*H302,2)</f>
        <v>0</v>
      </c>
      <c r="K302" s="129" t="s">
        <v>137</v>
      </c>
      <c r="L302" s="32"/>
      <c r="M302" s="134" t="s">
        <v>19</v>
      </c>
      <c r="N302" s="135" t="s">
        <v>43</v>
      </c>
      <c r="P302" s="136">
        <f>O302*H302</f>
        <v>0</v>
      </c>
      <c r="Q302" s="136">
        <v>6.9999999999999999E-4</v>
      </c>
      <c r="R302" s="136">
        <f>Q302*H302</f>
        <v>6.3E-3</v>
      </c>
      <c r="S302" s="136">
        <v>0</v>
      </c>
      <c r="T302" s="137">
        <f>S302*H302</f>
        <v>0</v>
      </c>
      <c r="AR302" s="138" t="s">
        <v>138</v>
      </c>
      <c r="AT302" s="138" t="s">
        <v>133</v>
      </c>
      <c r="AU302" s="138" t="s">
        <v>82</v>
      </c>
      <c r="AY302" s="17" t="s">
        <v>130</v>
      </c>
      <c r="BE302" s="139">
        <f>IF(N302="základní",J302,0)</f>
        <v>0</v>
      </c>
      <c r="BF302" s="139">
        <f>IF(N302="snížená",J302,0)</f>
        <v>0</v>
      </c>
      <c r="BG302" s="139">
        <f>IF(N302="zákl. přenesená",J302,0)</f>
        <v>0</v>
      </c>
      <c r="BH302" s="139">
        <f>IF(N302="sníž. přenesená",J302,0)</f>
        <v>0</v>
      </c>
      <c r="BI302" s="139">
        <f>IF(N302="nulová",J302,0)</f>
        <v>0</v>
      </c>
      <c r="BJ302" s="17" t="s">
        <v>80</v>
      </c>
      <c r="BK302" s="139">
        <f>ROUND(I302*H302,2)</f>
        <v>0</v>
      </c>
      <c r="BL302" s="17" t="s">
        <v>138</v>
      </c>
      <c r="BM302" s="138" t="s">
        <v>1162</v>
      </c>
    </row>
    <row r="303" spans="2:65" s="1" customFormat="1" ht="19.5">
      <c r="B303" s="32"/>
      <c r="D303" s="140" t="s">
        <v>140</v>
      </c>
      <c r="F303" s="141" t="s">
        <v>584</v>
      </c>
      <c r="I303" s="142"/>
      <c r="L303" s="32"/>
      <c r="M303" s="143"/>
      <c r="T303" s="53"/>
      <c r="AT303" s="17" t="s">
        <v>140</v>
      </c>
      <c r="AU303" s="17" t="s">
        <v>82</v>
      </c>
    </row>
    <row r="304" spans="2:65" s="1" customFormat="1" ht="11.25">
      <c r="B304" s="32"/>
      <c r="D304" s="144" t="s">
        <v>141</v>
      </c>
      <c r="F304" s="145" t="s">
        <v>585</v>
      </c>
      <c r="I304" s="142"/>
      <c r="L304" s="32"/>
      <c r="M304" s="143"/>
      <c r="T304" s="53"/>
      <c r="AT304" s="17" t="s">
        <v>141</v>
      </c>
      <c r="AU304" s="17" t="s">
        <v>82</v>
      </c>
    </row>
    <row r="305" spans="2:65" s="12" customFormat="1" ht="11.25">
      <c r="B305" s="150"/>
      <c r="D305" s="140" t="s">
        <v>215</v>
      </c>
      <c r="E305" s="151" t="s">
        <v>19</v>
      </c>
      <c r="F305" s="152" t="s">
        <v>586</v>
      </c>
      <c r="H305" s="151" t="s">
        <v>19</v>
      </c>
      <c r="I305" s="153"/>
      <c r="L305" s="150"/>
      <c r="M305" s="154"/>
      <c r="T305" s="155"/>
      <c r="AT305" s="151" t="s">
        <v>215</v>
      </c>
      <c r="AU305" s="151" t="s">
        <v>82</v>
      </c>
      <c r="AV305" s="12" t="s">
        <v>80</v>
      </c>
      <c r="AW305" s="12" t="s">
        <v>33</v>
      </c>
      <c r="AX305" s="12" t="s">
        <v>72</v>
      </c>
      <c r="AY305" s="151" t="s">
        <v>130</v>
      </c>
    </row>
    <row r="306" spans="2:65" s="13" customFormat="1" ht="11.25">
      <c r="B306" s="156"/>
      <c r="D306" s="140" t="s">
        <v>215</v>
      </c>
      <c r="E306" s="157" t="s">
        <v>19</v>
      </c>
      <c r="F306" s="158" t="s">
        <v>150</v>
      </c>
      <c r="H306" s="159">
        <v>3</v>
      </c>
      <c r="I306" s="160"/>
      <c r="L306" s="156"/>
      <c r="M306" s="161"/>
      <c r="T306" s="162"/>
      <c r="AT306" s="157" t="s">
        <v>215</v>
      </c>
      <c r="AU306" s="157" t="s">
        <v>82</v>
      </c>
      <c r="AV306" s="13" t="s">
        <v>82</v>
      </c>
      <c r="AW306" s="13" t="s">
        <v>33</v>
      </c>
      <c r="AX306" s="13" t="s">
        <v>72</v>
      </c>
      <c r="AY306" s="157" t="s">
        <v>130</v>
      </c>
    </row>
    <row r="307" spans="2:65" s="12" customFormat="1" ht="11.25">
      <c r="B307" s="150"/>
      <c r="D307" s="140" t="s">
        <v>215</v>
      </c>
      <c r="E307" s="151" t="s">
        <v>19</v>
      </c>
      <c r="F307" s="152" t="s">
        <v>1163</v>
      </c>
      <c r="H307" s="151" t="s">
        <v>19</v>
      </c>
      <c r="I307" s="153"/>
      <c r="L307" s="150"/>
      <c r="M307" s="154"/>
      <c r="T307" s="155"/>
      <c r="AT307" s="151" t="s">
        <v>215</v>
      </c>
      <c r="AU307" s="151" t="s">
        <v>82</v>
      </c>
      <c r="AV307" s="12" t="s">
        <v>80</v>
      </c>
      <c r="AW307" s="12" t="s">
        <v>33</v>
      </c>
      <c r="AX307" s="12" t="s">
        <v>72</v>
      </c>
      <c r="AY307" s="151" t="s">
        <v>130</v>
      </c>
    </row>
    <row r="308" spans="2:65" s="13" customFormat="1" ht="11.25">
      <c r="B308" s="156"/>
      <c r="D308" s="140" t="s">
        <v>215</v>
      </c>
      <c r="E308" s="157" t="s">
        <v>19</v>
      </c>
      <c r="F308" s="158" t="s">
        <v>169</v>
      </c>
      <c r="H308" s="159">
        <v>6</v>
      </c>
      <c r="I308" s="160"/>
      <c r="L308" s="156"/>
      <c r="M308" s="161"/>
      <c r="T308" s="162"/>
      <c r="AT308" s="157" t="s">
        <v>215</v>
      </c>
      <c r="AU308" s="157" t="s">
        <v>82</v>
      </c>
      <c r="AV308" s="13" t="s">
        <v>82</v>
      </c>
      <c r="AW308" s="13" t="s">
        <v>33</v>
      </c>
      <c r="AX308" s="13" t="s">
        <v>72</v>
      </c>
      <c r="AY308" s="157" t="s">
        <v>130</v>
      </c>
    </row>
    <row r="309" spans="2:65" s="14" customFormat="1" ht="11.25">
      <c r="B309" s="163"/>
      <c r="D309" s="140" t="s">
        <v>215</v>
      </c>
      <c r="E309" s="164" t="s">
        <v>19</v>
      </c>
      <c r="F309" s="165" t="s">
        <v>220</v>
      </c>
      <c r="H309" s="166">
        <v>9</v>
      </c>
      <c r="I309" s="167"/>
      <c r="L309" s="163"/>
      <c r="M309" s="168"/>
      <c r="T309" s="169"/>
      <c r="AT309" s="164" t="s">
        <v>215</v>
      </c>
      <c r="AU309" s="164" t="s">
        <v>82</v>
      </c>
      <c r="AV309" s="14" t="s">
        <v>138</v>
      </c>
      <c r="AW309" s="14" t="s">
        <v>33</v>
      </c>
      <c r="AX309" s="14" t="s">
        <v>80</v>
      </c>
      <c r="AY309" s="164" t="s">
        <v>130</v>
      </c>
    </row>
    <row r="310" spans="2:65" s="1" customFormat="1" ht="24.2" customHeight="1">
      <c r="B310" s="32"/>
      <c r="C310" s="127" t="s">
        <v>566</v>
      </c>
      <c r="D310" s="127" t="s">
        <v>133</v>
      </c>
      <c r="E310" s="128" t="s">
        <v>1164</v>
      </c>
      <c r="F310" s="129" t="s">
        <v>1165</v>
      </c>
      <c r="G310" s="130" t="s">
        <v>394</v>
      </c>
      <c r="H310" s="131">
        <v>6</v>
      </c>
      <c r="I310" s="132"/>
      <c r="J310" s="133">
        <f>ROUND(I310*H310,2)</f>
        <v>0</v>
      </c>
      <c r="K310" s="129" t="s">
        <v>137</v>
      </c>
      <c r="L310" s="32"/>
      <c r="M310" s="134" t="s">
        <v>19</v>
      </c>
      <c r="N310" s="135" t="s">
        <v>43</v>
      </c>
      <c r="P310" s="136">
        <f>O310*H310</f>
        <v>0</v>
      </c>
      <c r="Q310" s="136">
        <v>1.0000000000000001E-5</v>
      </c>
      <c r="R310" s="136">
        <f>Q310*H310</f>
        <v>6.0000000000000008E-5</v>
      </c>
      <c r="S310" s="136">
        <v>0</v>
      </c>
      <c r="T310" s="137">
        <f>S310*H310</f>
        <v>0</v>
      </c>
      <c r="AR310" s="138" t="s">
        <v>138</v>
      </c>
      <c r="AT310" s="138" t="s">
        <v>133</v>
      </c>
      <c r="AU310" s="138" t="s">
        <v>82</v>
      </c>
      <c r="AY310" s="17" t="s">
        <v>130</v>
      </c>
      <c r="BE310" s="139">
        <f>IF(N310="základní",J310,0)</f>
        <v>0</v>
      </c>
      <c r="BF310" s="139">
        <f>IF(N310="snížená",J310,0)</f>
        <v>0</v>
      </c>
      <c r="BG310" s="139">
        <f>IF(N310="zákl. přenesená",J310,0)</f>
        <v>0</v>
      </c>
      <c r="BH310" s="139">
        <f>IF(N310="sníž. přenesená",J310,0)</f>
        <v>0</v>
      </c>
      <c r="BI310" s="139">
        <f>IF(N310="nulová",J310,0)</f>
        <v>0</v>
      </c>
      <c r="BJ310" s="17" t="s">
        <v>80</v>
      </c>
      <c r="BK310" s="139">
        <f>ROUND(I310*H310,2)</f>
        <v>0</v>
      </c>
      <c r="BL310" s="17" t="s">
        <v>138</v>
      </c>
      <c r="BM310" s="138" t="s">
        <v>1166</v>
      </c>
    </row>
    <row r="311" spans="2:65" s="1" customFormat="1" ht="19.5">
      <c r="B311" s="32"/>
      <c r="D311" s="140" t="s">
        <v>140</v>
      </c>
      <c r="F311" s="141" t="s">
        <v>1167</v>
      </c>
      <c r="I311" s="142"/>
      <c r="L311" s="32"/>
      <c r="M311" s="143"/>
      <c r="T311" s="53"/>
      <c r="AT311" s="17" t="s">
        <v>140</v>
      </c>
      <c r="AU311" s="17" t="s">
        <v>82</v>
      </c>
    </row>
    <row r="312" spans="2:65" s="1" customFormat="1" ht="11.25">
      <c r="B312" s="32"/>
      <c r="D312" s="144" t="s">
        <v>141</v>
      </c>
      <c r="F312" s="145" t="s">
        <v>1168</v>
      </c>
      <c r="I312" s="142"/>
      <c r="L312" s="32"/>
      <c r="M312" s="143"/>
      <c r="T312" s="53"/>
      <c r="AT312" s="17" t="s">
        <v>141</v>
      </c>
      <c r="AU312" s="17" t="s">
        <v>82</v>
      </c>
    </row>
    <row r="313" spans="2:65" s="12" customFormat="1" ht="11.25">
      <c r="B313" s="150"/>
      <c r="D313" s="140" t="s">
        <v>215</v>
      </c>
      <c r="E313" s="151" t="s">
        <v>19</v>
      </c>
      <c r="F313" s="152" t="s">
        <v>1163</v>
      </c>
      <c r="H313" s="151" t="s">
        <v>19</v>
      </c>
      <c r="I313" s="153"/>
      <c r="L313" s="150"/>
      <c r="M313" s="154"/>
      <c r="T313" s="155"/>
      <c r="AT313" s="151" t="s">
        <v>215</v>
      </c>
      <c r="AU313" s="151" t="s">
        <v>82</v>
      </c>
      <c r="AV313" s="12" t="s">
        <v>80</v>
      </c>
      <c r="AW313" s="12" t="s">
        <v>33</v>
      </c>
      <c r="AX313" s="12" t="s">
        <v>72</v>
      </c>
      <c r="AY313" s="151" t="s">
        <v>130</v>
      </c>
    </row>
    <row r="314" spans="2:65" s="13" customFormat="1" ht="11.25">
      <c r="B314" s="156"/>
      <c r="D314" s="140" t="s">
        <v>215</v>
      </c>
      <c r="E314" s="157" t="s">
        <v>19</v>
      </c>
      <c r="F314" s="158" t="s">
        <v>169</v>
      </c>
      <c r="H314" s="159">
        <v>6</v>
      </c>
      <c r="I314" s="160"/>
      <c r="L314" s="156"/>
      <c r="M314" s="161"/>
      <c r="T314" s="162"/>
      <c r="AT314" s="157" t="s">
        <v>215</v>
      </c>
      <c r="AU314" s="157" t="s">
        <v>82</v>
      </c>
      <c r="AV314" s="13" t="s">
        <v>82</v>
      </c>
      <c r="AW314" s="13" t="s">
        <v>33</v>
      </c>
      <c r="AX314" s="13" t="s">
        <v>80</v>
      </c>
      <c r="AY314" s="157" t="s">
        <v>130</v>
      </c>
    </row>
    <row r="315" spans="2:65" s="1" customFormat="1" ht="24.2" customHeight="1">
      <c r="B315" s="32"/>
      <c r="C315" s="127" t="s">
        <v>574</v>
      </c>
      <c r="D315" s="127" t="s">
        <v>133</v>
      </c>
      <c r="E315" s="128" t="s">
        <v>589</v>
      </c>
      <c r="F315" s="129" t="s">
        <v>590</v>
      </c>
      <c r="G315" s="130" t="s">
        <v>394</v>
      </c>
      <c r="H315" s="131">
        <v>4</v>
      </c>
      <c r="I315" s="132"/>
      <c r="J315" s="133">
        <f>ROUND(I315*H315,2)</f>
        <v>0</v>
      </c>
      <c r="K315" s="129" t="s">
        <v>137</v>
      </c>
      <c r="L315" s="32"/>
      <c r="M315" s="134" t="s">
        <v>19</v>
      </c>
      <c r="N315" s="135" t="s">
        <v>43</v>
      </c>
      <c r="P315" s="136">
        <f>O315*H315</f>
        <v>0</v>
      </c>
      <c r="Q315" s="136">
        <v>0.11241</v>
      </c>
      <c r="R315" s="136">
        <f>Q315*H315</f>
        <v>0.44963999999999998</v>
      </c>
      <c r="S315" s="136">
        <v>0</v>
      </c>
      <c r="T315" s="137">
        <f>S315*H315</f>
        <v>0</v>
      </c>
      <c r="AR315" s="138" t="s">
        <v>138</v>
      </c>
      <c r="AT315" s="138" t="s">
        <v>133</v>
      </c>
      <c r="AU315" s="138" t="s">
        <v>82</v>
      </c>
      <c r="AY315" s="17" t="s">
        <v>130</v>
      </c>
      <c r="BE315" s="139">
        <f>IF(N315="základní",J315,0)</f>
        <v>0</v>
      </c>
      <c r="BF315" s="139">
        <f>IF(N315="snížená",J315,0)</f>
        <v>0</v>
      </c>
      <c r="BG315" s="139">
        <f>IF(N315="zákl. přenesená",J315,0)</f>
        <v>0</v>
      </c>
      <c r="BH315" s="139">
        <f>IF(N315="sníž. přenesená",J315,0)</f>
        <v>0</v>
      </c>
      <c r="BI315" s="139">
        <f>IF(N315="nulová",J315,0)</f>
        <v>0</v>
      </c>
      <c r="BJ315" s="17" t="s">
        <v>80</v>
      </c>
      <c r="BK315" s="139">
        <f>ROUND(I315*H315,2)</f>
        <v>0</v>
      </c>
      <c r="BL315" s="17" t="s">
        <v>138</v>
      </c>
      <c r="BM315" s="138" t="s">
        <v>1169</v>
      </c>
    </row>
    <row r="316" spans="2:65" s="1" customFormat="1" ht="19.5">
      <c r="B316" s="32"/>
      <c r="D316" s="140" t="s">
        <v>140</v>
      </c>
      <c r="F316" s="141" t="s">
        <v>592</v>
      </c>
      <c r="I316" s="142"/>
      <c r="L316" s="32"/>
      <c r="M316" s="143"/>
      <c r="T316" s="53"/>
      <c r="AT316" s="17" t="s">
        <v>140</v>
      </c>
      <c r="AU316" s="17" t="s">
        <v>82</v>
      </c>
    </row>
    <row r="317" spans="2:65" s="1" customFormat="1" ht="11.25">
      <c r="B317" s="32"/>
      <c r="D317" s="144" t="s">
        <v>141</v>
      </c>
      <c r="F317" s="145" t="s">
        <v>593</v>
      </c>
      <c r="I317" s="142"/>
      <c r="L317" s="32"/>
      <c r="M317" s="143"/>
      <c r="T317" s="53"/>
      <c r="AT317" s="17" t="s">
        <v>141</v>
      </c>
      <c r="AU317" s="17" t="s">
        <v>82</v>
      </c>
    </row>
    <row r="318" spans="2:65" s="12" customFormat="1" ht="11.25">
      <c r="B318" s="150"/>
      <c r="D318" s="140" t="s">
        <v>215</v>
      </c>
      <c r="E318" s="151" t="s">
        <v>19</v>
      </c>
      <c r="F318" s="152" t="s">
        <v>1170</v>
      </c>
      <c r="H318" s="151" t="s">
        <v>19</v>
      </c>
      <c r="I318" s="153"/>
      <c r="L318" s="150"/>
      <c r="M318" s="154"/>
      <c r="T318" s="155"/>
      <c r="AT318" s="151" t="s">
        <v>215</v>
      </c>
      <c r="AU318" s="151" t="s">
        <v>82</v>
      </c>
      <c r="AV318" s="12" t="s">
        <v>80</v>
      </c>
      <c r="AW318" s="12" t="s">
        <v>33</v>
      </c>
      <c r="AX318" s="12" t="s">
        <v>72</v>
      </c>
      <c r="AY318" s="151" t="s">
        <v>130</v>
      </c>
    </row>
    <row r="319" spans="2:65" s="13" customFormat="1" ht="11.25">
      <c r="B319" s="156"/>
      <c r="D319" s="140" t="s">
        <v>215</v>
      </c>
      <c r="E319" s="157" t="s">
        <v>19</v>
      </c>
      <c r="F319" s="158" t="s">
        <v>80</v>
      </c>
      <c r="H319" s="159">
        <v>1</v>
      </c>
      <c r="I319" s="160"/>
      <c r="L319" s="156"/>
      <c r="M319" s="161"/>
      <c r="T319" s="162"/>
      <c r="AT319" s="157" t="s">
        <v>215</v>
      </c>
      <c r="AU319" s="157" t="s">
        <v>82</v>
      </c>
      <c r="AV319" s="13" t="s">
        <v>82</v>
      </c>
      <c r="AW319" s="13" t="s">
        <v>33</v>
      </c>
      <c r="AX319" s="13" t="s">
        <v>72</v>
      </c>
      <c r="AY319" s="157" t="s">
        <v>130</v>
      </c>
    </row>
    <row r="320" spans="2:65" s="12" customFormat="1" ht="11.25">
      <c r="B320" s="150"/>
      <c r="D320" s="140" t="s">
        <v>215</v>
      </c>
      <c r="E320" s="151" t="s">
        <v>19</v>
      </c>
      <c r="F320" s="152" t="s">
        <v>1171</v>
      </c>
      <c r="H320" s="151" t="s">
        <v>19</v>
      </c>
      <c r="I320" s="153"/>
      <c r="L320" s="150"/>
      <c r="M320" s="154"/>
      <c r="T320" s="155"/>
      <c r="AT320" s="151" t="s">
        <v>215</v>
      </c>
      <c r="AU320" s="151" t="s">
        <v>82</v>
      </c>
      <c r="AV320" s="12" t="s">
        <v>80</v>
      </c>
      <c r="AW320" s="12" t="s">
        <v>33</v>
      </c>
      <c r="AX320" s="12" t="s">
        <v>72</v>
      </c>
      <c r="AY320" s="151" t="s">
        <v>130</v>
      </c>
    </row>
    <row r="321" spans="2:65" s="13" customFormat="1" ht="11.25">
      <c r="B321" s="156"/>
      <c r="D321" s="140" t="s">
        <v>215</v>
      </c>
      <c r="E321" s="157" t="s">
        <v>19</v>
      </c>
      <c r="F321" s="158" t="s">
        <v>150</v>
      </c>
      <c r="H321" s="159">
        <v>3</v>
      </c>
      <c r="I321" s="160"/>
      <c r="L321" s="156"/>
      <c r="M321" s="161"/>
      <c r="T321" s="162"/>
      <c r="AT321" s="157" t="s">
        <v>215</v>
      </c>
      <c r="AU321" s="157" t="s">
        <v>82</v>
      </c>
      <c r="AV321" s="13" t="s">
        <v>82</v>
      </c>
      <c r="AW321" s="13" t="s">
        <v>33</v>
      </c>
      <c r="AX321" s="13" t="s">
        <v>72</v>
      </c>
      <c r="AY321" s="157" t="s">
        <v>130</v>
      </c>
    </row>
    <row r="322" spans="2:65" s="14" customFormat="1" ht="11.25">
      <c r="B322" s="163"/>
      <c r="D322" s="140" t="s">
        <v>215</v>
      </c>
      <c r="E322" s="164" t="s">
        <v>19</v>
      </c>
      <c r="F322" s="165" t="s">
        <v>220</v>
      </c>
      <c r="H322" s="166">
        <v>4</v>
      </c>
      <c r="I322" s="167"/>
      <c r="L322" s="163"/>
      <c r="M322" s="168"/>
      <c r="T322" s="169"/>
      <c r="AT322" s="164" t="s">
        <v>215</v>
      </c>
      <c r="AU322" s="164" t="s">
        <v>82</v>
      </c>
      <c r="AV322" s="14" t="s">
        <v>138</v>
      </c>
      <c r="AW322" s="14" t="s">
        <v>33</v>
      </c>
      <c r="AX322" s="14" t="s">
        <v>80</v>
      </c>
      <c r="AY322" s="164" t="s">
        <v>130</v>
      </c>
    </row>
    <row r="323" spans="2:65" s="1" customFormat="1" ht="24.2" customHeight="1">
      <c r="B323" s="32"/>
      <c r="C323" s="127" t="s">
        <v>580</v>
      </c>
      <c r="D323" s="127" t="s">
        <v>133</v>
      </c>
      <c r="E323" s="128" t="s">
        <v>631</v>
      </c>
      <c r="F323" s="129" t="s">
        <v>632</v>
      </c>
      <c r="G323" s="130" t="s">
        <v>205</v>
      </c>
      <c r="H323" s="131">
        <v>22.108000000000001</v>
      </c>
      <c r="I323" s="132"/>
      <c r="J323" s="133">
        <f>ROUND(I323*H323,2)</f>
        <v>0</v>
      </c>
      <c r="K323" s="129" t="s">
        <v>137</v>
      </c>
      <c r="L323" s="32"/>
      <c r="M323" s="134" t="s">
        <v>19</v>
      </c>
      <c r="N323" s="135" t="s">
        <v>43</v>
      </c>
      <c r="P323" s="136">
        <f>O323*H323</f>
        <v>0</v>
      </c>
      <c r="Q323" s="136">
        <v>1.1999999999999999E-3</v>
      </c>
      <c r="R323" s="136">
        <f>Q323*H323</f>
        <v>2.6529599999999997E-2</v>
      </c>
      <c r="S323" s="136">
        <v>0</v>
      </c>
      <c r="T323" s="137">
        <f>S323*H323</f>
        <v>0</v>
      </c>
      <c r="AR323" s="138" t="s">
        <v>138</v>
      </c>
      <c r="AT323" s="138" t="s">
        <v>133</v>
      </c>
      <c r="AU323" s="138" t="s">
        <v>82</v>
      </c>
      <c r="AY323" s="17" t="s">
        <v>130</v>
      </c>
      <c r="BE323" s="139">
        <f>IF(N323="základní",J323,0)</f>
        <v>0</v>
      </c>
      <c r="BF323" s="139">
        <f>IF(N323="snížená",J323,0)</f>
        <v>0</v>
      </c>
      <c r="BG323" s="139">
        <f>IF(N323="zákl. přenesená",J323,0)</f>
        <v>0</v>
      </c>
      <c r="BH323" s="139">
        <f>IF(N323="sníž. přenesená",J323,0)</f>
        <v>0</v>
      </c>
      <c r="BI323" s="139">
        <f>IF(N323="nulová",J323,0)</f>
        <v>0</v>
      </c>
      <c r="BJ323" s="17" t="s">
        <v>80</v>
      </c>
      <c r="BK323" s="139">
        <f>ROUND(I323*H323,2)</f>
        <v>0</v>
      </c>
      <c r="BL323" s="17" t="s">
        <v>138</v>
      </c>
      <c r="BM323" s="138" t="s">
        <v>1172</v>
      </c>
    </row>
    <row r="324" spans="2:65" s="1" customFormat="1" ht="19.5">
      <c r="B324" s="32"/>
      <c r="D324" s="140" t="s">
        <v>140</v>
      </c>
      <c r="F324" s="141" t="s">
        <v>634</v>
      </c>
      <c r="I324" s="142"/>
      <c r="L324" s="32"/>
      <c r="M324" s="143"/>
      <c r="T324" s="53"/>
      <c r="AT324" s="17" t="s">
        <v>140</v>
      </c>
      <c r="AU324" s="17" t="s">
        <v>82</v>
      </c>
    </row>
    <row r="325" spans="2:65" s="1" customFormat="1" ht="11.25">
      <c r="B325" s="32"/>
      <c r="D325" s="144" t="s">
        <v>141</v>
      </c>
      <c r="F325" s="145" t="s">
        <v>635</v>
      </c>
      <c r="I325" s="142"/>
      <c r="L325" s="32"/>
      <c r="M325" s="143"/>
      <c r="T325" s="53"/>
      <c r="AT325" s="17" t="s">
        <v>141</v>
      </c>
      <c r="AU325" s="17" t="s">
        <v>82</v>
      </c>
    </row>
    <row r="326" spans="2:65" s="1" customFormat="1" ht="24.2" customHeight="1">
      <c r="B326" s="32"/>
      <c r="C326" s="127" t="s">
        <v>588</v>
      </c>
      <c r="D326" s="127" t="s">
        <v>133</v>
      </c>
      <c r="E326" s="128" t="s">
        <v>661</v>
      </c>
      <c r="F326" s="129" t="s">
        <v>662</v>
      </c>
      <c r="G326" s="130" t="s">
        <v>205</v>
      </c>
      <c r="H326" s="131">
        <v>22.108000000000001</v>
      </c>
      <c r="I326" s="132"/>
      <c r="J326" s="133">
        <f>ROUND(I326*H326,2)</f>
        <v>0</v>
      </c>
      <c r="K326" s="129" t="s">
        <v>137</v>
      </c>
      <c r="L326" s="32"/>
      <c r="M326" s="134" t="s">
        <v>19</v>
      </c>
      <c r="N326" s="135" t="s">
        <v>43</v>
      </c>
      <c r="P326" s="136">
        <f>O326*H326</f>
        <v>0</v>
      </c>
      <c r="Q326" s="136">
        <v>2.5999999999999999E-3</v>
      </c>
      <c r="R326" s="136">
        <f>Q326*H326</f>
        <v>5.7480799999999999E-2</v>
      </c>
      <c r="S326" s="136">
        <v>0</v>
      </c>
      <c r="T326" s="137">
        <f>S326*H326</f>
        <v>0</v>
      </c>
      <c r="AR326" s="138" t="s">
        <v>138</v>
      </c>
      <c r="AT326" s="138" t="s">
        <v>133</v>
      </c>
      <c r="AU326" s="138" t="s">
        <v>82</v>
      </c>
      <c r="AY326" s="17" t="s">
        <v>130</v>
      </c>
      <c r="BE326" s="139">
        <f>IF(N326="základní",J326,0)</f>
        <v>0</v>
      </c>
      <c r="BF326" s="139">
        <f>IF(N326="snížená",J326,0)</f>
        <v>0</v>
      </c>
      <c r="BG326" s="139">
        <f>IF(N326="zákl. přenesená",J326,0)</f>
        <v>0</v>
      </c>
      <c r="BH326" s="139">
        <f>IF(N326="sníž. přenesená",J326,0)</f>
        <v>0</v>
      </c>
      <c r="BI326" s="139">
        <f>IF(N326="nulová",J326,0)</f>
        <v>0</v>
      </c>
      <c r="BJ326" s="17" t="s">
        <v>80</v>
      </c>
      <c r="BK326" s="139">
        <f>ROUND(I326*H326,2)</f>
        <v>0</v>
      </c>
      <c r="BL326" s="17" t="s">
        <v>138</v>
      </c>
      <c r="BM326" s="138" t="s">
        <v>1173</v>
      </c>
    </row>
    <row r="327" spans="2:65" s="1" customFormat="1" ht="19.5">
      <c r="B327" s="32"/>
      <c r="D327" s="140" t="s">
        <v>140</v>
      </c>
      <c r="F327" s="141" t="s">
        <v>664</v>
      </c>
      <c r="I327" s="142"/>
      <c r="L327" s="32"/>
      <c r="M327" s="143"/>
      <c r="T327" s="53"/>
      <c r="AT327" s="17" t="s">
        <v>140</v>
      </c>
      <c r="AU327" s="17" t="s">
        <v>82</v>
      </c>
    </row>
    <row r="328" spans="2:65" s="1" customFormat="1" ht="11.25">
      <c r="B328" s="32"/>
      <c r="D328" s="144" t="s">
        <v>141</v>
      </c>
      <c r="F328" s="145" t="s">
        <v>665</v>
      </c>
      <c r="I328" s="142"/>
      <c r="L328" s="32"/>
      <c r="M328" s="143"/>
      <c r="T328" s="53"/>
      <c r="AT328" s="17" t="s">
        <v>141</v>
      </c>
      <c r="AU328" s="17" t="s">
        <v>82</v>
      </c>
    </row>
    <row r="329" spans="2:65" s="1" customFormat="1" ht="16.5" customHeight="1">
      <c r="B329" s="32"/>
      <c r="C329" s="127" t="s">
        <v>594</v>
      </c>
      <c r="D329" s="127" t="s">
        <v>133</v>
      </c>
      <c r="E329" s="128" t="s">
        <v>677</v>
      </c>
      <c r="F329" s="129" t="s">
        <v>678</v>
      </c>
      <c r="G329" s="130" t="s">
        <v>205</v>
      </c>
      <c r="H329" s="131">
        <v>22.108000000000001</v>
      </c>
      <c r="I329" s="132"/>
      <c r="J329" s="133">
        <f>ROUND(I329*H329,2)</f>
        <v>0</v>
      </c>
      <c r="K329" s="129" t="s">
        <v>137</v>
      </c>
      <c r="L329" s="32"/>
      <c r="M329" s="134" t="s">
        <v>19</v>
      </c>
      <c r="N329" s="135" t="s">
        <v>43</v>
      </c>
      <c r="P329" s="136">
        <f>O329*H329</f>
        <v>0</v>
      </c>
      <c r="Q329" s="136">
        <v>1.0000000000000001E-5</v>
      </c>
      <c r="R329" s="136">
        <f>Q329*H329</f>
        <v>2.2108000000000002E-4</v>
      </c>
      <c r="S329" s="136">
        <v>0</v>
      </c>
      <c r="T329" s="137">
        <f>S329*H329</f>
        <v>0</v>
      </c>
      <c r="AR329" s="138" t="s">
        <v>138</v>
      </c>
      <c r="AT329" s="138" t="s">
        <v>133</v>
      </c>
      <c r="AU329" s="138" t="s">
        <v>82</v>
      </c>
      <c r="AY329" s="17" t="s">
        <v>130</v>
      </c>
      <c r="BE329" s="139">
        <f>IF(N329="základní",J329,0)</f>
        <v>0</v>
      </c>
      <c r="BF329" s="139">
        <f>IF(N329="snížená",J329,0)</f>
        <v>0</v>
      </c>
      <c r="BG329" s="139">
        <f>IF(N329="zákl. přenesená",J329,0)</f>
        <v>0</v>
      </c>
      <c r="BH329" s="139">
        <f>IF(N329="sníž. přenesená",J329,0)</f>
        <v>0</v>
      </c>
      <c r="BI329" s="139">
        <f>IF(N329="nulová",J329,0)</f>
        <v>0</v>
      </c>
      <c r="BJ329" s="17" t="s">
        <v>80</v>
      </c>
      <c r="BK329" s="139">
        <f>ROUND(I329*H329,2)</f>
        <v>0</v>
      </c>
      <c r="BL329" s="17" t="s">
        <v>138</v>
      </c>
      <c r="BM329" s="138" t="s">
        <v>1174</v>
      </c>
    </row>
    <row r="330" spans="2:65" s="1" customFormat="1" ht="19.5">
      <c r="B330" s="32"/>
      <c r="D330" s="140" t="s">
        <v>140</v>
      </c>
      <c r="F330" s="141" t="s">
        <v>680</v>
      </c>
      <c r="I330" s="142"/>
      <c r="L330" s="32"/>
      <c r="M330" s="143"/>
      <c r="T330" s="53"/>
      <c r="AT330" s="17" t="s">
        <v>140</v>
      </c>
      <c r="AU330" s="17" t="s">
        <v>82</v>
      </c>
    </row>
    <row r="331" spans="2:65" s="1" customFormat="1" ht="11.25">
      <c r="B331" s="32"/>
      <c r="D331" s="144" t="s">
        <v>141</v>
      </c>
      <c r="F331" s="145" t="s">
        <v>681</v>
      </c>
      <c r="I331" s="142"/>
      <c r="L331" s="32"/>
      <c r="M331" s="143"/>
      <c r="T331" s="53"/>
      <c r="AT331" s="17" t="s">
        <v>141</v>
      </c>
      <c r="AU331" s="17" t="s">
        <v>82</v>
      </c>
    </row>
    <row r="332" spans="2:65" s="12" customFormat="1" ht="11.25">
      <c r="B332" s="150"/>
      <c r="D332" s="140" t="s">
        <v>215</v>
      </c>
      <c r="E332" s="151" t="s">
        <v>19</v>
      </c>
      <c r="F332" s="152" t="s">
        <v>1175</v>
      </c>
      <c r="H332" s="151" t="s">
        <v>19</v>
      </c>
      <c r="I332" s="153"/>
      <c r="L332" s="150"/>
      <c r="M332" s="154"/>
      <c r="T332" s="155"/>
      <c r="AT332" s="151" t="s">
        <v>215</v>
      </c>
      <c r="AU332" s="151" t="s">
        <v>82</v>
      </c>
      <c r="AV332" s="12" t="s">
        <v>80</v>
      </c>
      <c r="AW332" s="12" t="s">
        <v>33</v>
      </c>
      <c r="AX332" s="12" t="s">
        <v>72</v>
      </c>
      <c r="AY332" s="151" t="s">
        <v>130</v>
      </c>
    </row>
    <row r="333" spans="2:65" s="13" customFormat="1" ht="11.25">
      <c r="B333" s="156"/>
      <c r="D333" s="140" t="s">
        <v>215</v>
      </c>
      <c r="E333" s="157" t="s">
        <v>19</v>
      </c>
      <c r="F333" s="158" t="s">
        <v>1176</v>
      </c>
      <c r="H333" s="159">
        <v>10</v>
      </c>
      <c r="I333" s="160"/>
      <c r="L333" s="156"/>
      <c r="M333" s="161"/>
      <c r="T333" s="162"/>
      <c r="AT333" s="157" t="s">
        <v>215</v>
      </c>
      <c r="AU333" s="157" t="s">
        <v>82</v>
      </c>
      <c r="AV333" s="13" t="s">
        <v>82</v>
      </c>
      <c r="AW333" s="13" t="s">
        <v>33</v>
      </c>
      <c r="AX333" s="13" t="s">
        <v>72</v>
      </c>
      <c r="AY333" s="157" t="s">
        <v>130</v>
      </c>
    </row>
    <row r="334" spans="2:65" s="12" customFormat="1" ht="11.25">
      <c r="B334" s="150"/>
      <c r="D334" s="140" t="s">
        <v>215</v>
      </c>
      <c r="E334" s="151" t="s">
        <v>19</v>
      </c>
      <c r="F334" s="152" t="s">
        <v>1177</v>
      </c>
      <c r="H334" s="151" t="s">
        <v>19</v>
      </c>
      <c r="I334" s="153"/>
      <c r="L334" s="150"/>
      <c r="M334" s="154"/>
      <c r="T334" s="155"/>
      <c r="AT334" s="151" t="s">
        <v>215</v>
      </c>
      <c r="AU334" s="151" t="s">
        <v>82</v>
      </c>
      <c r="AV334" s="12" t="s">
        <v>80</v>
      </c>
      <c r="AW334" s="12" t="s">
        <v>33</v>
      </c>
      <c r="AX334" s="12" t="s">
        <v>72</v>
      </c>
      <c r="AY334" s="151" t="s">
        <v>130</v>
      </c>
    </row>
    <row r="335" spans="2:65" s="13" customFormat="1" ht="11.25">
      <c r="B335" s="156"/>
      <c r="D335" s="140" t="s">
        <v>215</v>
      </c>
      <c r="E335" s="157" t="s">
        <v>19</v>
      </c>
      <c r="F335" s="158" t="s">
        <v>1178</v>
      </c>
      <c r="H335" s="159">
        <v>0.28999999999999998</v>
      </c>
      <c r="I335" s="160"/>
      <c r="L335" s="156"/>
      <c r="M335" s="161"/>
      <c r="T335" s="162"/>
      <c r="AT335" s="157" t="s">
        <v>215</v>
      </c>
      <c r="AU335" s="157" t="s">
        <v>82</v>
      </c>
      <c r="AV335" s="13" t="s">
        <v>82</v>
      </c>
      <c r="AW335" s="13" t="s">
        <v>33</v>
      </c>
      <c r="AX335" s="13" t="s">
        <v>72</v>
      </c>
      <c r="AY335" s="157" t="s">
        <v>130</v>
      </c>
    </row>
    <row r="336" spans="2:65" s="12" customFormat="1" ht="11.25">
      <c r="B336" s="150"/>
      <c r="D336" s="140" t="s">
        <v>215</v>
      </c>
      <c r="E336" s="151" t="s">
        <v>19</v>
      </c>
      <c r="F336" s="152" t="s">
        <v>1179</v>
      </c>
      <c r="H336" s="151" t="s">
        <v>19</v>
      </c>
      <c r="I336" s="153"/>
      <c r="L336" s="150"/>
      <c r="M336" s="154"/>
      <c r="T336" s="155"/>
      <c r="AT336" s="151" t="s">
        <v>215</v>
      </c>
      <c r="AU336" s="151" t="s">
        <v>82</v>
      </c>
      <c r="AV336" s="12" t="s">
        <v>80</v>
      </c>
      <c r="AW336" s="12" t="s">
        <v>33</v>
      </c>
      <c r="AX336" s="12" t="s">
        <v>72</v>
      </c>
      <c r="AY336" s="151" t="s">
        <v>130</v>
      </c>
    </row>
    <row r="337" spans="2:65" s="13" customFormat="1" ht="11.25">
      <c r="B337" s="156"/>
      <c r="D337" s="140" t="s">
        <v>215</v>
      </c>
      <c r="E337" s="157" t="s">
        <v>19</v>
      </c>
      <c r="F337" s="158" t="s">
        <v>1180</v>
      </c>
      <c r="H337" s="159">
        <v>11.818</v>
      </c>
      <c r="I337" s="160"/>
      <c r="L337" s="156"/>
      <c r="M337" s="161"/>
      <c r="T337" s="162"/>
      <c r="AT337" s="157" t="s">
        <v>215</v>
      </c>
      <c r="AU337" s="157" t="s">
        <v>82</v>
      </c>
      <c r="AV337" s="13" t="s">
        <v>82</v>
      </c>
      <c r="AW337" s="13" t="s">
        <v>33</v>
      </c>
      <c r="AX337" s="13" t="s">
        <v>72</v>
      </c>
      <c r="AY337" s="157" t="s">
        <v>130</v>
      </c>
    </row>
    <row r="338" spans="2:65" s="14" customFormat="1" ht="11.25">
      <c r="B338" s="163"/>
      <c r="D338" s="140" t="s">
        <v>215</v>
      </c>
      <c r="E338" s="164" t="s">
        <v>19</v>
      </c>
      <c r="F338" s="165" t="s">
        <v>220</v>
      </c>
      <c r="H338" s="166">
        <v>22.108000000000001</v>
      </c>
      <c r="I338" s="167"/>
      <c r="L338" s="163"/>
      <c r="M338" s="168"/>
      <c r="T338" s="169"/>
      <c r="AT338" s="164" t="s">
        <v>215</v>
      </c>
      <c r="AU338" s="164" t="s">
        <v>82</v>
      </c>
      <c r="AV338" s="14" t="s">
        <v>138</v>
      </c>
      <c r="AW338" s="14" t="s">
        <v>33</v>
      </c>
      <c r="AX338" s="14" t="s">
        <v>80</v>
      </c>
      <c r="AY338" s="164" t="s">
        <v>130</v>
      </c>
    </row>
    <row r="339" spans="2:65" s="1" customFormat="1" ht="33" customHeight="1">
      <c r="B339" s="32"/>
      <c r="C339" s="127" t="s">
        <v>604</v>
      </c>
      <c r="D339" s="127" t="s">
        <v>133</v>
      </c>
      <c r="E339" s="128" t="s">
        <v>689</v>
      </c>
      <c r="F339" s="129" t="s">
        <v>690</v>
      </c>
      <c r="G339" s="130" t="s">
        <v>259</v>
      </c>
      <c r="H339" s="131">
        <v>352.45</v>
      </c>
      <c r="I339" s="132"/>
      <c r="J339" s="133">
        <f>ROUND(I339*H339,2)</f>
        <v>0</v>
      </c>
      <c r="K339" s="129" t="s">
        <v>137</v>
      </c>
      <c r="L339" s="32"/>
      <c r="M339" s="134" t="s">
        <v>19</v>
      </c>
      <c r="N339" s="135" t="s">
        <v>43</v>
      </c>
      <c r="P339" s="136">
        <f>O339*H339</f>
        <v>0</v>
      </c>
      <c r="Q339" s="136">
        <v>0.15540000000000001</v>
      </c>
      <c r="R339" s="136">
        <f>Q339*H339</f>
        <v>54.77073</v>
      </c>
      <c r="S339" s="136">
        <v>0</v>
      </c>
      <c r="T339" s="137">
        <f>S339*H339</f>
        <v>0</v>
      </c>
      <c r="AR339" s="138" t="s">
        <v>138</v>
      </c>
      <c r="AT339" s="138" t="s">
        <v>133</v>
      </c>
      <c r="AU339" s="138" t="s">
        <v>82</v>
      </c>
      <c r="AY339" s="17" t="s">
        <v>130</v>
      </c>
      <c r="BE339" s="139">
        <f>IF(N339="základní",J339,0)</f>
        <v>0</v>
      </c>
      <c r="BF339" s="139">
        <f>IF(N339="snížená",J339,0)</f>
        <v>0</v>
      </c>
      <c r="BG339" s="139">
        <f>IF(N339="zákl. přenesená",J339,0)</f>
        <v>0</v>
      </c>
      <c r="BH339" s="139">
        <f>IF(N339="sníž. přenesená",J339,0)</f>
        <v>0</v>
      </c>
      <c r="BI339" s="139">
        <f>IF(N339="nulová",J339,0)</f>
        <v>0</v>
      </c>
      <c r="BJ339" s="17" t="s">
        <v>80</v>
      </c>
      <c r="BK339" s="139">
        <f>ROUND(I339*H339,2)</f>
        <v>0</v>
      </c>
      <c r="BL339" s="17" t="s">
        <v>138</v>
      </c>
      <c r="BM339" s="138" t="s">
        <v>1181</v>
      </c>
    </row>
    <row r="340" spans="2:65" s="1" customFormat="1" ht="29.25">
      <c r="B340" s="32"/>
      <c r="D340" s="140" t="s">
        <v>140</v>
      </c>
      <c r="F340" s="141" t="s">
        <v>692</v>
      </c>
      <c r="I340" s="142"/>
      <c r="L340" s="32"/>
      <c r="M340" s="143"/>
      <c r="T340" s="53"/>
      <c r="AT340" s="17" t="s">
        <v>140</v>
      </c>
      <c r="AU340" s="17" t="s">
        <v>82</v>
      </c>
    </row>
    <row r="341" spans="2:65" s="1" customFormat="1" ht="11.25">
      <c r="B341" s="32"/>
      <c r="D341" s="144" t="s">
        <v>141</v>
      </c>
      <c r="F341" s="145" t="s">
        <v>693</v>
      </c>
      <c r="I341" s="142"/>
      <c r="L341" s="32"/>
      <c r="M341" s="143"/>
      <c r="T341" s="53"/>
      <c r="AT341" s="17" t="s">
        <v>141</v>
      </c>
      <c r="AU341" s="17" t="s">
        <v>82</v>
      </c>
    </row>
    <row r="342" spans="2:65" s="1" customFormat="1" ht="19.5">
      <c r="B342" s="32"/>
      <c r="D342" s="140" t="s">
        <v>143</v>
      </c>
      <c r="F342" s="146" t="s">
        <v>1182</v>
      </c>
      <c r="I342" s="142"/>
      <c r="L342" s="32"/>
      <c r="M342" s="143"/>
      <c r="T342" s="53"/>
      <c r="AT342" s="17" t="s">
        <v>143</v>
      </c>
      <c r="AU342" s="17" t="s">
        <v>82</v>
      </c>
    </row>
    <row r="343" spans="2:65" s="13" customFormat="1" ht="11.25">
      <c r="B343" s="156"/>
      <c r="D343" s="140" t="s">
        <v>215</v>
      </c>
      <c r="E343" s="157" t="s">
        <v>19</v>
      </c>
      <c r="F343" s="158" t="s">
        <v>1183</v>
      </c>
      <c r="H343" s="159">
        <v>352.45</v>
      </c>
      <c r="I343" s="160"/>
      <c r="L343" s="156"/>
      <c r="M343" s="161"/>
      <c r="T343" s="162"/>
      <c r="AT343" s="157" t="s">
        <v>215</v>
      </c>
      <c r="AU343" s="157" t="s">
        <v>82</v>
      </c>
      <c r="AV343" s="13" t="s">
        <v>82</v>
      </c>
      <c r="AW343" s="13" t="s">
        <v>33</v>
      </c>
      <c r="AX343" s="13" t="s">
        <v>80</v>
      </c>
      <c r="AY343" s="157" t="s">
        <v>130</v>
      </c>
    </row>
    <row r="344" spans="2:65" s="1" customFormat="1" ht="33" customHeight="1">
      <c r="B344" s="32"/>
      <c r="C344" s="127" t="s">
        <v>614</v>
      </c>
      <c r="D344" s="127" t="s">
        <v>133</v>
      </c>
      <c r="E344" s="128" t="s">
        <v>1184</v>
      </c>
      <c r="F344" s="129" t="s">
        <v>1185</v>
      </c>
      <c r="G344" s="130" t="s">
        <v>259</v>
      </c>
      <c r="H344" s="131">
        <v>370.28</v>
      </c>
      <c r="I344" s="132"/>
      <c r="J344" s="133">
        <f>ROUND(I344*H344,2)</f>
        <v>0</v>
      </c>
      <c r="K344" s="129" t="s">
        <v>137</v>
      </c>
      <c r="L344" s="32"/>
      <c r="M344" s="134" t="s">
        <v>19</v>
      </c>
      <c r="N344" s="135" t="s">
        <v>43</v>
      </c>
      <c r="P344" s="136">
        <f>O344*H344</f>
        <v>0</v>
      </c>
      <c r="Q344" s="136">
        <v>0.1295</v>
      </c>
      <c r="R344" s="136">
        <f>Q344*H344</f>
        <v>47.951259999999998</v>
      </c>
      <c r="S344" s="136">
        <v>0</v>
      </c>
      <c r="T344" s="137">
        <f>S344*H344</f>
        <v>0</v>
      </c>
      <c r="AR344" s="138" t="s">
        <v>138</v>
      </c>
      <c r="AT344" s="138" t="s">
        <v>133</v>
      </c>
      <c r="AU344" s="138" t="s">
        <v>82</v>
      </c>
      <c r="AY344" s="17" t="s">
        <v>130</v>
      </c>
      <c r="BE344" s="139">
        <f>IF(N344="základní",J344,0)</f>
        <v>0</v>
      </c>
      <c r="BF344" s="139">
        <f>IF(N344="snížená",J344,0)</f>
        <v>0</v>
      </c>
      <c r="BG344" s="139">
        <f>IF(N344="zákl. přenesená",J344,0)</f>
        <v>0</v>
      </c>
      <c r="BH344" s="139">
        <f>IF(N344="sníž. přenesená",J344,0)</f>
        <v>0</v>
      </c>
      <c r="BI344" s="139">
        <f>IF(N344="nulová",J344,0)</f>
        <v>0</v>
      </c>
      <c r="BJ344" s="17" t="s">
        <v>80</v>
      </c>
      <c r="BK344" s="139">
        <f>ROUND(I344*H344,2)</f>
        <v>0</v>
      </c>
      <c r="BL344" s="17" t="s">
        <v>138</v>
      </c>
      <c r="BM344" s="138" t="s">
        <v>1186</v>
      </c>
    </row>
    <row r="345" spans="2:65" s="1" customFormat="1" ht="29.25">
      <c r="B345" s="32"/>
      <c r="D345" s="140" t="s">
        <v>140</v>
      </c>
      <c r="F345" s="141" t="s">
        <v>1187</v>
      </c>
      <c r="I345" s="142"/>
      <c r="L345" s="32"/>
      <c r="M345" s="143"/>
      <c r="T345" s="53"/>
      <c r="AT345" s="17" t="s">
        <v>140</v>
      </c>
      <c r="AU345" s="17" t="s">
        <v>82</v>
      </c>
    </row>
    <row r="346" spans="2:65" s="1" customFormat="1" ht="11.25">
      <c r="B346" s="32"/>
      <c r="D346" s="144" t="s">
        <v>141</v>
      </c>
      <c r="F346" s="145" t="s">
        <v>1188</v>
      </c>
      <c r="I346" s="142"/>
      <c r="L346" s="32"/>
      <c r="M346" s="143"/>
      <c r="T346" s="53"/>
      <c r="AT346" s="17" t="s">
        <v>141</v>
      </c>
      <c r="AU346" s="17" t="s">
        <v>82</v>
      </c>
    </row>
    <row r="347" spans="2:65" s="1" customFormat="1" ht="19.5">
      <c r="B347" s="32"/>
      <c r="D347" s="140" t="s">
        <v>143</v>
      </c>
      <c r="F347" s="146" t="s">
        <v>1182</v>
      </c>
      <c r="I347" s="142"/>
      <c r="L347" s="32"/>
      <c r="M347" s="143"/>
      <c r="T347" s="53"/>
      <c r="AT347" s="17" t="s">
        <v>143</v>
      </c>
      <c r="AU347" s="17" t="s">
        <v>82</v>
      </c>
    </row>
    <row r="348" spans="2:65" s="13" customFormat="1" ht="11.25">
      <c r="B348" s="156"/>
      <c r="D348" s="140" t="s">
        <v>215</v>
      </c>
      <c r="E348" s="157" t="s">
        <v>19</v>
      </c>
      <c r="F348" s="158" t="s">
        <v>1189</v>
      </c>
      <c r="H348" s="159">
        <v>370.28</v>
      </c>
      <c r="I348" s="160"/>
      <c r="L348" s="156"/>
      <c r="M348" s="161"/>
      <c r="T348" s="162"/>
      <c r="AT348" s="157" t="s">
        <v>215</v>
      </c>
      <c r="AU348" s="157" t="s">
        <v>82</v>
      </c>
      <c r="AV348" s="13" t="s">
        <v>82</v>
      </c>
      <c r="AW348" s="13" t="s">
        <v>33</v>
      </c>
      <c r="AX348" s="13" t="s">
        <v>80</v>
      </c>
      <c r="AY348" s="157" t="s">
        <v>130</v>
      </c>
    </row>
    <row r="349" spans="2:65" s="1" customFormat="1" ht="24.2" customHeight="1">
      <c r="B349" s="32"/>
      <c r="C349" s="127" t="s">
        <v>622</v>
      </c>
      <c r="D349" s="127" t="s">
        <v>133</v>
      </c>
      <c r="E349" s="128" t="s">
        <v>704</v>
      </c>
      <c r="F349" s="129" t="s">
        <v>705</v>
      </c>
      <c r="G349" s="130" t="s">
        <v>275</v>
      </c>
      <c r="H349" s="131">
        <v>10.574</v>
      </c>
      <c r="I349" s="132"/>
      <c r="J349" s="133">
        <f>ROUND(I349*H349,2)</f>
        <v>0</v>
      </c>
      <c r="K349" s="129" t="s">
        <v>137</v>
      </c>
      <c r="L349" s="32"/>
      <c r="M349" s="134" t="s">
        <v>19</v>
      </c>
      <c r="N349" s="135" t="s">
        <v>43</v>
      </c>
      <c r="P349" s="136">
        <f>O349*H349</f>
        <v>0</v>
      </c>
      <c r="Q349" s="136">
        <v>2.2563399999999998</v>
      </c>
      <c r="R349" s="136">
        <f>Q349*H349</f>
        <v>23.858539159999996</v>
      </c>
      <c r="S349" s="136">
        <v>0</v>
      </c>
      <c r="T349" s="137">
        <f>S349*H349</f>
        <v>0</v>
      </c>
      <c r="AR349" s="138" t="s">
        <v>138</v>
      </c>
      <c r="AT349" s="138" t="s">
        <v>133</v>
      </c>
      <c r="AU349" s="138" t="s">
        <v>82</v>
      </c>
      <c r="AY349" s="17" t="s">
        <v>130</v>
      </c>
      <c r="BE349" s="139">
        <f>IF(N349="základní",J349,0)</f>
        <v>0</v>
      </c>
      <c r="BF349" s="139">
        <f>IF(N349="snížená",J349,0)</f>
        <v>0</v>
      </c>
      <c r="BG349" s="139">
        <f>IF(N349="zákl. přenesená",J349,0)</f>
        <v>0</v>
      </c>
      <c r="BH349" s="139">
        <f>IF(N349="sníž. přenesená",J349,0)</f>
        <v>0</v>
      </c>
      <c r="BI349" s="139">
        <f>IF(N349="nulová",J349,0)</f>
        <v>0</v>
      </c>
      <c r="BJ349" s="17" t="s">
        <v>80</v>
      </c>
      <c r="BK349" s="139">
        <f>ROUND(I349*H349,2)</f>
        <v>0</v>
      </c>
      <c r="BL349" s="17" t="s">
        <v>138</v>
      </c>
      <c r="BM349" s="138" t="s">
        <v>1190</v>
      </c>
    </row>
    <row r="350" spans="2:65" s="1" customFormat="1" ht="19.5">
      <c r="B350" s="32"/>
      <c r="D350" s="140" t="s">
        <v>140</v>
      </c>
      <c r="F350" s="141" t="s">
        <v>707</v>
      </c>
      <c r="I350" s="142"/>
      <c r="L350" s="32"/>
      <c r="M350" s="143"/>
      <c r="T350" s="53"/>
      <c r="AT350" s="17" t="s">
        <v>140</v>
      </c>
      <c r="AU350" s="17" t="s">
        <v>82</v>
      </c>
    </row>
    <row r="351" spans="2:65" s="1" customFormat="1" ht="11.25">
      <c r="B351" s="32"/>
      <c r="D351" s="144" t="s">
        <v>141</v>
      </c>
      <c r="F351" s="145" t="s">
        <v>708</v>
      </c>
      <c r="I351" s="142"/>
      <c r="L351" s="32"/>
      <c r="M351" s="143"/>
      <c r="T351" s="53"/>
      <c r="AT351" s="17" t="s">
        <v>141</v>
      </c>
      <c r="AU351" s="17" t="s">
        <v>82</v>
      </c>
    </row>
    <row r="352" spans="2:65" s="1" customFormat="1" ht="19.5">
      <c r="B352" s="32"/>
      <c r="D352" s="140" t="s">
        <v>143</v>
      </c>
      <c r="F352" s="146" t="s">
        <v>1182</v>
      </c>
      <c r="I352" s="142"/>
      <c r="L352" s="32"/>
      <c r="M352" s="143"/>
      <c r="T352" s="53"/>
      <c r="AT352" s="17" t="s">
        <v>143</v>
      </c>
      <c r="AU352" s="17" t="s">
        <v>82</v>
      </c>
    </row>
    <row r="353" spans="2:65" s="13" customFormat="1" ht="11.25">
      <c r="B353" s="156"/>
      <c r="D353" s="140" t="s">
        <v>215</v>
      </c>
      <c r="E353" s="157" t="s">
        <v>19</v>
      </c>
      <c r="F353" s="158" t="s">
        <v>1191</v>
      </c>
      <c r="H353" s="159">
        <v>10.574</v>
      </c>
      <c r="I353" s="160"/>
      <c r="L353" s="156"/>
      <c r="M353" s="161"/>
      <c r="T353" s="162"/>
      <c r="AT353" s="157" t="s">
        <v>215</v>
      </c>
      <c r="AU353" s="157" t="s">
        <v>82</v>
      </c>
      <c r="AV353" s="13" t="s">
        <v>82</v>
      </c>
      <c r="AW353" s="13" t="s">
        <v>33</v>
      </c>
      <c r="AX353" s="13" t="s">
        <v>80</v>
      </c>
      <c r="AY353" s="157" t="s">
        <v>130</v>
      </c>
    </row>
    <row r="354" spans="2:65" s="1" customFormat="1" ht="24.2" customHeight="1">
      <c r="B354" s="32"/>
      <c r="C354" s="127" t="s">
        <v>630</v>
      </c>
      <c r="D354" s="127" t="s">
        <v>133</v>
      </c>
      <c r="E354" s="128" t="s">
        <v>1192</v>
      </c>
      <c r="F354" s="129" t="s">
        <v>1193</v>
      </c>
      <c r="G354" s="130" t="s">
        <v>259</v>
      </c>
      <c r="H354" s="131">
        <v>50.51</v>
      </c>
      <c r="I354" s="132"/>
      <c r="J354" s="133">
        <f>ROUND(I354*H354,2)</f>
        <v>0</v>
      </c>
      <c r="K354" s="129" t="s">
        <v>137</v>
      </c>
      <c r="L354" s="32"/>
      <c r="M354" s="134" t="s">
        <v>19</v>
      </c>
      <c r="N354" s="135" t="s">
        <v>43</v>
      </c>
      <c r="P354" s="136">
        <f>O354*H354</f>
        <v>0</v>
      </c>
      <c r="Q354" s="136">
        <v>0</v>
      </c>
      <c r="R354" s="136">
        <f>Q354*H354</f>
        <v>0</v>
      </c>
      <c r="S354" s="136">
        <v>0</v>
      </c>
      <c r="T354" s="137">
        <f>S354*H354</f>
        <v>0</v>
      </c>
      <c r="AR354" s="138" t="s">
        <v>138</v>
      </c>
      <c r="AT354" s="138" t="s">
        <v>133</v>
      </c>
      <c r="AU354" s="138" t="s">
        <v>82</v>
      </c>
      <c r="AY354" s="17" t="s">
        <v>130</v>
      </c>
      <c r="BE354" s="139">
        <f>IF(N354="základní",J354,0)</f>
        <v>0</v>
      </c>
      <c r="BF354" s="139">
        <f>IF(N354="snížená",J354,0)</f>
        <v>0</v>
      </c>
      <c r="BG354" s="139">
        <f>IF(N354="zákl. přenesená",J354,0)</f>
        <v>0</v>
      </c>
      <c r="BH354" s="139">
        <f>IF(N354="sníž. přenesená",J354,0)</f>
        <v>0</v>
      </c>
      <c r="BI354" s="139">
        <f>IF(N354="nulová",J354,0)</f>
        <v>0</v>
      </c>
      <c r="BJ354" s="17" t="s">
        <v>80</v>
      </c>
      <c r="BK354" s="139">
        <f>ROUND(I354*H354,2)</f>
        <v>0</v>
      </c>
      <c r="BL354" s="17" t="s">
        <v>138</v>
      </c>
      <c r="BM354" s="138" t="s">
        <v>1194</v>
      </c>
    </row>
    <row r="355" spans="2:65" s="1" customFormat="1" ht="19.5">
      <c r="B355" s="32"/>
      <c r="D355" s="140" t="s">
        <v>140</v>
      </c>
      <c r="F355" s="141" t="s">
        <v>1195</v>
      </c>
      <c r="I355" s="142"/>
      <c r="L355" s="32"/>
      <c r="M355" s="143"/>
      <c r="T355" s="53"/>
      <c r="AT355" s="17" t="s">
        <v>140</v>
      </c>
      <c r="AU355" s="17" t="s">
        <v>82</v>
      </c>
    </row>
    <row r="356" spans="2:65" s="1" customFormat="1" ht="11.25">
      <c r="B356" s="32"/>
      <c r="D356" s="144" t="s">
        <v>141</v>
      </c>
      <c r="F356" s="145" t="s">
        <v>1196</v>
      </c>
      <c r="I356" s="142"/>
      <c r="L356" s="32"/>
      <c r="M356" s="143"/>
      <c r="T356" s="53"/>
      <c r="AT356" s="17" t="s">
        <v>141</v>
      </c>
      <c r="AU356" s="17" t="s">
        <v>82</v>
      </c>
    </row>
    <row r="357" spans="2:65" s="13" customFormat="1" ht="11.25">
      <c r="B357" s="156"/>
      <c r="D357" s="140" t="s">
        <v>215</v>
      </c>
      <c r="E357" s="157" t="s">
        <v>19</v>
      </c>
      <c r="F357" s="158" t="s">
        <v>1197</v>
      </c>
      <c r="H357" s="159">
        <v>50.51</v>
      </c>
      <c r="I357" s="160"/>
      <c r="L357" s="156"/>
      <c r="M357" s="161"/>
      <c r="T357" s="162"/>
      <c r="AT357" s="157" t="s">
        <v>215</v>
      </c>
      <c r="AU357" s="157" t="s">
        <v>82</v>
      </c>
      <c r="AV357" s="13" t="s">
        <v>82</v>
      </c>
      <c r="AW357" s="13" t="s">
        <v>33</v>
      </c>
      <c r="AX357" s="13" t="s">
        <v>80</v>
      </c>
      <c r="AY357" s="157" t="s">
        <v>130</v>
      </c>
    </row>
    <row r="358" spans="2:65" s="1" customFormat="1" ht="24.2" customHeight="1">
      <c r="B358" s="32"/>
      <c r="C358" s="127" t="s">
        <v>636</v>
      </c>
      <c r="D358" s="127" t="s">
        <v>133</v>
      </c>
      <c r="E358" s="128" t="s">
        <v>1198</v>
      </c>
      <c r="F358" s="129" t="s">
        <v>1199</v>
      </c>
      <c r="G358" s="130" t="s">
        <v>259</v>
      </c>
      <c r="H358" s="131">
        <v>70.099999999999994</v>
      </c>
      <c r="I358" s="132"/>
      <c r="J358" s="133">
        <f>ROUND(I358*H358,2)</f>
        <v>0</v>
      </c>
      <c r="K358" s="129" t="s">
        <v>137</v>
      </c>
      <c r="L358" s="32"/>
      <c r="M358" s="134" t="s">
        <v>19</v>
      </c>
      <c r="N358" s="135" t="s">
        <v>43</v>
      </c>
      <c r="P358" s="136">
        <f>O358*H358</f>
        <v>0</v>
      </c>
      <c r="Q358" s="136">
        <v>0.16370999999999999</v>
      </c>
      <c r="R358" s="136">
        <f>Q358*H358</f>
        <v>11.476070999999999</v>
      </c>
      <c r="S358" s="136">
        <v>0</v>
      </c>
      <c r="T358" s="137">
        <f>S358*H358</f>
        <v>0</v>
      </c>
      <c r="AR358" s="138" t="s">
        <v>138</v>
      </c>
      <c r="AT358" s="138" t="s">
        <v>133</v>
      </c>
      <c r="AU358" s="138" t="s">
        <v>82</v>
      </c>
      <c r="AY358" s="17" t="s">
        <v>130</v>
      </c>
      <c r="BE358" s="139">
        <f>IF(N358="základní",J358,0)</f>
        <v>0</v>
      </c>
      <c r="BF358" s="139">
        <f>IF(N358="snížená",J358,0)</f>
        <v>0</v>
      </c>
      <c r="BG358" s="139">
        <f>IF(N358="zákl. přenesená",J358,0)</f>
        <v>0</v>
      </c>
      <c r="BH358" s="139">
        <f>IF(N358="sníž. přenesená",J358,0)</f>
        <v>0</v>
      </c>
      <c r="BI358" s="139">
        <f>IF(N358="nulová",J358,0)</f>
        <v>0</v>
      </c>
      <c r="BJ358" s="17" t="s">
        <v>80</v>
      </c>
      <c r="BK358" s="139">
        <f>ROUND(I358*H358,2)</f>
        <v>0</v>
      </c>
      <c r="BL358" s="17" t="s">
        <v>138</v>
      </c>
      <c r="BM358" s="138" t="s">
        <v>1200</v>
      </c>
    </row>
    <row r="359" spans="2:65" s="1" customFormat="1" ht="29.25">
      <c r="B359" s="32"/>
      <c r="D359" s="140" t="s">
        <v>140</v>
      </c>
      <c r="F359" s="141" t="s">
        <v>1201</v>
      </c>
      <c r="I359" s="142"/>
      <c r="L359" s="32"/>
      <c r="M359" s="143"/>
      <c r="T359" s="53"/>
      <c r="AT359" s="17" t="s">
        <v>140</v>
      </c>
      <c r="AU359" s="17" t="s">
        <v>82</v>
      </c>
    </row>
    <row r="360" spans="2:65" s="1" customFormat="1" ht="11.25">
      <c r="B360" s="32"/>
      <c r="D360" s="144" t="s">
        <v>141</v>
      </c>
      <c r="F360" s="145" t="s">
        <v>1202</v>
      </c>
      <c r="I360" s="142"/>
      <c r="L360" s="32"/>
      <c r="M360" s="143"/>
      <c r="T360" s="53"/>
      <c r="AT360" s="17" t="s">
        <v>141</v>
      </c>
      <c r="AU360" s="17" t="s">
        <v>82</v>
      </c>
    </row>
    <row r="361" spans="2:65" s="1" customFormat="1" ht="19.5">
      <c r="B361" s="32"/>
      <c r="D361" s="140" t="s">
        <v>143</v>
      </c>
      <c r="F361" s="146" t="s">
        <v>1182</v>
      </c>
      <c r="I361" s="142"/>
      <c r="L361" s="32"/>
      <c r="M361" s="143"/>
      <c r="T361" s="53"/>
      <c r="AT361" s="17" t="s">
        <v>143</v>
      </c>
      <c r="AU361" s="17" t="s">
        <v>82</v>
      </c>
    </row>
    <row r="362" spans="2:65" s="1" customFormat="1" ht="24.2" customHeight="1">
      <c r="B362" s="32"/>
      <c r="C362" s="127" t="s">
        <v>642</v>
      </c>
      <c r="D362" s="127" t="s">
        <v>133</v>
      </c>
      <c r="E362" s="128" t="s">
        <v>756</v>
      </c>
      <c r="F362" s="129" t="s">
        <v>757</v>
      </c>
      <c r="G362" s="130" t="s">
        <v>205</v>
      </c>
      <c r="H362" s="131">
        <v>2862.232</v>
      </c>
      <c r="I362" s="132"/>
      <c r="J362" s="133">
        <f>ROUND(I362*H362,2)</f>
        <v>0</v>
      </c>
      <c r="K362" s="129" t="s">
        <v>137</v>
      </c>
      <c r="L362" s="32"/>
      <c r="M362" s="134" t="s">
        <v>19</v>
      </c>
      <c r="N362" s="135" t="s">
        <v>43</v>
      </c>
      <c r="P362" s="136">
        <f>O362*H362</f>
        <v>0</v>
      </c>
      <c r="Q362" s="136">
        <v>0</v>
      </c>
      <c r="R362" s="136">
        <f>Q362*H362</f>
        <v>0</v>
      </c>
      <c r="S362" s="136">
        <v>0.02</v>
      </c>
      <c r="T362" s="137">
        <f>S362*H362</f>
        <v>57.244640000000004</v>
      </c>
      <c r="AR362" s="138" t="s">
        <v>138</v>
      </c>
      <c r="AT362" s="138" t="s">
        <v>133</v>
      </c>
      <c r="AU362" s="138" t="s">
        <v>82</v>
      </c>
      <c r="AY362" s="17" t="s">
        <v>130</v>
      </c>
      <c r="BE362" s="139">
        <f>IF(N362="základní",J362,0)</f>
        <v>0</v>
      </c>
      <c r="BF362" s="139">
        <f>IF(N362="snížená",J362,0)</f>
        <v>0</v>
      </c>
      <c r="BG362" s="139">
        <f>IF(N362="zákl. přenesená",J362,0)</f>
        <v>0</v>
      </c>
      <c r="BH362" s="139">
        <f>IF(N362="sníž. přenesená",J362,0)</f>
        <v>0</v>
      </c>
      <c r="BI362" s="139">
        <f>IF(N362="nulová",J362,0)</f>
        <v>0</v>
      </c>
      <c r="BJ362" s="17" t="s">
        <v>80</v>
      </c>
      <c r="BK362" s="139">
        <f>ROUND(I362*H362,2)</f>
        <v>0</v>
      </c>
      <c r="BL362" s="17" t="s">
        <v>138</v>
      </c>
      <c r="BM362" s="138" t="s">
        <v>1203</v>
      </c>
    </row>
    <row r="363" spans="2:65" s="1" customFormat="1" ht="39">
      <c r="B363" s="32"/>
      <c r="D363" s="140" t="s">
        <v>140</v>
      </c>
      <c r="F363" s="141" t="s">
        <v>759</v>
      </c>
      <c r="I363" s="142"/>
      <c r="L363" s="32"/>
      <c r="M363" s="143"/>
      <c r="T363" s="53"/>
      <c r="AT363" s="17" t="s">
        <v>140</v>
      </c>
      <c r="AU363" s="17" t="s">
        <v>82</v>
      </c>
    </row>
    <row r="364" spans="2:65" s="1" customFormat="1" ht="11.25">
      <c r="B364" s="32"/>
      <c r="D364" s="144" t="s">
        <v>141</v>
      </c>
      <c r="F364" s="145" t="s">
        <v>760</v>
      </c>
      <c r="I364" s="142"/>
      <c r="L364" s="32"/>
      <c r="M364" s="143"/>
      <c r="T364" s="53"/>
      <c r="AT364" s="17" t="s">
        <v>141</v>
      </c>
      <c r="AU364" s="17" t="s">
        <v>82</v>
      </c>
    </row>
    <row r="365" spans="2:65" s="13" customFormat="1" ht="11.25">
      <c r="B365" s="156"/>
      <c r="D365" s="140" t="s">
        <v>215</v>
      </c>
      <c r="E365" s="157" t="s">
        <v>19</v>
      </c>
      <c r="F365" s="158" t="s">
        <v>1204</v>
      </c>
      <c r="H365" s="159">
        <v>2862.232</v>
      </c>
      <c r="I365" s="160"/>
      <c r="L365" s="156"/>
      <c r="M365" s="161"/>
      <c r="T365" s="162"/>
      <c r="AT365" s="157" t="s">
        <v>215</v>
      </c>
      <c r="AU365" s="157" t="s">
        <v>82</v>
      </c>
      <c r="AV365" s="13" t="s">
        <v>82</v>
      </c>
      <c r="AW365" s="13" t="s">
        <v>33</v>
      </c>
      <c r="AX365" s="13" t="s">
        <v>80</v>
      </c>
      <c r="AY365" s="157" t="s">
        <v>130</v>
      </c>
    </row>
    <row r="366" spans="2:65" s="1" customFormat="1" ht="24.2" customHeight="1">
      <c r="B366" s="32"/>
      <c r="C366" s="127" t="s">
        <v>648</v>
      </c>
      <c r="D366" s="127" t="s">
        <v>133</v>
      </c>
      <c r="E366" s="128" t="s">
        <v>778</v>
      </c>
      <c r="F366" s="129" t="s">
        <v>779</v>
      </c>
      <c r="G366" s="130" t="s">
        <v>394</v>
      </c>
      <c r="H366" s="131">
        <v>1</v>
      </c>
      <c r="I366" s="132"/>
      <c r="J366" s="133">
        <f>ROUND(I366*H366,2)</f>
        <v>0</v>
      </c>
      <c r="K366" s="129" t="s">
        <v>137</v>
      </c>
      <c r="L366" s="32"/>
      <c r="M366" s="134" t="s">
        <v>19</v>
      </c>
      <c r="N366" s="135" t="s">
        <v>43</v>
      </c>
      <c r="P366" s="136">
        <f>O366*H366</f>
        <v>0</v>
      </c>
      <c r="Q366" s="136">
        <v>0</v>
      </c>
      <c r="R366" s="136">
        <f>Q366*H366</f>
        <v>0</v>
      </c>
      <c r="S366" s="136">
        <v>8.2000000000000003E-2</v>
      </c>
      <c r="T366" s="137">
        <f>S366*H366</f>
        <v>8.2000000000000003E-2</v>
      </c>
      <c r="AR366" s="138" t="s">
        <v>138</v>
      </c>
      <c r="AT366" s="138" t="s">
        <v>133</v>
      </c>
      <c r="AU366" s="138" t="s">
        <v>82</v>
      </c>
      <c r="AY366" s="17" t="s">
        <v>130</v>
      </c>
      <c r="BE366" s="139">
        <f>IF(N366="základní",J366,0)</f>
        <v>0</v>
      </c>
      <c r="BF366" s="139">
        <f>IF(N366="snížená",J366,0)</f>
        <v>0</v>
      </c>
      <c r="BG366" s="139">
        <f>IF(N366="zákl. přenesená",J366,0)</f>
        <v>0</v>
      </c>
      <c r="BH366" s="139">
        <f>IF(N366="sníž. přenesená",J366,0)</f>
        <v>0</v>
      </c>
      <c r="BI366" s="139">
        <f>IF(N366="nulová",J366,0)</f>
        <v>0</v>
      </c>
      <c r="BJ366" s="17" t="s">
        <v>80</v>
      </c>
      <c r="BK366" s="139">
        <f>ROUND(I366*H366,2)</f>
        <v>0</v>
      </c>
      <c r="BL366" s="17" t="s">
        <v>138</v>
      </c>
      <c r="BM366" s="138" t="s">
        <v>1205</v>
      </c>
    </row>
    <row r="367" spans="2:65" s="1" customFormat="1" ht="39">
      <c r="B367" s="32"/>
      <c r="D367" s="140" t="s">
        <v>140</v>
      </c>
      <c r="F367" s="141" t="s">
        <v>781</v>
      </c>
      <c r="I367" s="142"/>
      <c r="L367" s="32"/>
      <c r="M367" s="143"/>
      <c r="T367" s="53"/>
      <c r="AT367" s="17" t="s">
        <v>140</v>
      </c>
      <c r="AU367" s="17" t="s">
        <v>82</v>
      </c>
    </row>
    <row r="368" spans="2:65" s="1" customFormat="1" ht="11.25">
      <c r="B368" s="32"/>
      <c r="D368" s="144" t="s">
        <v>141</v>
      </c>
      <c r="F368" s="145" t="s">
        <v>782</v>
      </c>
      <c r="I368" s="142"/>
      <c r="L368" s="32"/>
      <c r="M368" s="143"/>
      <c r="T368" s="53"/>
      <c r="AT368" s="17" t="s">
        <v>141</v>
      </c>
      <c r="AU368" s="17" t="s">
        <v>82</v>
      </c>
    </row>
    <row r="369" spans="2:65" s="12" customFormat="1" ht="11.25">
      <c r="B369" s="150"/>
      <c r="D369" s="140" t="s">
        <v>215</v>
      </c>
      <c r="E369" s="151" t="s">
        <v>19</v>
      </c>
      <c r="F369" s="152" t="s">
        <v>1206</v>
      </c>
      <c r="H369" s="151" t="s">
        <v>19</v>
      </c>
      <c r="I369" s="153"/>
      <c r="L369" s="150"/>
      <c r="M369" s="154"/>
      <c r="T369" s="155"/>
      <c r="AT369" s="151" t="s">
        <v>215</v>
      </c>
      <c r="AU369" s="151" t="s">
        <v>82</v>
      </c>
      <c r="AV369" s="12" t="s">
        <v>80</v>
      </c>
      <c r="AW369" s="12" t="s">
        <v>33</v>
      </c>
      <c r="AX369" s="12" t="s">
        <v>72</v>
      </c>
      <c r="AY369" s="151" t="s">
        <v>130</v>
      </c>
    </row>
    <row r="370" spans="2:65" s="13" customFormat="1" ht="11.25">
      <c r="B370" s="156"/>
      <c r="D370" s="140" t="s">
        <v>215</v>
      </c>
      <c r="E370" s="157" t="s">
        <v>19</v>
      </c>
      <c r="F370" s="158" t="s">
        <v>80</v>
      </c>
      <c r="H370" s="159">
        <v>1</v>
      </c>
      <c r="I370" s="160"/>
      <c r="L370" s="156"/>
      <c r="M370" s="161"/>
      <c r="T370" s="162"/>
      <c r="AT370" s="157" t="s">
        <v>215</v>
      </c>
      <c r="AU370" s="157" t="s">
        <v>82</v>
      </c>
      <c r="AV370" s="13" t="s">
        <v>82</v>
      </c>
      <c r="AW370" s="13" t="s">
        <v>33</v>
      </c>
      <c r="AX370" s="13" t="s">
        <v>80</v>
      </c>
      <c r="AY370" s="157" t="s">
        <v>130</v>
      </c>
    </row>
    <row r="371" spans="2:65" s="1" customFormat="1" ht="24.2" customHeight="1">
      <c r="B371" s="32"/>
      <c r="C371" s="127" t="s">
        <v>654</v>
      </c>
      <c r="D371" s="127" t="s">
        <v>133</v>
      </c>
      <c r="E371" s="128" t="s">
        <v>787</v>
      </c>
      <c r="F371" s="129" t="s">
        <v>788</v>
      </c>
      <c r="G371" s="130" t="s">
        <v>394</v>
      </c>
      <c r="H371" s="131">
        <v>2</v>
      </c>
      <c r="I371" s="132"/>
      <c r="J371" s="133">
        <f>ROUND(I371*H371,2)</f>
        <v>0</v>
      </c>
      <c r="K371" s="129" t="s">
        <v>137</v>
      </c>
      <c r="L371" s="32"/>
      <c r="M371" s="134" t="s">
        <v>19</v>
      </c>
      <c r="N371" s="135" t="s">
        <v>43</v>
      </c>
      <c r="P371" s="136">
        <f>O371*H371</f>
        <v>0</v>
      </c>
      <c r="Q371" s="136">
        <v>0</v>
      </c>
      <c r="R371" s="136">
        <f>Q371*H371</f>
        <v>0</v>
      </c>
      <c r="S371" s="136">
        <v>4.0000000000000001E-3</v>
      </c>
      <c r="T371" s="137">
        <f>S371*H371</f>
        <v>8.0000000000000002E-3</v>
      </c>
      <c r="AR371" s="138" t="s">
        <v>138</v>
      </c>
      <c r="AT371" s="138" t="s">
        <v>133</v>
      </c>
      <c r="AU371" s="138" t="s">
        <v>82</v>
      </c>
      <c r="AY371" s="17" t="s">
        <v>130</v>
      </c>
      <c r="BE371" s="139">
        <f>IF(N371="základní",J371,0)</f>
        <v>0</v>
      </c>
      <c r="BF371" s="139">
        <f>IF(N371="snížená",J371,0)</f>
        <v>0</v>
      </c>
      <c r="BG371" s="139">
        <f>IF(N371="zákl. přenesená",J371,0)</f>
        <v>0</v>
      </c>
      <c r="BH371" s="139">
        <f>IF(N371="sníž. přenesená",J371,0)</f>
        <v>0</v>
      </c>
      <c r="BI371" s="139">
        <f>IF(N371="nulová",J371,0)</f>
        <v>0</v>
      </c>
      <c r="BJ371" s="17" t="s">
        <v>80</v>
      </c>
      <c r="BK371" s="139">
        <f>ROUND(I371*H371,2)</f>
        <v>0</v>
      </c>
      <c r="BL371" s="17" t="s">
        <v>138</v>
      </c>
      <c r="BM371" s="138" t="s">
        <v>1207</v>
      </c>
    </row>
    <row r="372" spans="2:65" s="1" customFormat="1" ht="29.25">
      <c r="B372" s="32"/>
      <c r="D372" s="140" t="s">
        <v>140</v>
      </c>
      <c r="F372" s="141" t="s">
        <v>790</v>
      </c>
      <c r="I372" s="142"/>
      <c r="L372" s="32"/>
      <c r="M372" s="143"/>
      <c r="T372" s="53"/>
      <c r="AT372" s="17" t="s">
        <v>140</v>
      </c>
      <c r="AU372" s="17" t="s">
        <v>82</v>
      </c>
    </row>
    <row r="373" spans="2:65" s="1" customFormat="1" ht="11.25">
      <c r="B373" s="32"/>
      <c r="D373" s="144" t="s">
        <v>141</v>
      </c>
      <c r="F373" s="145" t="s">
        <v>791</v>
      </c>
      <c r="I373" s="142"/>
      <c r="L373" s="32"/>
      <c r="M373" s="143"/>
      <c r="T373" s="53"/>
      <c r="AT373" s="17" t="s">
        <v>141</v>
      </c>
      <c r="AU373" s="17" t="s">
        <v>82</v>
      </c>
    </row>
    <row r="374" spans="2:65" s="12" customFormat="1" ht="11.25">
      <c r="B374" s="150"/>
      <c r="D374" s="140" t="s">
        <v>215</v>
      </c>
      <c r="E374" s="151" t="s">
        <v>19</v>
      </c>
      <c r="F374" s="152" t="s">
        <v>1208</v>
      </c>
      <c r="H374" s="151" t="s">
        <v>19</v>
      </c>
      <c r="I374" s="153"/>
      <c r="L374" s="150"/>
      <c r="M374" s="154"/>
      <c r="T374" s="155"/>
      <c r="AT374" s="151" t="s">
        <v>215</v>
      </c>
      <c r="AU374" s="151" t="s">
        <v>82</v>
      </c>
      <c r="AV374" s="12" t="s">
        <v>80</v>
      </c>
      <c r="AW374" s="12" t="s">
        <v>33</v>
      </c>
      <c r="AX374" s="12" t="s">
        <v>72</v>
      </c>
      <c r="AY374" s="151" t="s">
        <v>130</v>
      </c>
    </row>
    <row r="375" spans="2:65" s="13" customFormat="1" ht="11.25">
      <c r="B375" s="156"/>
      <c r="D375" s="140" t="s">
        <v>215</v>
      </c>
      <c r="E375" s="157" t="s">
        <v>19</v>
      </c>
      <c r="F375" s="158" t="s">
        <v>82</v>
      </c>
      <c r="H375" s="159">
        <v>2</v>
      </c>
      <c r="I375" s="160"/>
      <c r="L375" s="156"/>
      <c r="M375" s="161"/>
      <c r="T375" s="162"/>
      <c r="AT375" s="157" t="s">
        <v>215</v>
      </c>
      <c r="AU375" s="157" t="s">
        <v>82</v>
      </c>
      <c r="AV375" s="13" t="s">
        <v>82</v>
      </c>
      <c r="AW375" s="13" t="s">
        <v>33</v>
      </c>
      <c r="AX375" s="13" t="s">
        <v>80</v>
      </c>
      <c r="AY375" s="157" t="s">
        <v>130</v>
      </c>
    </row>
    <row r="376" spans="2:65" s="11" customFormat="1" ht="22.9" customHeight="1">
      <c r="B376" s="115"/>
      <c r="D376" s="116" t="s">
        <v>71</v>
      </c>
      <c r="E376" s="125" t="s">
        <v>818</v>
      </c>
      <c r="F376" s="125" t="s">
        <v>819</v>
      </c>
      <c r="I376" s="118"/>
      <c r="J376" s="126">
        <f>BK376</f>
        <v>0</v>
      </c>
      <c r="L376" s="115"/>
      <c r="M376" s="120"/>
      <c r="P376" s="121">
        <f>SUM(P377:P411)</f>
        <v>0</v>
      </c>
      <c r="R376" s="121">
        <f>SUM(R377:R411)</f>
        <v>0</v>
      </c>
      <c r="T376" s="122">
        <f>SUM(T377:T411)</f>
        <v>0</v>
      </c>
      <c r="AR376" s="116" t="s">
        <v>80</v>
      </c>
      <c r="AT376" s="123" t="s">
        <v>71</v>
      </c>
      <c r="AU376" s="123" t="s">
        <v>80</v>
      </c>
      <c r="AY376" s="116" t="s">
        <v>130</v>
      </c>
      <c r="BK376" s="124">
        <f>SUM(BK377:BK411)</f>
        <v>0</v>
      </c>
    </row>
    <row r="377" spans="2:65" s="1" customFormat="1" ht="21.75" customHeight="1">
      <c r="B377" s="32"/>
      <c r="C377" s="127" t="s">
        <v>660</v>
      </c>
      <c r="D377" s="127" t="s">
        <v>133</v>
      </c>
      <c r="E377" s="128" t="s">
        <v>1209</v>
      </c>
      <c r="F377" s="129" t="s">
        <v>1210</v>
      </c>
      <c r="G377" s="130" t="s">
        <v>823</v>
      </c>
      <c r="H377" s="131">
        <v>4.8460000000000001</v>
      </c>
      <c r="I377" s="132"/>
      <c r="J377" s="133">
        <f>ROUND(I377*H377,2)</f>
        <v>0</v>
      </c>
      <c r="K377" s="129" t="s">
        <v>137</v>
      </c>
      <c r="L377" s="32"/>
      <c r="M377" s="134" t="s">
        <v>19</v>
      </c>
      <c r="N377" s="135" t="s">
        <v>43</v>
      </c>
      <c r="P377" s="136">
        <f>O377*H377</f>
        <v>0</v>
      </c>
      <c r="Q377" s="136">
        <v>0</v>
      </c>
      <c r="R377" s="136">
        <f>Q377*H377</f>
        <v>0</v>
      </c>
      <c r="S377" s="136">
        <v>0</v>
      </c>
      <c r="T377" s="137">
        <f>S377*H377</f>
        <v>0</v>
      </c>
      <c r="AR377" s="138" t="s">
        <v>138</v>
      </c>
      <c r="AT377" s="138" t="s">
        <v>133</v>
      </c>
      <c r="AU377" s="138" t="s">
        <v>82</v>
      </c>
      <c r="AY377" s="17" t="s">
        <v>130</v>
      </c>
      <c r="BE377" s="139">
        <f>IF(N377="základní",J377,0)</f>
        <v>0</v>
      </c>
      <c r="BF377" s="139">
        <f>IF(N377="snížená",J377,0)</f>
        <v>0</v>
      </c>
      <c r="BG377" s="139">
        <f>IF(N377="zákl. přenesená",J377,0)</f>
        <v>0</v>
      </c>
      <c r="BH377" s="139">
        <f>IF(N377="sníž. přenesená",J377,0)</f>
        <v>0</v>
      </c>
      <c r="BI377" s="139">
        <f>IF(N377="nulová",J377,0)</f>
        <v>0</v>
      </c>
      <c r="BJ377" s="17" t="s">
        <v>80</v>
      </c>
      <c r="BK377" s="139">
        <f>ROUND(I377*H377,2)</f>
        <v>0</v>
      </c>
      <c r="BL377" s="17" t="s">
        <v>138</v>
      </c>
      <c r="BM377" s="138" t="s">
        <v>1211</v>
      </c>
    </row>
    <row r="378" spans="2:65" s="1" customFormat="1" ht="19.5">
      <c r="B378" s="32"/>
      <c r="D378" s="140" t="s">
        <v>140</v>
      </c>
      <c r="F378" s="141" t="s">
        <v>1212</v>
      </c>
      <c r="I378" s="142"/>
      <c r="L378" s="32"/>
      <c r="M378" s="143"/>
      <c r="T378" s="53"/>
      <c r="AT378" s="17" t="s">
        <v>140</v>
      </c>
      <c r="AU378" s="17" t="s">
        <v>82</v>
      </c>
    </row>
    <row r="379" spans="2:65" s="1" customFormat="1" ht="11.25">
      <c r="B379" s="32"/>
      <c r="D379" s="144" t="s">
        <v>141</v>
      </c>
      <c r="F379" s="145" t="s">
        <v>1213</v>
      </c>
      <c r="I379" s="142"/>
      <c r="L379" s="32"/>
      <c r="M379" s="143"/>
      <c r="T379" s="53"/>
      <c r="AT379" s="17" t="s">
        <v>141</v>
      </c>
      <c r="AU379" s="17" t="s">
        <v>82</v>
      </c>
    </row>
    <row r="380" spans="2:65" s="1" customFormat="1" ht="29.25">
      <c r="B380" s="32"/>
      <c r="D380" s="140" t="s">
        <v>143</v>
      </c>
      <c r="F380" s="146" t="s">
        <v>1214</v>
      </c>
      <c r="I380" s="142"/>
      <c r="L380" s="32"/>
      <c r="M380" s="143"/>
      <c r="T380" s="53"/>
      <c r="AT380" s="17" t="s">
        <v>143</v>
      </c>
      <c r="AU380" s="17" t="s">
        <v>82</v>
      </c>
    </row>
    <row r="381" spans="2:65" s="12" customFormat="1" ht="11.25">
      <c r="B381" s="150"/>
      <c r="D381" s="140" t="s">
        <v>215</v>
      </c>
      <c r="E381" s="151" t="s">
        <v>19</v>
      </c>
      <c r="F381" s="152" t="s">
        <v>837</v>
      </c>
      <c r="H381" s="151" t="s">
        <v>19</v>
      </c>
      <c r="I381" s="153"/>
      <c r="L381" s="150"/>
      <c r="M381" s="154"/>
      <c r="T381" s="155"/>
      <c r="AT381" s="151" t="s">
        <v>215</v>
      </c>
      <c r="AU381" s="151" t="s">
        <v>82</v>
      </c>
      <c r="AV381" s="12" t="s">
        <v>80</v>
      </c>
      <c r="AW381" s="12" t="s">
        <v>33</v>
      </c>
      <c r="AX381" s="12" t="s">
        <v>72</v>
      </c>
      <c r="AY381" s="151" t="s">
        <v>130</v>
      </c>
    </row>
    <row r="382" spans="2:65" s="13" customFormat="1" ht="11.25">
      <c r="B382" s="156"/>
      <c r="D382" s="140" t="s">
        <v>215</v>
      </c>
      <c r="E382" s="157" t="s">
        <v>19</v>
      </c>
      <c r="F382" s="158" t="s">
        <v>838</v>
      </c>
      <c r="H382" s="159">
        <v>4.8460000000000001</v>
      </c>
      <c r="I382" s="160"/>
      <c r="L382" s="156"/>
      <c r="M382" s="161"/>
      <c r="T382" s="162"/>
      <c r="AT382" s="157" t="s">
        <v>215</v>
      </c>
      <c r="AU382" s="157" t="s">
        <v>82</v>
      </c>
      <c r="AV382" s="13" t="s">
        <v>82</v>
      </c>
      <c r="AW382" s="13" t="s">
        <v>33</v>
      </c>
      <c r="AX382" s="13" t="s">
        <v>80</v>
      </c>
      <c r="AY382" s="157" t="s">
        <v>130</v>
      </c>
    </row>
    <row r="383" spans="2:65" s="1" customFormat="1" ht="24.2" customHeight="1">
      <c r="B383" s="32"/>
      <c r="C383" s="127" t="s">
        <v>666</v>
      </c>
      <c r="D383" s="127" t="s">
        <v>133</v>
      </c>
      <c r="E383" s="128" t="s">
        <v>1215</v>
      </c>
      <c r="F383" s="129" t="s">
        <v>1216</v>
      </c>
      <c r="G383" s="130" t="s">
        <v>823</v>
      </c>
      <c r="H383" s="131">
        <v>116.304</v>
      </c>
      <c r="I383" s="132"/>
      <c r="J383" s="133">
        <f>ROUND(I383*H383,2)</f>
        <v>0</v>
      </c>
      <c r="K383" s="129" t="s">
        <v>137</v>
      </c>
      <c r="L383" s="32"/>
      <c r="M383" s="134" t="s">
        <v>19</v>
      </c>
      <c r="N383" s="135" t="s">
        <v>43</v>
      </c>
      <c r="P383" s="136">
        <f>O383*H383</f>
        <v>0</v>
      </c>
      <c r="Q383" s="136">
        <v>0</v>
      </c>
      <c r="R383" s="136">
        <f>Q383*H383</f>
        <v>0</v>
      </c>
      <c r="S383" s="136">
        <v>0</v>
      </c>
      <c r="T383" s="137">
        <f>S383*H383</f>
        <v>0</v>
      </c>
      <c r="AR383" s="138" t="s">
        <v>138</v>
      </c>
      <c r="AT383" s="138" t="s">
        <v>133</v>
      </c>
      <c r="AU383" s="138" t="s">
        <v>82</v>
      </c>
      <c r="AY383" s="17" t="s">
        <v>130</v>
      </c>
      <c r="BE383" s="139">
        <f>IF(N383="základní",J383,0)</f>
        <v>0</v>
      </c>
      <c r="BF383" s="139">
        <f>IF(N383="snížená",J383,0)</f>
        <v>0</v>
      </c>
      <c r="BG383" s="139">
        <f>IF(N383="zákl. přenesená",J383,0)</f>
        <v>0</v>
      </c>
      <c r="BH383" s="139">
        <f>IF(N383="sníž. přenesená",J383,0)</f>
        <v>0</v>
      </c>
      <c r="BI383" s="139">
        <f>IF(N383="nulová",J383,0)</f>
        <v>0</v>
      </c>
      <c r="BJ383" s="17" t="s">
        <v>80</v>
      </c>
      <c r="BK383" s="139">
        <f>ROUND(I383*H383,2)</f>
        <v>0</v>
      </c>
      <c r="BL383" s="17" t="s">
        <v>138</v>
      </c>
      <c r="BM383" s="138" t="s">
        <v>1217</v>
      </c>
    </row>
    <row r="384" spans="2:65" s="1" customFormat="1" ht="29.25">
      <c r="B384" s="32"/>
      <c r="D384" s="140" t="s">
        <v>140</v>
      </c>
      <c r="F384" s="141" t="s">
        <v>1218</v>
      </c>
      <c r="I384" s="142"/>
      <c r="L384" s="32"/>
      <c r="M384" s="143"/>
      <c r="T384" s="53"/>
      <c r="AT384" s="17" t="s">
        <v>140</v>
      </c>
      <c r="AU384" s="17" t="s">
        <v>82</v>
      </c>
    </row>
    <row r="385" spans="2:65" s="1" customFormat="1" ht="11.25">
      <c r="B385" s="32"/>
      <c r="D385" s="144" t="s">
        <v>141</v>
      </c>
      <c r="F385" s="145" t="s">
        <v>1219</v>
      </c>
      <c r="I385" s="142"/>
      <c r="L385" s="32"/>
      <c r="M385" s="143"/>
      <c r="T385" s="53"/>
      <c r="AT385" s="17" t="s">
        <v>141</v>
      </c>
      <c r="AU385" s="17" t="s">
        <v>82</v>
      </c>
    </row>
    <row r="386" spans="2:65" s="12" customFormat="1" ht="11.25">
      <c r="B386" s="150"/>
      <c r="D386" s="140" t="s">
        <v>215</v>
      </c>
      <c r="E386" s="151" t="s">
        <v>19</v>
      </c>
      <c r="F386" s="152" t="s">
        <v>1220</v>
      </c>
      <c r="H386" s="151" t="s">
        <v>19</v>
      </c>
      <c r="I386" s="153"/>
      <c r="L386" s="150"/>
      <c r="M386" s="154"/>
      <c r="T386" s="155"/>
      <c r="AT386" s="151" t="s">
        <v>215</v>
      </c>
      <c r="AU386" s="151" t="s">
        <v>82</v>
      </c>
      <c r="AV386" s="12" t="s">
        <v>80</v>
      </c>
      <c r="AW386" s="12" t="s">
        <v>33</v>
      </c>
      <c r="AX386" s="12" t="s">
        <v>72</v>
      </c>
      <c r="AY386" s="151" t="s">
        <v>130</v>
      </c>
    </row>
    <row r="387" spans="2:65" s="13" customFormat="1" ht="11.25">
      <c r="B387" s="156"/>
      <c r="D387" s="140" t="s">
        <v>215</v>
      </c>
      <c r="E387" s="157" t="s">
        <v>19</v>
      </c>
      <c r="F387" s="158" t="s">
        <v>1221</v>
      </c>
      <c r="H387" s="159">
        <v>116.304</v>
      </c>
      <c r="I387" s="160"/>
      <c r="L387" s="156"/>
      <c r="M387" s="161"/>
      <c r="T387" s="162"/>
      <c r="AT387" s="157" t="s">
        <v>215</v>
      </c>
      <c r="AU387" s="157" t="s">
        <v>82</v>
      </c>
      <c r="AV387" s="13" t="s">
        <v>82</v>
      </c>
      <c r="AW387" s="13" t="s">
        <v>33</v>
      </c>
      <c r="AX387" s="13" t="s">
        <v>80</v>
      </c>
      <c r="AY387" s="157" t="s">
        <v>130</v>
      </c>
    </row>
    <row r="388" spans="2:65" s="1" customFormat="1" ht="16.5" customHeight="1">
      <c r="B388" s="32"/>
      <c r="C388" s="127" t="s">
        <v>676</v>
      </c>
      <c r="D388" s="127" t="s">
        <v>133</v>
      </c>
      <c r="E388" s="128" t="s">
        <v>1222</v>
      </c>
      <c r="F388" s="129" t="s">
        <v>1223</v>
      </c>
      <c r="G388" s="130" t="s">
        <v>823</v>
      </c>
      <c r="H388" s="131">
        <v>387.86399999999998</v>
      </c>
      <c r="I388" s="132"/>
      <c r="J388" s="133">
        <f>ROUND(I388*H388,2)</f>
        <v>0</v>
      </c>
      <c r="K388" s="129" t="s">
        <v>137</v>
      </c>
      <c r="L388" s="32"/>
      <c r="M388" s="134" t="s">
        <v>19</v>
      </c>
      <c r="N388" s="135" t="s">
        <v>43</v>
      </c>
      <c r="P388" s="136">
        <f>O388*H388</f>
        <v>0</v>
      </c>
      <c r="Q388" s="136">
        <v>0</v>
      </c>
      <c r="R388" s="136">
        <f>Q388*H388</f>
        <v>0</v>
      </c>
      <c r="S388" s="136">
        <v>0</v>
      </c>
      <c r="T388" s="137">
        <f>S388*H388</f>
        <v>0</v>
      </c>
      <c r="AR388" s="138" t="s">
        <v>138</v>
      </c>
      <c r="AT388" s="138" t="s">
        <v>133</v>
      </c>
      <c r="AU388" s="138" t="s">
        <v>82</v>
      </c>
      <c r="AY388" s="17" t="s">
        <v>130</v>
      </c>
      <c r="BE388" s="139">
        <f>IF(N388="základní",J388,0)</f>
        <v>0</v>
      </c>
      <c r="BF388" s="139">
        <f>IF(N388="snížená",J388,0)</f>
        <v>0</v>
      </c>
      <c r="BG388" s="139">
        <f>IF(N388="zákl. přenesená",J388,0)</f>
        <v>0</v>
      </c>
      <c r="BH388" s="139">
        <f>IF(N388="sníž. přenesená",J388,0)</f>
        <v>0</v>
      </c>
      <c r="BI388" s="139">
        <f>IF(N388="nulová",J388,0)</f>
        <v>0</v>
      </c>
      <c r="BJ388" s="17" t="s">
        <v>80</v>
      </c>
      <c r="BK388" s="139">
        <f>ROUND(I388*H388,2)</f>
        <v>0</v>
      </c>
      <c r="BL388" s="17" t="s">
        <v>138</v>
      </c>
      <c r="BM388" s="138" t="s">
        <v>1224</v>
      </c>
    </row>
    <row r="389" spans="2:65" s="1" customFormat="1" ht="19.5">
      <c r="B389" s="32"/>
      <c r="D389" s="140" t="s">
        <v>140</v>
      </c>
      <c r="F389" s="141" t="s">
        <v>1225</v>
      </c>
      <c r="I389" s="142"/>
      <c r="L389" s="32"/>
      <c r="M389" s="143"/>
      <c r="T389" s="53"/>
      <c r="AT389" s="17" t="s">
        <v>140</v>
      </c>
      <c r="AU389" s="17" t="s">
        <v>82</v>
      </c>
    </row>
    <row r="390" spans="2:65" s="1" customFormat="1" ht="11.25">
      <c r="B390" s="32"/>
      <c r="D390" s="144" t="s">
        <v>141</v>
      </c>
      <c r="F390" s="145" t="s">
        <v>1226</v>
      </c>
      <c r="I390" s="142"/>
      <c r="L390" s="32"/>
      <c r="M390" s="143"/>
      <c r="T390" s="53"/>
      <c r="AT390" s="17" t="s">
        <v>141</v>
      </c>
      <c r="AU390" s="17" t="s">
        <v>82</v>
      </c>
    </row>
    <row r="391" spans="2:65" s="1" customFormat="1" ht="39">
      <c r="B391" s="32"/>
      <c r="D391" s="140" t="s">
        <v>143</v>
      </c>
      <c r="F391" s="146" t="s">
        <v>1227</v>
      </c>
      <c r="I391" s="142"/>
      <c r="L391" s="32"/>
      <c r="M391" s="143"/>
      <c r="T391" s="53"/>
      <c r="AT391" s="17" t="s">
        <v>143</v>
      </c>
      <c r="AU391" s="17" t="s">
        <v>82</v>
      </c>
    </row>
    <row r="392" spans="2:65" s="12" customFormat="1" ht="11.25">
      <c r="B392" s="150"/>
      <c r="D392" s="140" t="s">
        <v>215</v>
      </c>
      <c r="E392" s="151" t="s">
        <v>19</v>
      </c>
      <c r="F392" s="152" t="s">
        <v>1228</v>
      </c>
      <c r="H392" s="151" t="s">
        <v>19</v>
      </c>
      <c r="I392" s="153"/>
      <c r="L392" s="150"/>
      <c r="M392" s="154"/>
      <c r="T392" s="155"/>
      <c r="AT392" s="151" t="s">
        <v>215</v>
      </c>
      <c r="AU392" s="151" t="s">
        <v>82</v>
      </c>
      <c r="AV392" s="12" t="s">
        <v>80</v>
      </c>
      <c r="AW392" s="12" t="s">
        <v>33</v>
      </c>
      <c r="AX392" s="12" t="s">
        <v>72</v>
      </c>
      <c r="AY392" s="151" t="s">
        <v>130</v>
      </c>
    </row>
    <row r="393" spans="2:65" s="13" customFormat="1" ht="11.25">
      <c r="B393" s="156"/>
      <c r="D393" s="140" t="s">
        <v>215</v>
      </c>
      <c r="E393" s="157" t="s">
        <v>19</v>
      </c>
      <c r="F393" s="158" t="s">
        <v>1229</v>
      </c>
      <c r="H393" s="159">
        <v>4.6859999999999999</v>
      </c>
      <c r="I393" s="160"/>
      <c r="L393" s="156"/>
      <c r="M393" s="161"/>
      <c r="T393" s="162"/>
      <c r="AT393" s="157" t="s">
        <v>215</v>
      </c>
      <c r="AU393" s="157" t="s">
        <v>82</v>
      </c>
      <c r="AV393" s="13" t="s">
        <v>82</v>
      </c>
      <c r="AW393" s="13" t="s">
        <v>33</v>
      </c>
      <c r="AX393" s="13" t="s">
        <v>72</v>
      </c>
      <c r="AY393" s="157" t="s">
        <v>130</v>
      </c>
    </row>
    <row r="394" spans="2:65" s="12" customFormat="1" ht="11.25">
      <c r="B394" s="150"/>
      <c r="D394" s="140" t="s">
        <v>215</v>
      </c>
      <c r="E394" s="151" t="s">
        <v>19</v>
      </c>
      <c r="F394" s="152" t="s">
        <v>1230</v>
      </c>
      <c r="H394" s="151" t="s">
        <v>19</v>
      </c>
      <c r="I394" s="153"/>
      <c r="L394" s="150"/>
      <c r="M394" s="154"/>
      <c r="T394" s="155"/>
      <c r="AT394" s="151" t="s">
        <v>215</v>
      </c>
      <c r="AU394" s="151" t="s">
        <v>82</v>
      </c>
      <c r="AV394" s="12" t="s">
        <v>80</v>
      </c>
      <c r="AW394" s="12" t="s">
        <v>33</v>
      </c>
      <c r="AX394" s="12" t="s">
        <v>72</v>
      </c>
      <c r="AY394" s="151" t="s">
        <v>130</v>
      </c>
    </row>
    <row r="395" spans="2:65" s="13" customFormat="1" ht="11.25">
      <c r="B395" s="156"/>
      <c r="D395" s="140" t="s">
        <v>215</v>
      </c>
      <c r="E395" s="157" t="s">
        <v>19</v>
      </c>
      <c r="F395" s="158" t="s">
        <v>1231</v>
      </c>
      <c r="H395" s="159">
        <v>383.178</v>
      </c>
      <c r="I395" s="160"/>
      <c r="L395" s="156"/>
      <c r="M395" s="161"/>
      <c r="T395" s="162"/>
      <c r="AT395" s="157" t="s">
        <v>215</v>
      </c>
      <c r="AU395" s="157" t="s">
        <v>82</v>
      </c>
      <c r="AV395" s="13" t="s">
        <v>82</v>
      </c>
      <c r="AW395" s="13" t="s">
        <v>33</v>
      </c>
      <c r="AX395" s="13" t="s">
        <v>72</v>
      </c>
      <c r="AY395" s="157" t="s">
        <v>130</v>
      </c>
    </row>
    <row r="396" spans="2:65" s="14" customFormat="1" ht="11.25">
      <c r="B396" s="163"/>
      <c r="D396" s="140" t="s">
        <v>215</v>
      </c>
      <c r="E396" s="164" t="s">
        <v>19</v>
      </c>
      <c r="F396" s="165" t="s">
        <v>220</v>
      </c>
      <c r="H396" s="166">
        <v>387.86399999999998</v>
      </c>
      <c r="I396" s="167"/>
      <c r="L396" s="163"/>
      <c r="M396" s="168"/>
      <c r="T396" s="169"/>
      <c r="AT396" s="164" t="s">
        <v>215</v>
      </c>
      <c r="AU396" s="164" t="s">
        <v>82</v>
      </c>
      <c r="AV396" s="14" t="s">
        <v>138</v>
      </c>
      <c r="AW396" s="14" t="s">
        <v>33</v>
      </c>
      <c r="AX396" s="14" t="s">
        <v>80</v>
      </c>
      <c r="AY396" s="164" t="s">
        <v>130</v>
      </c>
    </row>
    <row r="397" spans="2:65" s="1" customFormat="1" ht="24.2" customHeight="1">
      <c r="B397" s="32"/>
      <c r="C397" s="127" t="s">
        <v>688</v>
      </c>
      <c r="D397" s="127" t="s">
        <v>133</v>
      </c>
      <c r="E397" s="128" t="s">
        <v>1232</v>
      </c>
      <c r="F397" s="129" t="s">
        <v>1233</v>
      </c>
      <c r="G397" s="130" t="s">
        <v>823</v>
      </c>
      <c r="H397" s="131">
        <v>112.464</v>
      </c>
      <c r="I397" s="132"/>
      <c r="J397" s="133">
        <f>ROUND(I397*H397,2)</f>
        <v>0</v>
      </c>
      <c r="K397" s="129" t="s">
        <v>137</v>
      </c>
      <c r="L397" s="32"/>
      <c r="M397" s="134" t="s">
        <v>19</v>
      </c>
      <c r="N397" s="135" t="s">
        <v>43</v>
      </c>
      <c r="P397" s="136">
        <f>O397*H397</f>
        <v>0</v>
      </c>
      <c r="Q397" s="136">
        <v>0</v>
      </c>
      <c r="R397" s="136">
        <f>Q397*H397</f>
        <v>0</v>
      </c>
      <c r="S397" s="136">
        <v>0</v>
      </c>
      <c r="T397" s="137">
        <f>S397*H397</f>
        <v>0</v>
      </c>
      <c r="AR397" s="138" t="s">
        <v>138</v>
      </c>
      <c r="AT397" s="138" t="s">
        <v>133</v>
      </c>
      <c r="AU397" s="138" t="s">
        <v>82</v>
      </c>
      <c r="AY397" s="17" t="s">
        <v>130</v>
      </c>
      <c r="BE397" s="139">
        <f>IF(N397="základní",J397,0)</f>
        <v>0</v>
      </c>
      <c r="BF397" s="139">
        <f>IF(N397="snížená",J397,0)</f>
        <v>0</v>
      </c>
      <c r="BG397" s="139">
        <f>IF(N397="zákl. přenesená",J397,0)</f>
        <v>0</v>
      </c>
      <c r="BH397" s="139">
        <f>IF(N397="sníž. přenesená",J397,0)</f>
        <v>0</v>
      </c>
      <c r="BI397" s="139">
        <f>IF(N397="nulová",J397,0)</f>
        <v>0</v>
      </c>
      <c r="BJ397" s="17" t="s">
        <v>80</v>
      </c>
      <c r="BK397" s="139">
        <f>ROUND(I397*H397,2)</f>
        <v>0</v>
      </c>
      <c r="BL397" s="17" t="s">
        <v>138</v>
      </c>
      <c r="BM397" s="138" t="s">
        <v>1234</v>
      </c>
    </row>
    <row r="398" spans="2:65" s="1" customFormat="1" ht="29.25">
      <c r="B398" s="32"/>
      <c r="D398" s="140" t="s">
        <v>140</v>
      </c>
      <c r="F398" s="141" t="s">
        <v>1235</v>
      </c>
      <c r="I398" s="142"/>
      <c r="L398" s="32"/>
      <c r="M398" s="143"/>
      <c r="T398" s="53"/>
      <c r="AT398" s="17" t="s">
        <v>140</v>
      </c>
      <c r="AU398" s="17" t="s">
        <v>82</v>
      </c>
    </row>
    <row r="399" spans="2:65" s="1" customFormat="1" ht="11.25">
      <c r="B399" s="32"/>
      <c r="D399" s="144" t="s">
        <v>141</v>
      </c>
      <c r="F399" s="145" t="s">
        <v>1236</v>
      </c>
      <c r="I399" s="142"/>
      <c r="L399" s="32"/>
      <c r="M399" s="143"/>
      <c r="T399" s="53"/>
      <c r="AT399" s="17" t="s">
        <v>141</v>
      </c>
      <c r="AU399" s="17" t="s">
        <v>82</v>
      </c>
    </row>
    <row r="400" spans="2:65" s="12" customFormat="1" ht="11.25">
      <c r="B400" s="150"/>
      <c r="D400" s="140" t="s">
        <v>215</v>
      </c>
      <c r="E400" s="151" t="s">
        <v>19</v>
      </c>
      <c r="F400" s="152" t="s">
        <v>1220</v>
      </c>
      <c r="H400" s="151" t="s">
        <v>19</v>
      </c>
      <c r="I400" s="153"/>
      <c r="L400" s="150"/>
      <c r="M400" s="154"/>
      <c r="T400" s="155"/>
      <c r="AT400" s="151" t="s">
        <v>215</v>
      </c>
      <c r="AU400" s="151" t="s">
        <v>82</v>
      </c>
      <c r="AV400" s="12" t="s">
        <v>80</v>
      </c>
      <c r="AW400" s="12" t="s">
        <v>33</v>
      </c>
      <c r="AX400" s="12" t="s">
        <v>72</v>
      </c>
      <c r="AY400" s="151" t="s">
        <v>130</v>
      </c>
    </row>
    <row r="401" spans="2:65" s="13" customFormat="1" ht="11.25">
      <c r="B401" s="156"/>
      <c r="D401" s="140" t="s">
        <v>215</v>
      </c>
      <c r="E401" s="157" t="s">
        <v>19</v>
      </c>
      <c r="F401" s="158" t="s">
        <v>1237</v>
      </c>
      <c r="H401" s="159">
        <v>112.464</v>
      </c>
      <c r="I401" s="160"/>
      <c r="L401" s="156"/>
      <c r="M401" s="161"/>
      <c r="T401" s="162"/>
      <c r="AT401" s="157" t="s">
        <v>215</v>
      </c>
      <c r="AU401" s="157" t="s">
        <v>82</v>
      </c>
      <c r="AV401" s="13" t="s">
        <v>82</v>
      </c>
      <c r="AW401" s="13" t="s">
        <v>33</v>
      </c>
      <c r="AX401" s="13" t="s">
        <v>80</v>
      </c>
      <c r="AY401" s="157" t="s">
        <v>130</v>
      </c>
    </row>
    <row r="402" spans="2:65" s="1" customFormat="1" ht="24.2" customHeight="1">
      <c r="B402" s="32"/>
      <c r="C402" s="127" t="s">
        <v>696</v>
      </c>
      <c r="D402" s="127" t="s">
        <v>133</v>
      </c>
      <c r="E402" s="128" t="s">
        <v>863</v>
      </c>
      <c r="F402" s="129" t="s">
        <v>864</v>
      </c>
      <c r="G402" s="130" t="s">
        <v>823</v>
      </c>
      <c r="H402" s="131">
        <v>191.589</v>
      </c>
      <c r="I402" s="132"/>
      <c r="J402" s="133">
        <f>ROUND(I402*H402,2)</f>
        <v>0</v>
      </c>
      <c r="K402" s="129" t="s">
        <v>137</v>
      </c>
      <c r="L402" s="32"/>
      <c r="M402" s="134" t="s">
        <v>19</v>
      </c>
      <c r="N402" s="135" t="s">
        <v>43</v>
      </c>
      <c r="P402" s="136">
        <f>O402*H402</f>
        <v>0</v>
      </c>
      <c r="Q402" s="136">
        <v>0</v>
      </c>
      <c r="R402" s="136">
        <f>Q402*H402</f>
        <v>0</v>
      </c>
      <c r="S402" s="136">
        <v>0</v>
      </c>
      <c r="T402" s="137">
        <f>S402*H402</f>
        <v>0</v>
      </c>
      <c r="AR402" s="138" t="s">
        <v>138</v>
      </c>
      <c r="AT402" s="138" t="s">
        <v>133</v>
      </c>
      <c r="AU402" s="138" t="s">
        <v>82</v>
      </c>
      <c r="AY402" s="17" t="s">
        <v>130</v>
      </c>
      <c r="BE402" s="139">
        <f>IF(N402="základní",J402,0)</f>
        <v>0</v>
      </c>
      <c r="BF402" s="139">
        <f>IF(N402="snížená",J402,0)</f>
        <v>0</v>
      </c>
      <c r="BG402" s="139">
        <f>IF(N402="zákl. přenesená",J402,0)</f>
        <v>0</v>
      </c>
      <c r="BH402" s="139">
        <f>IF(N402="sníž. přenesená",J402,0)</f>
        <v>0</v>
      </c>
      <c r="BI402" s="139">
        <f>IF(N402="nulová",J402,0)</f>
        <v>0</v>
      </c>
      <c r="BJ402" s="17" t="s">
        <v>80</v>
      </c>
      <c r="BK402" s="139">
        <f>ROUND(I402*H402,2)</f>
        <v>0</v>
      </c>
      <c r="BL402" s="17" t="s">
        <v>138</v>
      </c>
      <c r="BM402" s="138" t="s">
        <v>1238</v>
      </c>
    </row>
    <row r="403" spans="2:65" s="1" customFormat="1" ht="11.25">
      <c r="B403" s="32"/>
      <c r="D403" s="140" t="s">
        <v>140</v>
      </c>
      <c r="F403" s="141" t="s">
        <v>866</v>
      </c>
      <c r="I403" s="142"/>
      <c r="L403" s="32"/>
      <c r="M403" s="143"/>
      <c r="T403" s="53"/>
      <c r="AT403" s="17" t="s">
        <v>140</v>
      </c>
      <c r="AU403" s="17" t="s">
        <v>82</v>
      </c>
    </row>
    <row r="404" spans="2:65" s="1" customFormat="1" ht="11.25">
      <c r="B404" s="32"/>
      <c r="D404" s="144" t="s">
        <v>141</v>
      </c>
      <c r="F404" s="145" t="s">
        <v>867</v>
      </c>
      <c r="I404" s="142"/>
      <c r="L404" s="32"/>
      <c r="M404" s="143"/>
      <c r="T404" s="53"/>
      <c r="AT404" s="17" t="s">
        <v>141</v>
      </c>
      <c r="AU404" s="17" t="s">
        <v>82</v>
      </c>
    </row>
    <row r="405" spans="2:65" s="13" customFormat="1" ht="11.25">
      <c r="B405" s="156"/>
      <c r="D405" s="140" t="s">
        <v>215</v>
      </c>
      <c r="E405" s="157" t="s">
        <v>19</v>
      </c>
      <c r="F405" s="158" t="s">
        <v>1239</v>
      </c>
      <c r="H405" s="159">
        <v>191.589</v>
      </c>
      <c r="I405" s="160"/>
      <c r="L405" s="156"/>
      <c r="M405" s="161"/>
      <c r="T405" s="162"/>
      <c r="AT405" s="157" t="s">
        <v>215</v>
      </c>
      <c r="AU405" s="157" t="s">
        <v>82</v>
      </c>
      <c r="AV405" s="13" t="s">
        <v>82</v>
      </c>
      <c r="AW405" s="13" t="s">
        <v>33</v>
      </c>
      <c r="AX405" s="13" t="s">
        <v>80</v>
      </c>
      <c r="AY405" s="157" t="s">
        <v>130</v>
      </c>
    </row>
    <row r="406" spans="2:65" s="1" customFormat="1" ht="37.9" customHeight="1">
      <c r="B406" s="32"/>
      <c r="C406" s="127" t="s">
        <v>703</v>
      </c>
      <c r="D406" s="127" t="s">
        <v>133</v>
      </c>
      <c r="E406" s="128" t="s">
        <v>1240</v>
      </c>
      <c r="F406" s="129" t="s">
        <v>1241</v>
      </c>
      <c r="G406" s="130" t="s">
        <v>823</v>
      </c>
      <c r="H406" s="131">
        <v>4.8460000000000001</v>
      </c>
      <c r="I406" s="132"/>
      <c r="J406" s="133">
        <f>ROUND(I406*H406,2)</f>
        <v>0</v>
      </c>
      <c r="K406" s="129" t="s">
        <v>137</v>
      </c>
      <c r="L406" s="32"/>
      <c r="M406" s="134" t="s">
        <v>19</v>
      </c>
      <c r="N406" s="135" t="s">
        <v>43</v>
      </c>
      <c r="P406" s="136">
        <f>O406*H406</f>
        <v>0</v>
      </c>
      <c r="Q406" s="136">
        <v>0</v>
      </c>
      <c r="R406" s="136">
        <f>Q406*H406</f>
        <v>0</v>
      </c>
      <c r="S406" s="136">
        <v>0</v>
      </c>
      <c r="T406" s="137">
        <f>S406*H406</f>
        <v>0</v>
      </c>
      <c r="AR406" s="138" t="s">
        <v>138</v>
      </c>
      <c r="AT406" s="138" t="s">
        <v>133</v>
      </c>
      <c r="AU406" s="138" t="s">
        <v>82</v>
      </c>
      <c r="AY406" s="17" t="s">
        <v>130</v>
      </c>
      <c r="BE406" s="139">
        <f>IF(N406="základní",J406,0)</f>
        <v>0</v>
      </c>
      <c r="BF406" s="139">
        <f>IF(N406="snížená",J406,0)</f>
        <v>0</v>
      </c>
      <c r="BG406" s="139">
        <f>IF(N406="zákl. přenesená",J406,0)</f>
        <v>0</v>
      </c>
      <c r="BH406" s="139">
        <f>IF(N406="sníž. přenesená",J406,0)</f>
        <v>0</v>
      </c>
      <c r="BI406" s="139">
        <f>IF(N406="nulová",J406,0)</f>
        <v>0</v>
      </c>
      <c r="BJ406" s="17" t="s">
        <v>80</v>
      </c>
      <c r="BK406" s="139">
        <f>ROUND(I406*H406,2)</f>
        <v>0</v>
      </c>
      <c r="BL406" s="17" t="s">
        <v>138</v>
      </c>
      <c r="BM406" s="138" t="s">
        <v>1242</v>
      </c>
    </row>
    <row r="407" spans="2:65" s="1" customFormat="1" ht="29.25">
      <c r="B407" s="32"/>
      <c r="D407" s="140" t="s">
        <v>140</v>
      </c>
      <c r="F407" s="141" t="s">
        <v>1243</v>
      </c>
      <c r="I407" s="142"/>
      <c r="L407" s="32"/>
      <c r="M407" s="143"/>
      <c r="T407" s="53"/>
      <c r="AT407" s="17" t="s">
        <v>140</v>
      </c>
      <c r="AU407" s="17" t="s">
        <v>82</v>
      </c>
    </row>
    <row r="408" spans="2:65" s="1" customFormat="1" ht="11.25">
      <c r="B408" s="32"/>
      <c r="D408" s="144" t="s">
        <v>141</v>
      </c>
      <c r="F408" s="145" t="s">
        <v>1244</v>
      </c>
      <c r="I408" s="142"/>
      <c r="L408" s="32"/>
      <c r="M408" s="143"/>
      <c r="T408" s="53"/>
      <c r="AT408" s="17" t="s">
        <v>141</v>
      </c>
      <c r="AU408" s="17" t="s">
        <v>82</v>
      </c>
    </row>
    <row r="409" spans="2:65" s="1" customFormat="1" ht="44.25" customHeight="1">
      <c r="B409" s="32"/>
      <c r="C409" s="127" t="s">
        <v>710</v>
      </c>
      <c r="D409" s="127" t="s">
        <v>133</v>
      </c>
      <c r="E409" s="128" t="s">
        <v>1245</v>
      </c>
      <c r="F409" s="129" t="s">
        <v>1246</v>
      </c>
      <c r="G409" s="130" t="s">
        <v>823</v>
      </c>
      <c r="H409" s="131">
        <v>4.6859999999999999</v>
      </c>
      <c r="I409" s="132"/>
      <c r="J409" s="133">
        <f>ROUND(I409*H409,2)</f>
        <v>0</v>
      </c>
      <c r="K409" s="129" t="s">
        <v>137</v>
      </c>
      <c r="L409" s="32"/>
      <c r="M409" s="134" t="s">
        <v>19</v>
      </c>
      <c r="N409" s="135" t="s">
        <v>43</v>
      </c>
      <c r="P409" s="136">
        <f>O409*H409</f>
        <v>0</v>
      </c>
      <c r="Q409" s="136">
        <v>0</v>
      </c>
      <c r="R409" s="136">
        <f>Q409*H409</f>
        <v>0</v>
      </c>
      <c r="S409" s="136">
        <v>0</v>
      </c>
      <c r="T409" s="137">
        <f>S409*H409</f>
        <v>0</v>
      </c>
      <c r="AR409" s="138" t="s">
        <v>138</v>
      </c>
      <c r="AT409" s="138" t="s">
        <v>133</v>
      </c>
      <c r="AU409" s="138" t="s">
        <v>82</v>
      </c>
      <c r="AY409" s="17" t="s">
        <v>130</v>
      </c>
      <c r="BE409" s="139">
        <f>IF(N409="základní",J409,0)</f>
        <v>0</v>
      </c>
      <c r="BF409" s="139">
        <f>IF(N409="snížená",J409,0)</f>
        <v>0</v>
      </c>
      <c r="BG409" s="139">
        <f>IF(N409="zákl. přenesená",J409,0)</f>
        <v>0</v>
      </c>
      <c r="BH409" s="139">
        <f>IF(N409="sníž. přenesená",J409,0)</f>
        <v>0</v>
      </c>
      <c r="BI409" s="139">
        <f>IF(N409="nulová",J409,0)</f>
        <v>0</v>
      </c>
      <c r="BJ409" s="17" t="s">
        <v>80</v>
      </c>
      <c r="BK409" s="139">
        <f>ROUND(I409*H409,2)</f>
        <v>0</v>
      </c>
      <c r="BL409" s="17" t="s">
        <v>138</v>
      </c>
      <c r="BM409" s="138" t="s">
        <v>1247</v>
      </c>
    </row>
    <row r="410" spans="2:65" s="1" customFormat="1" ht="29.25">
      <c r="B410" s="32"/>
      <c r="D410" s="140" t="s">
        <v>140</v>
      </c>
      <c r="F410" s="141" t="s">
        <v>1248</v>
      </c>
      <c r="I410" s="142"/>
      <c r="L410" s="32"/>
      <c r="M410" s="143"/>
      <c r="T410" s="53"/>
      <c r="AT410" s="17" t="s">
        <v>140</v>
      </c>
      <c r="AU410" s="17" t="s">
        <v>82</v>
      </c>
    </row>
    <row r="411" spans="2:65" s="1" customFormat="1" ht="11.25">
      <c r="B411" s="32"/>
      <c r="D411" s="144" t="s">
        <v>141</v>
      </c>
      <c r="F411" s="145" t="s">
        <v>1249</v>
      </c>
      <c r="I411" s="142"/>
      <c r="L411" s="32"/>
      <c r="M411" s="143"/>
      <c r="T411" s="53"/>
      <c r="AT411" s="17" t="s">
        <v>141</v>
      </c>
      <c r="AU411" s="17" t="s">
        <v>82</v>
      </c>
    </row>
    <row r="412" spans="2:65" s="11" customFormat="1" ht="22.9" customHeight="1">
      <c r="B412" s="115"/>
      <c r="D412" s="116" t="s">
        <v>71</v>
      </c>
      <c r="E412" s="125" t="s">
        <v>869</v>
      </c>
      <c r="F412" s="125" t="s">
        <v>870</v>
      </c>
      <c r="I412" s="118"/>
      <c r="J412" s="126">
        <f>BK412</f>
        <v>0</v>
      </c>
      <c r="L412" s="115"/>
      <c r="M412" s="120"/>
      <c r="P412" s="121">
        <f>SUM(P413:P415)</f>
        <v>0</v>
      </c>
      <c r="R412" s="121">
        <f>SUM(R413:R415)</f>
        <v>0</v>
      </c>
      <c r="T412" s="122">
        <f>SUM(T413:T415)</f>
        <v>0</v>
      </c>
      <c r="AR412" s="116" t="s">
        <v>80</v>
      </c>
      <c r="AT412" s="123" t="s">
        <v>71</v>
      </c>
      <c r="AU412" s="123" t="s">
        <v>80</v>
      </c>
      <c r="AY412" s="116" t="s">
        <v>130</v>
      </c>
      <c r="BK412" s="124">
        <f>SUM(BK413:BK415)</f>
        <v>0</v>
      </c>
    </row>
    <row r="413" spans="2:65" s="1" customFormat="1" ht="33" customHeight="1">
      <c r="B413" s="32"/>
      <c r="C413" s="127" t="s">
        <v>718</v>
      </c>
      <c r="D413" s="127" t="s">
        <v>133</v>
      </c>
      <c r="E413" s="128" t="s">
        <v>872</v>
      </c>
      <c r="F413" s="129" t="s">
        <v>873</v>
      </c>
      <c r="G413" s="130" t="s">
        <v>823</v>
      </c>
      <c r="H413" s="131">
        <v>620.58500000000004</v>
      </c>
      <c r="I413" s="132"/>
      <c r="J413" s="133">
        <f>ROUND(I413*H413,2)</f>
        <v>0</v>
      </c>
      <c r="K413" s="129" t="s">
        <v>137</v>
      </c>
      <c r="L413" s="32"/>
      <c r="M413" s="134" t="s">
        <v>19</v>
      </c>
      <c r="N413" s="135" t="s">
        <v>43</v>
      </c>
      <c r="P413" s="136">
        <f>O413*H413</f>
        <v>0</v>
      </c>
      <c r="Q413" s="136">
        <v>0</v>
      </c>
      <c r="R413" s="136">
        <f>Q413*H413</f>
        <v>0</v>
      </c>
      <c r="S413" s="136">
        <v>0</v>
      </c>
      <c r="T413" s="137">
        <f>S413*H413</f>
        <v>0</v>
      </c>
      <c r="AR413" s="138" t="s">
        <v>138</v>
      </c>
      <c r="AT413" s="138" t="s">
        <v>133</v>
      </c>
      <c r="AU413" s="138" t="s">
        <v>82</v>
      </c>
      <c r="AY413" s="17" t="s">
        <v>130</v>
      </c>
      <c r="BE413" s="139">
        <f>IF(N413="základní",J413,0)</f>
        <v>0</v>
      </c>
      <c r="BF413" s="139">
        <f>IF(N413="snížená",J413,0)</f>
        <v>0</v>
      </c>
      <c r="BG413" s="139">
        <f>IF(N413="zákl. přenesená",J413,0)</f>
        <v>0</v>
      </c>
      <c r="BH413" s="139">
        <f>IF(N413="sníž. přenesená",J413,0)</f>
        <v>0</v>
      </c>
      <c r="BI413" s="139">
        <f>IF(N413="nulová",J413,0)</f>
        <v>0</v>
      </c>
      <c r="BJ413" s="17" t="s">
        <v>80</v>
      </c>
      <c r="BK413" s="139">
        <f>ROUND(I413*H413,2)</f>
        <v>0</v>
      </c>
      <c r="BL413" s="17" t="s">
        <v>138</v>
      </c>
      <c r="BM413" s="138" t="s">
        <v>1250</v>
      </c>
    </row>
    <row r="414" spans="2:65" s="1" customFormat="1" ht="29.25">
      <c r="B414" s="32"/>
      <c r="D414" s="140" t="s">
        <v>140</v>
      </c>
      <c r="F414" s="141" t="s">
        <v>875</v>
      </c>
      <c r="I414" s="142"/>
      <c r="L414" s="32"/>
      <c r="M414" s="143"/>
      <c r="T414" s="53"/>
      <c r="AT414" s="17" t="s">
        <v>140</v>
      </c>
      <c r="AU414" s="17" t="s">
        <v>82</v>
      </c>
    </row>
    <row r="415" spans="2:65" s="1" customFormat="1" ht="11.25">
      <c r="B415" s="32"/>
      <c r="D415" s="144" t="s">
        <v>141</v>
      </c>
      <c r="F415" s="145" t="s">
        <v>876</v>
      </c>
      <c r="I415" s="142"/>
      <c r="L415" s="32"/>
      <c r="M415" s="143"/>
      <c r="T415" s="53"/>
      <c r="AT415" s="17" t="s">
        <v>141</v>
      </c>
      <c r="AU415" s="17" t="s">
        <v>82</v>
      </c>
    </row>
    <row r="416" spans="2:65" s="11" customFormat="1" ht="25.9" customHeight="1">
      <c r="B416" s="115"/>
      <c r="D416" s="116" t="s">
        <v>71</v>
      </c>
      <c r="E416" s="117" t="s">
        <v>877</v>
      </c>
      <c r="F416" s="117" t="s">
        <v>878</v>
      </c>
      <c r="I416" s="118"/>
      <c r="J416" s="119">
        <f>BK416</f>
        <v>0</v>
      </c>
      <c r="L416" s="115"/>
      <c r="M416" s="120"/>
      <c r="P416" s="121">
        <f>P417</f>
        <v>0</v>
      </c>
      <c r="R416" s="121">
        <f>R417</f>
        <v>2100.1767654700002</v>
      </c>
      <c r="T416" s="122">
        <f>T417</f>
        <v>0</v>
      </c>
      <c r="AR416" s="116" t="s">
        <v>150</v>
      </c>
      <c r="AT416" s="123" t="s">
        <v>71</v>
      </c>
      <c r="AU416" s="123" t="s">
        <v>72</v>
      </c>
      <c r="AY416" s="116" t="s">
        <v>130</v>
      </c>
      <c r="BK416" s="124">
        <f>BK417</f>
        <v>0</v>
      </c>
    </row>
    <row r="417" spans="2:65" s="11" customFormat="1" ht="22.9" customHeight="1">
      <c r="B417" s="115"/>
      <c r="D417" s="116" t="s">
        <v>71</v>
      </c>
      <c r="E417" s="125" t="s">
        <v>879</v>
      </c>
      <c r="F417" s="125" t="s">
        <v>880</v>
      </c>
      <c r="I417" s="118"/>
      <c r="J417" s="126">
        <f>BK417</f>
        <v>0</v>
      </c>
      <c r="L417" s="115"/>
      <c r="M417" s="120"/>
      <c r="P417" s="121">
        <f>SUM(P418:P492)</f>
        <v>0</v>
      </c>
      <c r="R417" s="121">
        <f>SUM(R418:R492)</f>
        <v>2100.1767654700002</v>
      </c>
      <c r="T417" s="122">
        <f>SUM(T418:T492)</f>
        <v>0</v>
      </c>
      <c r="AR417" s="116" t="s">
        <v>150</v>
      </c>
      <c r="AT417" s="123" t="s">
        <v>71</v>
      </c>
      <c r="AU417" s="123" t="s">
        <v>80</v>
      </c>
      <c r="AY417" s="116" t="s">
        <v>130</v>
      </c>
      <c r="BK417" s="124">
        <f>SUM(BK418:BK492)</f>
        <v>0</v>
      </c>
    </row>
    <row r="418" spans="2:65" s="1" customFormat="1" ht="24.2" customHeight="1">
      <c r="B418" s="32"/>
      <c r="C418" s="170" t="s">
        <v>726</v>
      </c>
      <c r="D418" s="170" t="s">
        <v>877</v>
      </c>
      <c r="E418" s="171" t="s">
        <v>1251</v>
      </c>
      <c r="F418" s="172" t="s">
        <v>1252</v>
      </c>
      <c r="G418" s="173" t="s">
        <v>205</v>
      </c>
      <c r="H418" s="174">
        <v>2209.259</v>
      </c>
      <c r="I418" s="175"/>
      <c r="J418" s="176">
        <f>ROUND(I418*H418,2)</f>
        <v>0</v>
      </c>
      <c r="K418" s="172" t="s">
        <v>137</v>
      </c>
      <c r="L418" s="177"/>
      <c r="M418" s="178" t="s">
        <v>19</v>
      </c>
      <c r="N418" s="179" t="s">
        <v>43</v>
      </c>
      <c r="P418" s="136">
        <f>O418*H418</f>
        <v>0</v>
      </c>
      <c r="Q418" s="136">
        <v>1.2999999999999999E-4</v>
      </c>
      <c r="R418" s="136">
        <f>Q418*H418</f>
        <v>0.28720366999999997</v>
      </c>
      <c r="S418" s="136">
        <v>0</v>
      </c>
      <c r="T418" s="137">
        <f>S418*H418</f>
        <v>0</v>
      </c>
      <c r="AR418" s="138" t="s">
        <v>884</v>
      </c>
      <c r="AT418" s="138" t="s">
        <v>877</v>
      </c>
      <c r="AU418" s="138" t="s">
        <v>82</v>
      </c>
      <c r="AY418" s="17" t="s">
        <v>130</v>
      </c>
      <c r="BE418" s="139">
        <f>IF(N418="základní",J418,0)</f>
        <v>0</v>
      </c>
      <c r="BF418" s="139">
        <f>IF(N418="snížená",J418,0)</f>
        <v>0</v>
      </c>
      <c r="BG418" s="139">
        <f>IF(N418="zákl. přenesená",J418,0)</f>
        <v>0</v>
      </c>
      <c r="BH418" s="139">
        <f>IF(N418="sníž. přenesená",J418,0)</f>
        <v>0</v>
      </c>
      <c r="BI418" s="139">
        <f>IF(N418="nulová",J418,0)</f>
        <v>0</v>
      </c>
      <c r="BJ418" s="17" t="s">
        <v>80</v>
      </c>
      <c r="BK418" s="139">
        <f>ROUND(I418*H418,2)</f>
        <v>0</v>
      </c>
      <c r="BL418" s="17" t="s">
        <v>666</v>
      </c>
      <c r="BM418" s="138" t="s">
        <v>1253</v>
      </c>
    </row>
    <row r="419" spans="2:65" s="1" customFormat="1" ht="19.5">
      <c r="B419" s="32"/>
      <c r="D419" s="140" t="s">
        <v>140</v>
      </c>
      <c r="F419" s="141" t="s">
        <v>1252</v>
      </c>
      <c r="I419" s="142"/>
      <c r="L419" s="32"/>
      <c r="M419" s="143"/>
      <c r="T419" s="53"/>
      <c r="AT419" s="17" t="s">
        <v>140</v>
      </c>
      <c r="AU419" s="17" t="s">
        <v>82</v>
      </c>
    </row>
    <row r="420" spans="2:65" s="1" customFormat="1" ht="19.5">
      <c r="B420" s="32"/>
      <c r="D420" s="140" t="s">
        <v>143</v>
      </c>
      <c r="F420" s="146" t="s">
        <v>918</v>
      </c>
      <c r="I420" s="142"/>
      <c r="L420" s="32"/>
      <c r="M420" s="143"/>
      <c r="T420" s="53"/>
      <c r="AT420" s="17" t="s">
        <v>143</v>
      </c>
      <c r="AU420" s="17" t="s">
        <v>82</v>
      </c>
    </row>
    <row r="421" spans="2:65" s="13" customFormat="1" ht="11.25">
      <c r="B421" s="156"/>
      <c r="D421" s="140" t="s">
        <v>215</v>
      </c>
      <c r="E421" s="157" t="s">
        <v>19</v>
      </c>
      <c r="F421" s="158" t="s">
        <v>1254</v>
      </c>
      <c r="H421" s="159">
        <v>2209.259</v>
      </c>
      <c r="I421" s="160"/>
      <c r="L421" s="156"/>
      <c r="M421" s="161"/>
      <c r="T421" s="162"/>
      <c r="AT421" s="157" t="s">
        <v>215</v>
      </c>
      <c r="AU421" s="157" t="s">
        <v>82</v>
      </c>
      <c r="AV421" s="13" t="s">
        <v>82</v>
      </c>
      <c r="AW421" s="13" t="s">
        <v>33</v>
      </c>
      <c r="AX421" s="13" t="s">
        <v>80</v>
      </c>
      <c r="AY421" s="157" t="s">
        <v>130</v>
      </c>
    </row>
    <row r="422" spans="2:65" s="1" customFormat="1" ht="21.75" customHeight="1">
      <c r="B422" s="32"/>
      <c r="C422" s="170" t="s">
        <v>732</v>
      </c>
      <c r="D422" s="170" t="s">
        <v>877</v>
      </c>
      <c r="E422" s="171" t="s">
        <v>882</v>
      </c>
      <c r="F422" s="172" t="s">
        <v>883</v>
      </c>
      <c r="G422" s="173" t="s">
        <v>394</v>
      </c>
      <c r="H422" s="174">
        <v>1</v>
      </c>
      <c r="I422" s="175"/>
      <c r="J422" s="176">
        <f>ROUND(I422*H422,2)</f>
        <v>0</v>
      </c>
      <c r="K422" s="172" t="s">
        <v>137</v>
      </c>
      <c r="L422" s="177"/>
      <c r="M422" s="178" t="s">
        <v>19</v>
      </c>
      <c r="N422" s="179" t="s">
        <v>43</v>
      </c>
      <c r="P422" s="136">
        <f>O422*H422</f>
        <v>0</v>
      </c>
      <c r="Q422" s="136">
        <v>6.7000000000000004E-2</v>
      </c>
      <c r="R422" s="136">
        <f>Q422*H422</f>
        <v>6.7000000000000004E-2</v>
      </c>
      <c r="S422" s="136">
        <v>0</v>
      </c>
      <c r="T422" s="137">
        <f>S422*H422</f>
        <v>0</v>
      </c>
      <c r="AR422" s="138" t="s">
        <v>884</v>
      </c>
      <c r="AT422" s="138" t="s">
        <v>877</v>
      </c>
      <c r="AU422" s="138" t="s">
        <v>82</v>
      </c>
      <c r="AY422" s="17" t="s">
        <v>130</v>
      </c>
      <c r="BE422" s="139">
        <f>IF(N422="základní",J422,0)</f>
        <v>0</v>
      </c>
      <c r="BF422" s="139">
        <f>IF(N422="snížená",J422,0)</f>
        <v>0</v>
      </c>
      <c r="BG422" s="139">
        <f>IF(N422="zákl. přenesená",J422,0)</f>
        <v>0</v>
      </c>
      <c r="BH422" s="139">
        <f>IF(N422="sníž. přenesená",J422,0)</f>
        <v>0</v>
      </c>
      <c r="BI422" s="139">
        <f>IF(N422="nulová",J422,0)</f>
        <v>0</v>
      </c>
      <c r="BJ422" s="17" t="s">
        <v>80</v>
      </c>
      <c r="BK422" s="139">
        <f>ROUND(I422*H422,2)</f>
        <v>0</v>
      </c>
      <c r="BL422" s="17" t="s">
        <v>666</v>
      </c>
      <c r="BM422" s="138" t="s">
        <v>1255</v>
      </c>
    </row>
    <row r="423" spans="2:65" s="1" customFormat="1" ht="11.25">
      <c r="B423" s="32"/>
      <c r="D423" s="140" t="s">
        <v>140</v>
      </c>
      <c r="F423" s="141" t="s">
        <v>883</v>
      </c>
      <c r="I423" s="142"/>
      <c r="L423" s="32"/>
      <c r="M423" s="143"/>
      <c r="T423" s="53"/>
      <c r="AT423" s="17" t="s">
        <v>140</v>
      </c>
      <c r="AU423" s="17" t="s">
        <v>82</v>
      </c>
    </row>
    <row r="424" spans="2:65" s="1" customFormat="1" ht="24.2" customHeight="1">
      <c r="B424" s="32"/>
      <c r="C424" s="170" t="s">
        <v>739</v>
      </c>
      <c r="D424" s="170" t="s">
        <v>877</v>
      </c>
      <c r="E424" s="171" t="s">
        <v>887</v>
      </c>
      <c r="F424" s="172" t="s">
        <v>888</v>
      </c>
      <c r="G424" s="173" t="s">
        <v>394</v>
      </c>
      <c r="H424" s="174">
        <v>1</v>
      </c>
      <c r="I424" s="175"/>
      <c r="J424" s="176">
        <f>ROUND(I424*H424,2)</f>
        <v>0</v>
      </c>
      <c r="K424" s="172" t="s">
        <v>137</v>
      </c>
      <c r="L424" s="177"/>
      <c r="M424" s="178" t="s">
        <v>19</v>
      </c>
      <c r="N424" s="179" t="s">
        <v>43</v>
      </c>
      <c r="P424" s="136">
        <f>O424*H424</f>
        <v>0</v>
      </c>
      <c r="Q424" s="136">
        <v>0.09</v>
      </c>
      <c r="R424" s="136">
        <f>Q424*H424</f>
        <v>0.09</v>
      </c>
      <c r="S424" s="136">
        <v>0</v>
      </c>
      <c r="T424" s="137">
        <f>S424*H424</f>
        <v>0</v>
      </c>
      <c r="AR424" s="138" t="s">
        <v>884</v>
      </c>
      <c r="AT424" s="138" t="s">
        <v>877</v>
      </c>
      <c r="AU424" s="138" t="s">
        <v>82</v>
      </c>
      <c r="AY424" s="17" t="s">
        <v>130</v>
      </c>
      <c r="BE424" s="139">
        <f>IF(N424="základní",J424,0)</f>
        <v>0</v>
      </c>
      <c r="BF424" s="139">
        <f>IF(N424="snížená",J424,0)</f>
        <v>0</v>
      </c>
      <c r="BG424" s="139">
        <f>IF(N424="zákl. přenesená",J424,0)</f>
        <v>0</v>
      </c>
      <c r="BH424" s="139">
        <f>IF(N424="sníž. přenesená",J424,0)</f>
        <v>0</v>
      </c>
      <c r="BI424" s="139">
        <f>IF(N424="nulová",J424,0)</f>
        <v>0</v>
      </c>
      <c r="BJ424" s="17" t="s">
        <v>80</v>
      </c>
      <c r="BK424" s="139">
        <f>ROUND(I424*H424,2)</f>
        <v>0</v>
      </c>
      <c r="BL424" s="17" t="s">
        <v>666</v>
      </c>
      <c r="BM424" s="138" t="s">
        <v>1256</v>
      </c>
    </row>
    <row r="425" spans="2:65" s="1" customFormat="1" ht="19.5">
      <c r="B425" s="32"/>
      <c r="D425" s="140" t="s">
        <v>140</v>
      </c>
      <c r="F425" s="141" t="s">
        <v>888</v>
      </c>
      <c r="I425" s="142"/>
      <c r="L425" s="32"/>
      <c r="M425" s="143"/>
      <c r="T425" s="53"/>
      <c r="AT425" s="17" t="s">
        <v>140</v>
      </c>
      <c r="AU425" s="17" t="s">
        <v>82</v>
      </c>
    </row>
    <row r="426" spans="2:65" s="1" customFormat="1" ht="24.2" customHeight="1">
      <c r="B426" s="32"/>
      <c r="C426" s="170" t="s">
        <v>745</v>
      </c>
      <c r="D426" s="170" t="s">
        <v>877</v>
      </c>
      <c r="E426" s="171" t="s">
        <v>891</v>
      </c>
      <c r="F426" s="172" t="s">
        <v>892</v>
      </c>
      <c r="G426" s="173" t="s">
        <v>394</v>
      </c>
      <c r="H426" s="174">
        <v>1</v>
      </c>
      <c r="I426" s="175"/>
      <c r="J426" s="176">
        <f>ROUND(I426*H426,2)</f>
        <v>0</v>
      </c>
      <c r="K426" s="172" t="s">
        <v>137</v>
      </c>
      <c r="L426" s="177"/>
      <c r="M426" s="178" t="s">
        <v>19</v>
      </c>
      <c r="N426" s="179" t="s">
        <v>43</v>
      </c>
      <c r="P426" s="136">
        <f>O426*H426</f>
        <v>0</v>
      </c>
      <c r="Q426" s="136">
        <v>5.7000000000000002E-2</v>
      </c>
      <c r="R426" s="136">
        <f>Q426*H426</f>
        <v>5.7000000000000002E-2</v>
      </c>
      <c r="S426" s="136">
        <v>0</v>
      </c>
      <c r="T426" s="137">
        <f>S426*H426</f>
        <v>0</v>
      </c>
      <c r="AR426" s="138" t="s">
        <v>884</v>
      </c>
      <c r="AT426" s="138" t="s">
        <v>877</v>
      </c>
      <c r="AU426" s="138" t="s">
        <v>82</v>
      </c>
      <c r="AY426" s="17" t="s">
        <v>130</v>
      </c>
      <c r="BE426" s="139">
        <f>IF(N426="základní",J426,0)</f>
        <v>0</v>
      </c>
      <c r="BF426" s="139">
        <f>IF(N426="snížená",J426,0)</f>
        <v>0</v>
      </c>
      <c r="BG426" s="139">
        <f>IF(N426="zákl. přenesená",J426,0)</f>
        <v>0</v>
      </c>
      <c r="BH426" s="139">
        <f>IF(N426="sníž. přenesená",J426,0)</f>
        <v>0</v>
      </c>
      <c r="BI426" s="139">
        <f>IF(N426="nulová",J426,0)</f>
        <v>0</v>
      </c>
      <c r="BJ426" s="17" t="s">
        <v>80</v>
      </c>
      <c r="BK426" s="139">
        <f>ROUND(I426*H426,2)</f>
        <v>0</v>
      </c>
      <c r="BL426" s="17" t="s">
        <v>666</v>
      </c>
      <c r="BM426" s="138" t="s">
        <v>1257</v>
      </c>
    </row>
    <row r="427" spans="2:65" s="1" customFormat="1" ht="11.25">
      <c r="B427" s="32"/>
      <c r="D427" s="140" t="s">
        <v>140</v>
      </c>
      <c r="F427" s="141" t="s">
        <v>892</v>
      </c>
      <c r="I427" s="142"/>
      <c r="L427" s="32"/>
      <c r="M427" s="143"/>
      <c r="T427" s="53"/>
      <c r="AT427" s="17" t="s">
        <v>140</v>
      </c>
      <c r="AU427" s="17" t="s">
        <v>82</v>
      </c>
    </row>
    <row r="428" spans="2:65" s="1" customFormat="1" ht="21.75" customHeight="1">
      <c r="B428" s="32"/>
      <c r="C428" s="170" t="s">
        <v>755</v>
      </c>
      <c r="D428" s="170" t="s">
        <v>877</v>
      </c>
      <c r="E428" s="171" t="s">
        <v>1258</v>
      </c>
      <c r="F428" s="172" t="s">
        <v>1259</v>
      </c>
      <c r="G428" s="173" t="s">
        <v>394</v>
      </c>
      <c r="H428" s="174">
        <v>1</v>
      </c>
      <c r="I428" s="175"/>
      <c r="J428" s="176">
        <f>ROUND(I428*H428,2)</f>
        <v>0</v>
      </c>
      <c r="K428" s="172" t="s">
        <v>137</v>
      </c>
      <c r="L428" s="177"/>
      <c r="M428" s="178" t="s">
        <v>19</v>
      </c>
      <c r="N428" s="179" t="s">
        <v>43</v>
      </c>
      <c r="P428" s="136">
        <f>O428*H428</f>
        <v>0</v>
      </c>
      <c r="Q428" s="136">
        <v>5.8000000000000003E-2</v>
      </c>
      <c r="R428" s="136">
        <f>Q428*H428</f>
        <v>5.8000000000000003E-2</v>
      </c>
      <c r="S428" s="136">
        <v>0</v>
      </c>
      <c r="T428" s="137">
        <f>S428*H428</f>
        <v>0</v>
      </c>
      <c r="AR428" s="138" t="s">
        <v>884</v>
      </c>
      <c r="AT428" s="138" t="s">
        <v>877</v>
      </c>
      <c r="AU428" s="138" t="s">
        <v>82</v>
      </c>
      <c r="AY428" s="17" t="s">
        <v>130</v>
      </c>
      <c r="BE428" s="139">
        <f>IF(N428="základní",J428,0)</f>
        <v>0</v>
      </c>
      <c r="BF428" s="139">
        <f>IF(N428="snížená",J428,0)</f>
        <v>0</v>
      </c>
      <c r="BG428" s="139">
        <f>IF(N428="zákl. přenesená",J428,0)</f>
        <v>0</v>
      </c>
      <c r="BH428" s="139">
        <f>IF(N428="sníž. přenesená",J428,0)</f>
        <v>0</v>
      </c>
      <c r="BI428" s="139">
        <f>IF(N428="nulová",J428,0)</f>
        <v>0</v>
      </c>
      <c r="BJ428" s="17" t="s">
        <v>80</v>
      </c>
      <c r="BK428" s="139">
        <f>ROUND(I428*H428,2)</f>
        <v>0</v>
      </c>
      <c r="BL428" s="17" t="s">
        <v>666</v>
      </c>
      <c r="BM428" s="138" t="s">
        <v>1260</v>
      </c>
    </row>
    <row r="429" spans="2:65" s="1" customFormat="1" ht="11.25">
      <c r="B429" s="32"/>
      <c r="D429" s="140" t="s">
        <v>140</v>
      </c>
      <c r="F429" s="141" t="s">
        <v>1259</v>
      </c>
      <c r="I429" s="142"/>
      <c r="L429" s="32"/>
      <c r="M429" s="143"/>
      <c r="T429" s="53"/>
      <c r="AT429" s="17" t="s">
        <v>140</v>
      </c>
      <c r="AU429" s="17" t="s">
        <v>82</v>
      </c>
    </row>
    <row r="430" spans="2:65" s="1" customFormat="1" ht="24.2" customHeight="1">
      <c r="B430" s="32"/>
      <c r="C430" s="170" t="s">
        <v>761</v>
      </c>
      <c r="D430" s="170" t="s">
        <v>877</v>
      </c>
      <c r="E430" s="171" t="s">
        <v>1261</v>
      </c>
      <c r="F430" s="172" t="s">
        <v>1262</v>
      </c>
      <c r="G430" s="173" t="s">
        <v>394</v>
      </c>
      <c r="H430" s="174">
        <v>1</v>
      </c>
      <c r="I430" s="175"/>
      <c r="J430" s="176">
        <f>ROUND(I430*H430,2)</f>
        <v>0</v>
      </c>
      <c r="K430" s="172" t="s">
        <v>137</v>
      </c>
      <c r="L430" s="177"/>
      <c r="M430" s="178" t="s">
        <v>19</v>
      </c>
      <c r="N430" s="179" t="s">
        <v>43</v>
      </c>
      <c r="P430" s="136">
        <f>O430*H430</f>
        <v>0</v>
      </c>
      <c r="Q430" s="136">
        <v>2.7E-2</v>
      </c>
      <c r="R430" s="136">
        <f>Q430*H430</f>
        <v>2.7E-2</v>
      </c>
      <c r="S430" s="136">
        <v>0</v>
      </c>
      <c r="T430" s="137">
        <f>S430*H430</f>
        <v>0</v>
      </c>
      <c r="AR430" s="138" t="s">
        <v>884</v>
      </c>
      <c r="AT430" s="138" t="s">
        <v>877</v>
      </c>
      <c r="AU430" s="138" t="s">
        <v>82</v>
      </c>
      <c r="AY430" s="17" t="s">
        <v>130</v>
      </c>
      <c r="BE430" s="139">
        <f>IF(N430="základní",J430,0)</f>
        <v>0</v>
      </c>
      <c r="BF430" s="139">
        <f>IF(N430="snížená",J430,0)</f>
        <v>0</v>
      </c>
      <c r="BG430" s="139">
        <f>IF(N430="zákl. přenesená",J430,0)</f>
        <v>0</v>
      </c>
      <c r="BH430" s="139">
        <f>IF(N430="sníž. přenesená",J430,0)</f>
        <v>0</v>
      </c>
      <c r="BI430" s="139">
        <f>IF(N430="nulová",J430,0)</f>
        <v>0</v>
      </c>
      <c r="BJ430" s="17" t="s">
        <v>80</v>
      </c>
      <c r="BK430" s="139">
        <f>ROUND(I430*H430,2)</f>
        <v>0</v>
      </c>
      <c r="BL430" s="17" t="s">
        <v>666</v>
      </c>
      <c r="BM430" s="138" t="s">
        <v>1263</v>
      </c>
    </row>
    <row r="431" spans="2:65" s="1" customFormat="1" ht="11.25">
      <c r="B431" s="32"/>
      <c r="D431" s="140" t="s">
        <v>140</v>
      </c>
      <c r="F431" s="141" t="s">
        <v>1262</v>
      </c>
      <c r="I431" s="142"/>
      <c r="L431" s="32"/>
      <c r="M431" s="143"/>
      <c r="T431" s="53"/>
      <c r="AT431" s="17" t="s">
        <v>140</v>
      </c>
      <c r="AU431" s="17" t="s">
        <v>82</v>
      </c>
    </row>
    <row r="432" spans="2:65" s="1" customFormat="1" ht="24.2" customHeight="1">
      <c r="B432" s="32"/>
      <c r="C432" s="170" t="s">
        <v>771</v>
      </c>
      <c r="D432" s="170" t="s">
        <v>877</v>
      </c>
      <c r="E432" s="171" t="s">
        <v>1264</v>
      </c>
      <c r="F432" s="172" t="s">
        <v>1265</v>
      </c>
      <c r="G432" s="173" t="s">
        <v>394</v>
      </c>
      <c r="H432" s="174">
        <v>1</v>
      </c>
      <c r="I432" s="175"/>
      <c r="J432" s="176">
        <f>ROUND(I432*H432,2)</f>
        <v>0</v>
      </c>
      <c r="K432" s="172" t="s">
        <v>137</v>
      </c>
      <c r="L432" s="177"/>
      <c r="M432" s="178" t="s">
        <v>19</v>
      </c>
      <c r="N432" s="179" t="s">
        <v>43</v>
      </c>
      <c r="P432" s="136">
        <f>O432*H432</f>
        <v>0</v>
      </c>
      <c r="Q432" s="136">
        <v>4.0000000000000001E-3</v>
      </c>
      <c r="R432" s="136">
        <f>Q432*H432</f>
        <v>4.0000000000000001E-3</v>
      </c>
      <c r="S432" s="136">
        <v>0</v>
      </c>
      <c r="T432" s="137">
        <f>S432*H432</f>
        <v>0</v>
      </c>
      <c r="AR432" s="138" t="s">
        <v>884</v>
      </c>
      <c r="AT432" s="138" t="s">
        <v>877</v>
      </c>
      <c r="AU432" s="138" t="s">
        <v>82</v>
      </c>
      <c r="AY432" s="17" t="s">
        <v>130</v>
      </c>
      <c r="BE432" s="139">
        <f>IF(N432="základní",J432,0)</f>
        <v>0</v>
      </c>
      <c r="BF432" s="139">
        <f>IF(N432="snížená",J432,0)</f>
        <v>0</v>
      </c>
      <c r="BG432" s="139">
        <f>IF(N432="zákl. přenesená",J432,0)</f>
        <v>0</v>
      </c>
      <c r="BH432" s="139">
        <f>IF(N432="sníž. přenesená",J432,0)</f>
        <v>0</v>
      </c>
      <c r="BI432" s="139">
        <f>IF(N432="nulová",J432,0)</f>
        <v>0</v>
      </c>
      <c r="BJ432" s="17" t="s">
        <v>80</v>
      </c>
      <c r="BK432" s="139">
        <f>ROUND(I432*H432,2)</f>
        <v>0</v>
      </c>
      <c r="BL432" s="17" t="s">
        <v>666</v>
      </c>
      <c r="BM432" s="138" t="s">
        <v>1266</v>
      </c>
    </row>
    <row r="433" spans="2:65" s="1" customFormat="1" ht="11.25">
      <c r="B433" s="32"/>
      <c r="D433" s="140" t="s">
        <v>140</v>
      </c>
      <c r="F433" s="141" t="s">
        <v>1265</v>
      </c>
      <c r="I433" s="142"/>
      <c r="L433" s="32"/>
      <c r="M433" s="143"/>
      <c r="T433" s="53"/>
      <c r="AT433" s="17" t="s">
        <v>140</v>
      </c>
      <c r="AU433" s="17" t="s">
        <v>82</v>
      </c>
    </row>
    <row r="434" spans="2:65" s="1" customFormat="1" ht="24.2" customHeight="1">
      <c r="B434" s="32"/>
      <c r="C434" s="170" t="s">
        <v>777</v>
      </c>
      <c r="D434" s="170" t="s">
        <v>877</v>
      </c>
      <c r="E434" s="171" t="s">
        <v>1267</v>
      </c>
      <c r="F434" s="172" t="s">
        <v>1268</v>
      </c>
      <c r="G434" s="173" t="s">
        <v>394</v>
      </c>
      <c r="H434" s="174">
        <v>1</v>
      </c>
      <c r="I434" s="175"/>
      <c r="J434" s="176">
        <f>ROUND(I434*H434,2)</f>
        <v>0</v>
      </c>
      <c r="K434" s="172" t="s">
        <v>137</v>
      </c>
      <c r="L434" s="177"/>
      <c r="M434" s="178" t="s">
        <v>19</v>
      </c>
      <c r="N434" s="179" t="s">
        <v>43</v>
      </c>
      <c r="P434" s="136">
        <f>O434*H434</f>
        <v>0</v>
      </c>
      <c r="Q434" s="136">
        <v>9.2999999999999999E-2</v>
      </c>
      <c r="R434" s="136">
        <f>Q434*H434</f>
        <v>9.2999999999999999E-2</v>
      </c>
      <c r="S434" s="136">
        <v>0</v>
      </c>
      <c r="T434" s="137">
        <f>S434*H434</f>
        <v>0</v>
      </c>
      <c r="AR434" s="138" t="s">
        <v>884</v>
      </c>
      <c r="AT434" s="138" t="s">
        <v>877</v>
      </c>
      <c r="AU434" s="138" t="s">
        <v>82</v>
      </c>
      <c r="AY434" s="17" t="s">
        <v>130</v>
      </c>
      <c r="BE434" s="139">
        <f>IF(N434="základní",J434,0)</f>
        <v>0</v>
      </c>
      <c r="BF434" s="139">
        <f>IF(N434="snížená",J434,0)</f>
        <v>0</v>
      </c>
      <c r="BG434" s="139">
        <f>IF(N434="zákl. přenesená",J434,0)</f>
        <v>0</v>
      </c>
      <c r="BH434" s="139">
        <f>IF(N434="sníž. přenesená",J434,0)</f>
        <v>0</v>
      </c>
      <c r="BI434" s="139">
        <f>IF(N434="nulová",J434,0)</f>
        <v>0</v>
      </c>
      <c r="BJ434" s="17" t="s">
        <v>80</v>
      </c>
      <c r="BK434" s="139">
        <f>ROUND(I434*H434,2)</f>
        <v>0</v>
      </c>
      <c r="BL434" s="17" t="s">
        <v>666</v>
      </c>
      <c r="BM434" s="138" t="s">
        <v>1269</v>
      </c>
    </row>
    <row r="435" spans="2:65" s="1" customFormat="1" ht="11.25">
      <c r="B435" s="32"/>
      <c r="D435" s="140" t="s">
        <v>140</v>
      </c>
      <c r="F435" s="141" t="s">
        <v>1268</v>
      </c>
      <c r="I435" s="142"/>
      <c r="L435" s="32"/>
      <c r="M435" s="143"/>
      <c r="T435" s="53"/>
      <c r="AT435" s="17" t="s">
        <v>140</v>
      </c>
      <c r="AU435" s="17" t="s">
        <v>82</v>
      </c>
    </row>
    <row r="436" spans="2:65" s="1" customFormat="1" ht="24.2" customHeight="1">
      <c r="B436" s="32"/>
      <c r="C436" s="170" t="s">
        <v>786</v>
      </c>
      <c r="D436" s="170" t="s">
        <v>877</v>
      </c>
      <c r="E436" s="171" t="s">
        <v>915</v>
      </c>
      <c r="F436" s="172" t="s">
        <v>916</v>
      </c>
      <c r="G436" s="173" t="s">
        <v>259</v>
      </c>
      <c r="H436" s="174">
        <v>2.4380000000000002</v>
      </c>
      <c r="I436" s="175"/>
      <c r="J436" s="176">
        <f>ROUND(I436*H436,2)</f>
        <v>0</v>
      </c>
      <c r="K436" s="172" t="s">
        <v>137</v>
      </c>
      <c r="L436" s="177"/>
      <c r="M436" s="178" t="s">
        <v>19</v>
      </c>
      <c r="N436" s="179" t="s">
        <v>43</v>
      </c>
      <c r="P436" s="136">
        <f>O436*H436</f>
        <v>0</v>
      </c>
      <c r="Q436" s="136">
        <v>3.5999999999999999E-3</v>
      </c>
      <c r="R436" s="136">
        <f>Q436*H436</f>
        <v>8.7767999999999995E-3</v>
      </c>
      <c r="S436" s="136">
        <v>0</v>
      </c>
      <c r="T436" s="137">
        <f>S436*H436</f>
        <v>0</v>
      </c>
      <c r="AR436" s="138" t="s">
        <v>884</v>
      </c>
      <c r="AT436" s="138" t="s">
        <v>877</v>
      </c>
      <c r="AU436" s="138" t="s">
        <v>82</v>
      </c>
      <c r="AY436" s="17" t="s">
        <v>130</v>
      </c>
      <c r="BE436" s="139">
        <f>IF(N436="základní",J436,0)</f>
        <v>0</v>
      </c>
      <c r="BF436" s="139">
        <f>IF(N436="snížená",J436,0)</f>
        <v>0</v>
      </c>
      <c r="BG436" s="139">
        <f>IF(N436="zákl. přenesená",J436,0)</f>
        <v>0</v>
      </c>
      <c r="BH436" s="139">
        <f>IF(N436="sníž. přenesená",J436,0)</f>
        <v>0</v>
      </c>
      <c r="BI436" s="139">
        <f>IF(N436="nulová",J436,0)</f>
        <v>0</v>
      </c>
      <c r="BJ436" s="17" t="s">
        <v>80</v>
      </c>
      <c r="BK436" s="139">
        <f>ROUND(I436*H436,2)</f>
        <v>0</v>
      </c>
      <c r="BL436" s="17" t="s">
        <v>666</v>
      </c>
      <c r="BM436" s="138" t="s">
        <v>1270</v>
      </c>
    </row>
    <row r="437" spans="2:65" s="1" customFormat="1" ht="11.25">
      <c r="B437" s="32"/>
      <c r="D437" s="140" t="s">
        <v>140</v>
      </c>
      <c r="F437" s="141" t="s">
        <v>916</v>
      </c>
      <c r="I437" s="142"/>
      <c r="L437" s="32"/>
      <c r="M437" s="143"/>
      <c r="T437" s="53"/>
      <c r="AT437" s="17" t="s">
        <v>140</v>
      </c>
      <c r="AU437" s="17" t="s">
        <v>82</v>
      </c>
    </row>
    <row r="438" spans="2:65" s="1" customFormat="1" ht="19.5">
      <c r="B438" s="32"/>
      <c r="D438" s="140" t="s">
        <v>143</v>
      </c>
      <c r="F438" s="146" t="s">
        <v>918</v>
      </c>
      <c r="I438" s="142"/>
      <c r="L438" s="32"/>
      <c r="M438" s="143"/>
      <c r="T438" s="53"/>
      <c r="AT438" s="17" t="s">
        <v>143</v>
      </c>
      <c r="AU438" s="17" t="s">
        <v>82</v>
      </c>
    </row>
    <row r="439" spans="2:65" s="13" customFormat="1" ht="11.25">
      <c r="B439" s="156"/>
      <c r="D439" s="140" t="s">
        <v>215</v>
      </c>
      <c r="E439" s="157" t="s">
        <v>19</v>
      </c>
      <c r="F439" s="158" t="s">
        <v>1271</v>
      </c>
      <c r="H439" s="159">
        <v>2.4380000000000002</v>
      </c>
      <c r="I439" s="160"/>
      <c r="L439" s="156"/>
      <c r="M439" s="161"/>
      <c r="T439" s="162"/>
      <c r="AT439" s="157" t="s">
        <v>215</v>
      </c>
      <c r="AU439" s="157" t="s">
        <v>82</v>
      </c>
      <c r="AV439" s="13" t="s">
        <v>82</v>
      </c>
      <c r="AW439" s="13" t="s">
        <v>33</v>
      </c>
      <c r="AX439" s="13" t="s">
        <v>80</v>
      </c>
      <c r="AY439" s="157" t="s">
        <v>130</v>
      </c>
    </row>
    <row r="440" spans="2:65" s="1" customFormat="1" ht="16.5" customHeight="1">
      <c r="B440" s="32"/>
      <c r="C440" s="170" t="s">
        <v>793</v>
      </c>
      <c r="D440" s="170" t="s">
        <v>877</v>
      </c>
      <c r="E440" s="171" t="s">
        <v>931</v>
      </c>
      <c r="F440" s="172" t="s">
        <v>932</v>
      </c>
      <c r="G440" s="173" t="s">
        <v>394</v>
      </c>
      <c r="H440" s="174">
        <v>1.02</v>
      </c>
      <c r="I440" s="175"/>
      <c r="J440" s="176">
        <f>ROUND(I440*H440,2)</f>
        <v>0</v>
      </c>
      <c r="K440" s="172" t="s">
        <v>137</v>
      </c>
      <c r="L440" s="177"/>
      <c r="M440" s="178" t="s">
        <v>19</v>
      </c>
      <c r="N440" s="179" t="s">
        <v>43</v>
      </c>
      <c r="P440" s="136">
        <f>O440*H440</f>
        <v>0</v>
      </c>
      <c r="Q440" s="136">
        <v>8.0000000000000004E-4</v>
      </c>
      <c r="R440" s="136">
        <f>Q440*H440</f>
        <v>8.160000000000001E-4</v>
      </c>
      <c r="S440" s="136">
        <v>0</v>
      </c>
      <c r="T440" s="137">
        <f>S440*H440</f>
        <v>0</v>
      </c>
      <c r="AR440" s="138" t="s">
        <v>884</v>
      </c>
      <c r="AT440" s="138" t="s">
        <v>877</v>
      </c>
      <c r="AU440" s="138" t="s">
        <v>82</v>
      </c>
      <c r="AY440" s="17" t="s">
        <v>130</v>
      </c>
      <c r="BE440" s="139">
        <f>IF(N440="základní",J440,0)</f>
        <v>0</v>
      </c>
      <c r="BF440" s="139">
        <f>IF(N440="snížená",J440,0)</f>
        <v>0</v>
      </c>
      <c r="BG440" s="139">
        <f>IF(N440="zákl. přenesená",J440,0)</f>
        <v>0</v>
      </c>
      <c r="BH440" s="139">
        <f>IF(N440="sníž. přenesená",J440,0)</f>
        <v>0</v>
      </c>
      <c r="BI440" s="139">
        <f>IF(N440="nulová",J440,0)</f>
        <v>0</v>
      </c>
      <c r="BJ440" s="17" t="s">
        <v>80</v>
      </c>
      <c r="BK440" s="139">
        <f>ROUND(I440*H440,2)</f>
        <v>0</v>
      </c>
      <c r="BL440" s="17" t="s">
        <v>666</v>
      </c>
      <c r="BM440" s="138" t="s">
        <v>1272</v>
      </c>
    </row>
    <row r="441" spans="2:65" s="1" customFormat="1" ht="11.25">
      <c r="B441" s="32"/>
      <c r="D441" s="140" t="s">
        <v>140</v>
      </c>
      <c r="F441" s="141" t="s">
        <v>932</v>
      </c>
      <c r="I441" s="142"/>
      <c r="L441" s="32"/>
      <c r="M441" s="143"/>
      <c r="T441" s="53"/>
      <c r="AT441" s="17" t="s">
        <v>140</v>
      </c>
      <c r="AU441" s="17" t="s">
        <v>82</v>
      </c>
    </row>
    <row r="442" spans="2:65" s="1" customFormat="1" ht="19.5">
      <c r="B442" s="32"/>
      <c r="D442" s="140" t="s">
        <v>143</v>
      </c>
      <c r="F442" s="146" t="s">
        <v>918</v>
      </c>
      <c r="I442" s="142"/>
      <c r="L442" s="32"/>
      <c r="M442" s="143"/>
      <c r="T442" s="53"/>
      <c r="AT442" s="17" t="s">
        <v>143</v>
      </c>
      <c r="AU442" s="17" t="s">
        <v>82</v>
      </c>
    </row>
    <row r="443" spans="2:65" s="13" customFormat="1" ht="11.25">
      <c r="B443" s="156"/>
      <c r="D443" s="140" t="s">
        <v>215</v>
      </c>
      <c r="E443" s="157" t="s">
        <v>19</v>
      </c>
      <c r="F443" s="158" t="s">
        <v>1273</v>
      </c>
      <c r="H443" s="159">
        <v>1.02</v>
      </c>
      <c r="I443" s="160"/>
      <c r="L443" s="156"/>
      <c r="M443" s="161"/>
      <c r="T443" s="162"/>
      <c r="AT443" s="157" t="s">
        <v>215</v>
      </c>
      <c r="AU443" s="157" t="s">
        <v>82</v>
      </c>
      <c r="AV443" s="13" t="s">
        <v>82</v>
      </c>
      <c r="AW443" s="13" t="s">
        <v>33</v>
      </c>
      <c r="AX443" s="13" t="s">
        <v>80</v>
      </c>
      <c r="AY443" s="157" t="s">
        <v>130</v>
      </c>
    </row>
    <row r="444" spans="2:65" s="1" customFormat="1" ht="16.5" customHeight="1">
      <c r="B444" s="32"/>
      <c r="C444" s="170" t="s">
        <v>798</v>
      </c>
      <c r="D444" s="170" t="s">
        <v>877</v>
      </c>
      <c r="E444" s="171" t="s">
        <v>936</v>
      </c>
      <c r="F444" s="172" t="s">
        <v>937</v>
      </c>
      <c r="G444" s="173" t="s">
        <v>823</v>
      </c>
      <c r="H444" s="174">
        <v>2.601</v>
      </c>
      <c r="I444" s="175"/>
      <c r="J444" s="176">
        <f>ROUND(I444*H444,2)</f>
        <v>0</v>
      </c>
      <c r="K444" s="172" t="s">
        <v>137</v>
      </c>
      <c r="L444" s="177"/>
      <c r="M444" s="178" t="s">
        <v>19</v>
      </c>
      <c r="N444" s="179" t="s">
        <v>43</v>
      </c>
      <c r="P444" s="136">
        <f>O444*H444</f>
        <v>0</v>
      </c>
      <c r="Q444" s="136">
        <v>1</v>
      </c>
      <c r="R444" s="136">
        <f>Q444*H444</f>
        <v>2.601</v>
      </c>
      <c r="S444" s="136">
        <v>0</v>
      </c>
      <c r="T444" s="137">
        <f>S444*H444</f>
        <v>0</v>
      </c>
      <c r="AR444" s="138" t="s">
        <v>884</v>
      </c>
      <c r="AT444" s="138" t="s">
        <v>877</v>
      </c>
      <c r="AU444" s="138" t="s">
        <v>82</v>
      </c>
      <c r="AY444" s="17" t="s">
        <v>130</v>
      </c>
      <c r="BE444" s="139">
        <f>IF(N444="základní",J444,0)</f>
        <v>0</v>
      </c>
      <c r="BF444" s="139">
        <f>IF(N444="snížená",J444,0)</f>
        <v>0</v>
      </c>
      <c r="BG444" s="139">
        <f>IF(N444="zákl. přenesená",J444,0)</f>
        <v>0</v>
      </c>
      <c r="BH444" s="139">
        <f>IF(N444="sníž. přenesená",J444,0)</f>
        <v>0</v>
      </c>
      <c r="BI444" s="139">
        <f>IF(N444="nulová",J444,0)</f>
        <v>0</v>
      </c>
      <c r="BJ444" s="17" t="s">
        <v>80</v>
      </c>
      <c r="BK444" s="139">
        <f>ROUND(I444*H444,2)</f>
        <v>0</v>
      </c>
      <c r="BL444" s="17" t="s">
        <v>666</v>
      </c>
      <c r="BM444" s="138" t="s">
        <v>1274</v>
      </c>
    </row>
    <row r="445" spans="2:65" s="1" customFormat="1" ht="11.25">
      <c r="B445" s="32"/>
      <c r="D445" s="140" t="s">
        <v>140</v>
      </c>
      <c r="F445" s="141" t="s">
        <v>937</v>
      </c>
      <c r="I445" s="142"/>
      <c r="L445" s="32"/>
      <c r="M445" s="143"/>
      <c r="T445" s="53"/>
      <c r="AT445" s="17" t="s">
        <v>140</v>
      </c>
      <c r="AU445" s="17" t="s">
        <v>82</v>
      </c>
    </row>
    <row r="446" spans="2:65" s="1" customFormat="1" ht="19.5">
      <c r="B446" s="32"/>
      <c r="D446" s="140" t="s">
        <v>143</v>
      </c>
      <c r="F446" s="146" t="s">
        <v>939</v>
      </c>
      <c r="I446" s="142"/>
      <c r="L446" s="32"/>
      <c r="M446" s="143"/>
      <c r="T446" s="53"/>
      <c r="AT446" s="17" t="s">
        <v>143</v>
      </c>
      <c r="AU446" s="17" t="s">
        <v>82</v>
      </c>
    </row>
    <row r="447" spans="2:65" s="13" customFormat="1" ht="11.25">
      <c r="B447" s="156"/>
      <c r="D447" s="140" t="s">
        <v>215</v>
      </c>
      <c r="E447" s="157" t="s">
        <v>19</v>
      </c>
      <c r="F447" s="158" t="s">
        <v>1275</v>
      </c>
      <c r="H447" s="159">
        <v>2.601</v>
      </c>
      <c r="I447" s="160"/>
      <c r="L447" s="156"/>
      <c r="M447" s="161"/>
      <c r="T447" s="162"/>
      <c r="AT447" s="157" t="s">
        <v>215</v>
      </c>
      <c r="AU447" s="157" t="s">
        <v>82</v>
      </c>
      <c r="AV447" s="13" t="s">
        <v>82</v>
      </c>
      <c r="AW447" s="13" t="s">
        <v>33</v>
      </c>
      <c r="AX447" s="13" t="s">
        <v>80</v>
      </c>
      <c r="AY447" s="157" t="s">
        <v>130</v>
      </c>
    </row>
    <row r="448" spans="2:65" s="1" customFormat="1" ht="16.5" customHeight="1">
      <c r="B448" s="32"/>
      <c r="C448" s="170" t="s">
        <v>805</v>
      </c>
      <c r="D448" s="170" t="s">
        <v>877</v>
      </c>
      <c r="E448" s="171" t="s">
        <v>942</v>
      </c>
      <c r="F448" s="172" t="s">
        <v>943</v>
      </c>
      <c r="G448" s="173" t="s">
        <v>823</v>
      </c>
      <c r="H448" s="174">
        <v>5.1619999999999999</v>
      </c>
      <c r="I448" s="175"/>
      <c r="J448" s="176">
        <f>ROUND(I448*H448,2)</f>
        <v>0</v>
      </c>
      <c r="K448" s="172" t="s">
        <v>137</v>
      </c>
      <c r="L448" s="177"/>
      <c r="M448" s="178" t="s">
        <v>19</v>
      </c>
      <c r="N448" s="179" t="s">
        <v>43</v>
      </c>
      <c r="P448" s="136">
        <f>O448*H448</f>
        <v>0</v>
      </c>
      <c r="Q448" s="136">
        <v>1</v>
      </c>
      <c r="R448" s="136">
        <f>Q448*H448</f>
        <v>5.1619999999999999</v>
      </c>
      <c r="S448" s="136">
        <v>0</v>
      </c>
      <c r="T448" s="137">
        <f>S448*H448</f>
        <v>0</v>
      </c>
      <c r="AR448" s="138" t="s">
        <v>884</v>
      </c>
      <c r="AT448" s="138" t="s">
        <v>877</v>
      </c>
      <c r="AU448" s="138" t="s">
        <v>82</v>
      </c>
      <c r="AY448" s="17" t="s">
        <v>130</v>
      </c>
      <c r="BE448" s="139">
        <f>IF(N448="základní",J448,0)</f>
        <v>0</v>
      </c>
      <c r="BF448" s="139">
        <f>IF(N448="snížená",J448,0)</f>
        <v>0</v>
      </c>
      <c r="BG448" s="139">
        <f>IF(N448="zákl. přenesená",J448,0)</f>
        <v>0</v>
      </c>
      <c r="BH448" s="139">
        <f>IF(N448="sníž. přenesená",J448,0)</f>
        <v>0</v>
      </c>
      <c r="BI448" s="139">
        <f>IF(N448="nulová",J448,0)</f>
        <v>0</v>
      </c>
      <c r="BJ448" s="17" t="s">
        <v>80</v>
      </c>
      <c r="BK448" s="139">
        <f>ROUND(I448*H448,2)</f>
        <v>0</v>
      </c>
      <c r="BL448" s="17" t="s">
        <v>666</v>
      </c>
      <c r="BM448" s="138" t="s">
        <v>1276</v>
      </c>
    </row>
    <row r="449" spans="2:65" s="1" customFormat="1" ht="11.25">
      <c r="B449" s="32"/>
      <c r="D449" s="140" t="s">
        <v>140</v>
      </c>
      <c r="F449" s="141" t="s">
        <v>943</v>
      </c>
      <c r="I449" s="142"/>
      <c r="L449" s="32"/>
      <c r="M449" s="143"/>
      <c r="T449" s="53"/>
      <c r="AT449" s="17" t="s">
        <v>140</v>
      </c>
      <c r="AU449" s="17" t="s">
        <v>82</v>
      </c>
    </row>
    <row r="450" spans="2:65" s="1" customFormat="1" ht="19.5">
      <c r="B450" s="32"/>
      <c r="D450" s="140" t="s">
        <v>143</v>
      </c>
      <c r="F450" s="146" t="s">
        <v>945</v>
      </c>
      <c r="I450" s="142"/>
      <c r="L450" s="32"/>
      <c r="M450" s="143"/>
      <c r="T450" s="53"/>
      <c r="AT450" s="17" t="s">
        <v>143</v>
      </c>
      <c r="AU450" s="17" t="s">
        <v>82</v>
      </c>
    </row>
    <row r="451" spans="2:65" s="13" customFormat="1" ht="11.25">
      <c r="B451" s="156"/>
      <c r="D451" s="140" t="s">
        <v>215</v>
      </c>
      <c r="E451" s="157" t="s">
        <v>19</v>
      </c>
      <c r="F451" s="158" t="s">
        <v>1277</v>
      </c>
      <c r="H451" s="159">
        <v>5.1619999999999999</v>
      </c>
      <c r="I451" s="160"/>
      <c r="L451" s="156"/>
      <c r="M451" s="161"/>
      <c r="T451" s="162"/>
      <c r="AT451" s="157" t="s">
        <v>215</v>
      </c>
      <c r="AU451" s="157" t="s">
        <v>82</v>
      </c>
      <c r="AV451" s="13" t="s">
        <v>82</v>
      </c>
      <c r="AW451" s="13" t="s">
        <v>33</v>
      </c>
      <c r="AX451" s="13" t="s">
        <v>80</v>
      </c>
      <c r="AY451" s="157" t="s">
        <v>130</v>
      </c>
    </row>
    <row r="452" spans="2:65" s="1" customFormat="1" ht="16.5" customHeight="1">
      <c r="B452" s="32"/>
      <c r="C452" s="170" t="s">
        <v>812</v>
      </c>
      <c r="D452" s="170" t="s">
        <v>877</v>
      </c>
      <c r="E452" s="171" t="s">
        <v>948</v>
      </c>
      <c r="F452" s="172" t="s">
        <v>949</v>
      </c>
      <c r="G452" s="173" t="s">
        <v>259</v>
      </c>
      <c r="H452" s="174">
        <v>359.49900000000002</v>
      </c>
      <c r="I452" s="175"/>
      <c r="J452" s="176">
        <f>ROUND(I452*H452,2)</f>
        <v>0</v>
      </c>
      <c r="K452" s="172" t="s">
        <v>137</v>
      </c>
      <c r="L452" s="177"/>
      <c r="M452" s="178" t="s">
        <v>19</v>
      </c>
      <c r="N452" s="179" t="s">
        <v>43</v>
      </c>
      <c r="P452" s="136">
        <f>O452*H452</f>
        <v>0</v>
      </c>
      <c r="Q452" s="136">
        <v>0.10199999999999999</v>
      </c>
      <c r="R452" s="136">
        <f>Q452*H452</f>
        <v>36.668897999999999</v>
      </c>
      <c r="S452" s="136">
        <v>0</v>
      </c>
      <c r="T452" s="137">
        <f>S452*H452</f>
        <v>0</v>
      </c>
      <c r="AR452" s="138" t="s">
        <v>884</v>
      </c>
      <c r="AT452" s="138" t="s">
        <v>877</v>
      </c>
      <c r="AU452" s="138" t="s">
        <v>82</v>
      </c>
      <c r="AY452" s="17" t="s">
        <v>130</v>
      </c>
      <c r="BE452" s="139">
        <f>IF(N452="základní",J452,0)</f>
        <v>0</v>
      </c>
      <c r="BF452" s="139">
        <f>IF(N452="snížená",J452,0)</f>
        <v>0</v>
      </c>
      <c r="BG452" s="139">
        <f>IF(N452="zákl. přenesená",J452,0)</f>
        <v>0</v>
      </c>
      <c r="BH452" s="139">
        <f>IF(N452="sníž. přenesená",J452,0)</f>
        <v>0</v>
      </c>
      <c r="BI452" s="139">
        <f>IF(N452="nulová",J452,0)</f>
        <v>0</v>
      </c>
      <c r="BJ452" s="17" t="s">
        <v>80</v>
      </c>
      <c r="BK452" s="139">
        <f>ROUND(I452*H452,2)</f>
        <v>0</v>
      </c>
      <c r="BL452" s="17" t="s">
        <v>666</v>
      </c>
      <c r="BM452" s="138" t="s">
        <v>1278</v>
      </c>
    </row>
    <row r="453" spans="2:65" s="1" customFormat="1" ht="11.25">
      <c r="B453" s="32"/>
      <c r="D453" s="140" t="s">
        <v>140</v>
      </c>
      <c r="F453" s="141" t="s">
        <v>949</v>
      </c>
      <c r="I453" s="142"/>
      <c r="L453" s="32"/>
      <c r="M453" s="143"/>
      <c r="T453" s="53"/>
      <c r="AT453" s="17" t="s">
        <v>140</v>
      </c>
      <c r="AU453" s="17" t="s">
        <v>82</v>
      </c>
    </row>
    <row r="454" spans="2:65" s="1" customFormat="1" ht="19.5">
      <c r="B454" s="32"/>
      <c r="D454" s="140" t="s">
        <v>143</v>
      </c>
      <c r="F454" s="146" t="s">
        <v>918</v>
      </c>
      <c r="I454" s="142"/>
      <c r="L454" s="32"/>
      <c r="M454" s="143"/>
      <c r="T454" s="53"/>
      <c r="AT454" s="17" t="s">
        <v>143</v>
      </c>
      <c r="AU454" s="17" t="s">
        <v>82</v>
      </c>
    </row>
    <row r="455" spans="2:65" s="13" customFormat="1" ht="11.25">
      <c r="B455" s="156"/>
      <c r="D455" s="140" t="s">
        <v>215</v>
      </c>
      <c r="E455" s="157" t="s">
        <v>19</v>
      </c>
      <c r="F455" s="158" t="s">
        <v>1279</v>
      </c>
      <c r="H455" s="159">
        <v>359.49900000000002</v>
      </c>
      <c r="I455" s="160"/>
      <c r="L455" s="156"/>
      <c r="M455" s="161"/>
      <c r="T455" s="162"/>
      <c r="AT455" s="157" t="s">
        <v>215</v>
      </c>
      <c r="AU455" s="157" t="s">
        <v>82</v>
      </c>
      <c r="AV455" s="13" t="s">
        <v>82</v>
      </c>
      <c r="AW455" s="13" t="s">
        <v>33</v>
      </c>
      <c r="AX455" s="13" t="s">
        <v>80</v>
      </c>
      <c r="AY455" s="157" t="s">
        <v>130</v>
      </c>
    </row>
    <row r="456" spans="2:65" s="1" customFormat="1" ht="16.5" customHeight="1">
      <c r="B456" s="32"/>
      <c r="C456" s="170" t="s">
        <v>820</v>
      </c>
      <c r="D456" s="170" t="s">
        <v>877</v>
      </c>
      <c r="E456" s="171" t="s">
        <v>1280</v>
      </c>
      <c r="F456" s="172" t="s">
        <v>1281</v>
      </c>
      <c r="G456" s="173" t="s">
        <v>259</v>
      </c>
      <c r="H456" s="174">
        <v>377.68599999999998</v>
      </c>
      <c r="I456" s="175"/>
      <c r="J456" s="176">
        <f>ROUND(I456*H456,2)</f>
        <v>0</v>
      </c>
      <c r="K456" s="172" t="s">
        <v>137</v>
      </c>
      <c r="L456" s="177"/>
      <c r="M456" s="178" t="s">
        <v>19</v>
      </c>
      <c r="N456" s="179" t="s">
        <v>43</v>
      </c>
      <c r="P456" s="136">
        <f>O456*H456</f>
        <v>0</v>
      </c>
      <c r="Q456" s="136">
        <v>4.4999999999999998E-2</v>
      </c>
      <c r="R456" s="136">
        <f>Q456*H456</f>
        <v>16.99587</v>
      </c>
      <c r="S456" s="136">
        <v>0</v>
      </c>
      <c r="T456" s="137">
        <f>S456*H456</f>
        <v>0</v>
      </c>
      <c r="AR456" s="138" t="s">
        <v>884</v>
      </c>
      <c r="AT456" s="138" t="s">
        <v>877</v>
      </c>
      <c r="AU456" s="138" t="s">
        <v>82</v>
      </c>
      <c r="AY456" s="17" t="s">
        <v>130</v>
      </c>
      <c r="BE456" s="139">
        <f>IF(N456="základní",J456,0)</f>
        <v>0</v>
      </c>
      <c r="BF456" s="139">
        <f>IF(N456="snížená",J456,0)</f>
        <v>0</v>
      </c>
      <c r="BG456" s="139">
        <f>IF(N456="zákl. přenesená",J456,0)</f>
        <v>0</v>
      </c>
      <c r="BH456" s="139">
        <f>IF(N456="sníž. přenesená",J456,0)</f>
        <v>0</v>
      </c>
      <c r="BI456" s="139">
        <f>IF(N456="nulová",J456,0)</f>
        <v>0</v>
      </c>
      <c r="BJ456" s="17" t="s">
        <v>80</v>
      </c>
      <c r="BK456" s="139">
        <f>ROUND(I456*H456,2)</f>
        <v>0</v>
      </c>
      <c r="BL456" s="17" t="s">
        <v>666</v>
      </c>
      <c r="BM456" s="138" t="s">
        <v>1282</v>
      </c>
    </row>
    <row r="457" spans="2:65" s="1" customFormat="1" ht="11.25">
      <c r="B457" s="32"/>
      <c r="D457" s="140" t="s">
        <v>140</v>
      </c>
      <c r="F457" s="141" t="s">
        <v>1281</v>
      </c>
      <c r="I457" s="142"/>
      <c r="L457" s="32"/>
      <c r="M457" s="143"/>
      <c r="T457" s="53"/>
      <c r="AT457" s="17" t="s">
        <v>140</v>
      </c>
      <c r="AU457" s="17" t="s">
        <v>82</v>
      </c>
    </row>
    <row r="458" spans="2:65" s="1" customFormat="1" ht="19.5">
      <c r="B458" s="32"/>
      <c r="D458" s="140" t="s">
        <v>143</v>
      </c>
      <c r="F458" s="146" t="s">
        <v>918</v>
      </c>
      <c r="I458" s="142"/>
      <c r="L458" s="32"/>
      <c r="M458" s="143"/>
      <c r="T458" s="53"/>
      <c r="AT458" s="17" t="s">
        <v>143</v>
      </c>
      <c r="AU458" s="17" t="s">
        <v>82</v>
      </c>
    </row>
    <row r="459" spans="2:65" s="13" customFormat="1" ht="11.25">
      <c r="B459" s="156"/>
      <c r="D459" s="140" t="s">
        <v>215</v>
      </c>
      <c r="E459" s="157" t="s">
        <v>19</v>
      </c>
      <c r="F459" s="158" t="s">
        <v>1283</v>
      </c>
      <c r="H459" s="159">
        <v>377.68599999999998</v>
      </c>
      <c r="I459" s="160"/>
      <c r="L459" s="156"/>
      <c r="M459" s="161"/>
      <c r="T459" s="162"/>
      <c r="AT459" s="157" t="s">
        <v>215</v>
      </c>
      <c r="AU459" s="157" t="s">
        <v>82</v>
      </c>
      <c r="AV459" s="13" t="s">
        <v>82</v>
      </c>
      <c r="AW459" s="13" t="s">
        <v>33</v>
      </c>
      <c r="AX459" s="13" t="s">
        <v>80</v>
      </c>
      <c r="AY459" s="157" t="s">
        <v>130</v>
      </c>
    </row>
    <row r="460" spans="2:65" s="1" customFormat="1" ht="24.2" customHeight="1">
      <c r="B460" s="32"/>
      <c r="C460" s="170" t="s">
        <v>830</v>
      </c>
      <c r="D460" s="170" t="s">
        <v>877</v>
      </c>
      <c r="E460" s="171" t="s">
        <v>1284</v>
      </c>
      <c r="F460" s="172" t="s">
        <v>1285</v>
      </c>
      <c r="G460" s="173" t="s">
        <v>394</v>
      </c>
      <c r="H460" s="174">
        <v>216.673</v>
      </c>
      <c r="I460" s="175"/>
      <c r="J460" s="176">
        <f>ROUND(I460*H460,2)</f>
        <v>0</v>
      </c>
      <c r="K460" s="172" t="s">
        <v>137</v>
      </c>
      <c r="L460" s="177"/>
      <c r="M460" s="178" t="s">
        <v>19</v>
      </c>
      <c r="N460" s="179" t="s">
        <v>43</v>
      </c>
      <c r="P460" s="136">
        <f>O460*H460</f>
        <v>0</v>
      </c>
      <c r="Q460" s="136">
        <v>4.5999999999999999E-2</v>
      </c>
      <c r="R460" s="136">
        <f>Q460*H460</f>
        <v>9.966958</v>
      </c>
      <c r="S460" s="136">
        <v>0</v>
      </c>
      <c r="T460" s="137">
        <f>S460*H460</f>
        <v>0</v>
      </c>
      <c r="AR460" s="138" t="s">
        <v>884</v>
      </c>
      <c r="AT460" s="138" t="s">
        <v>877</v>
      </c>
      <c r="AU460" s="138" t="s">
        <v>82</v>
      </c>
      <c r="AY460" s="17" t="s">
        <v>130</v>
      </c>
      <c r="BE460" s="139">
        <f>IF(N460="základní",J460,0)</f>
        <v>0</v>
      </c>
      <c r="BF460" s="139">
        <f>IF(N460="snížená",J460,0)</f>
        <v>0</v>
      </c>
      <c r="BG460" s="139">
        <f>IF(N460="zákl. přenesená",J460,0)</f>
        <v>0</v>
      </c>
      <c r="BH460" s="139">
        <f>IF(N460="sníž. přenesená",J460,0)</f>
        <v>0</v>
      </c>
      <c r="BI460" s="139">
        <f>IF(N460="nulová",J460,0)</f>
        <v>0</v>
      </c>
      <c r="BJ460" s="17" t="s">
        <v>80</v>
      </c>
      <c r="BK460" s="139">
        <f>ROUND(I460*H460,2)</f>
        <v>0</v>
      </c>
      <c r="BL460" s="17" t="s">
        <v>666</v>
      </c>
      <c r="BM460" s="138" t="s">
        <v>1286</v>
      </c>
    </row>
    <row r="461" spans="2:65" s="1" customFormat="1" ht="19.5">
      <c r="B461" s="32"/>
      <c r="D461" s="140" t="s">
        <v>140</v>
      </c>
      <c r="F461" s="141" t="s">
        <v>1285</v>
      </c>
      <c r="I461" s="142"/>
      <c r="L461" s="32"/>
      <c r="M461" s="143"/>
      <c r="T461" s="53"/>
      <c r="AT461" s="17" t="s">
        <v>140</v>
      </c>
      <c r="AU461" s="17" t="s">
        <v>82</v>
      </c>
    </row>
    <row r="462" spans="2:65" s="1" customFormat="1" ht="19.5">
      <c r="B462" s="32"/>
      <c r="D462" s="140" t="s">
        <v>143</v>
      </c>
      <c r="F462" s="146" t="s">
        <v>918</v>
      </c>
      <c r="I462" s="142"/>
      <c r="L462" s="32"/>
      <c r="M462" s="143"/>
      <c r="T462" s="53"/>
      <c r="AT462" s="17" t="s">
        <v>143</v>
      </c>
      <c r="AU462" s="17" t="s">
        <v>82</v>
      </c>
    </row>
    <row r="463" spans="2:65" s="13" customFormat="1" ht="11.25">
      <c r="B463" s="156"/>
      <c r="D463" s="140" t="s">
        <v>215</v>
      </c>
      <c r="E463" s="157" t="s">
        <v>19</v>
      </c>
      <c r="F463" s="158" t="s">
        <v>1287</v>
      </c>
      <c r="H463" s="159">
        <v>216.673</v>
      </c>
      <c r="I463" s="160"/>
      <c r="L463" s="156"/>
      <c r="M463" s="161"/>
      <c r="T463" s="162"/>
      <c r="AT463" s="157" t="s">
        <v>215</v>
      </c>
      <c r="AU463" s="157" t="s">
        <v>82</v>
      </c>
      <c r="AV463" s="13" t="s">
        <v>82</v>
      </c>
      <c r="AW463" s="13" t="s">
        <v>33</v>
      </c>
      <c r="AX463" s="13" t="s">
        <v>80</v>
      </c>
      <c r="AY463" s="157" t="s">
        <v>130</v>
      </c>
    </row>
    <row r="464" spans="2:65" s="1" customFormat="1" ht="24.2" customHeight="1">
      <c r="B464" s="32"/>
      <c r="C464" s="170" t="s">
        <v>851</v>
      </c>
      <c r="D464" s="170" t="s">
        <v>877</v>
      </c>
      <c r="E464" s="171" t="s">
        <v>1288</v>
      </c>
      <c r="F464" s="172" t="s">
        <v>1289</v>
      </c>
      <c r="G464" s="173" t="s">
        <v>205</v>
      </c>
      <c r="H464" s="174">
        <v>18.89</v>
      </c>
      <c r="I464" s="175"/>
      <c r="J464" s="176">
        <f>ROUND(I464*H464,2)</f>
        <v>0</v>
      </c>
      <c r="K464" s="172" t="s">
        <v>137</v>
      </c>
      <c r="L464" s="177"/>
      <c r="M464" s="178" t="s">
        <v>19</v>
      </c>
      <c r="N464" s="179" t="s">
        <v>43</v>
      </c>
      <c r="P464" s="136">
        <f>O464*H464</f>
        <v>0</v>
      </c>
      <c r="Q464" s="136">
        <v>0.13100000000000001</v>
      </c>
      <c r="R464" s="136">
        <f>Q464*H464</f>
        <v>2.4745900000000001</v>
      </c>
      <c r="S464" s="136">
        <v>0</v>
      </c>
      <c r="T464" s="137">
        <f>S464*H464</f>
        <v>0</v>
      </c>
      <c r="AR464" s="138" t="s">
        <v>884</v>
      </c>
      <c r="AT464" s="138" t="s">
        <v>877</v>
      </c>
      <c r="AU464" s="138" t="s">
        <v>82</v>
      </c>
      <c r="AY464" s="17" t="s">
        <v>130</v>
      </c>
      <c r="BE464" s="139">
        <f>IF(N464="základní",J464,0)</f>
        <v>0</v>
      </c>
      <c r="BF464" s="139">
        <f>IF(N464="snížená",J464,0)</f>
        <v>0</v>
      </c>
      <c r="BG464" s="139">
        <f>IF(N464="zákl. přenesená",J464,0)</f>
        <v>0</v>
      </c>
      <c r="BH464" s="139">
        <f>IF(N464="sníž. přenesená",J464,0)</f>
        <v>0</v>
      </c>
      <c r="BI464" s="139">
        <f>IF(N464="nulová",J464,0)</f>
        <v>0</v>
      </c>
      <c r="BJ464" s="17" t="s">
        <v>80</v>
      </c>
      <c r="BK464" s="139">
        <f>ROUND(I464*H464,2)</f>
        <v>0</v>
      </c>
      <c r="BL464" s="17" t="s">
        <v>666</v>
      </c>
      <c r="BM464" s="138" t="s">
        <v>1290</v>
      </c>
    </row>
    <row r="465" spans="2:65" s="1" customFormat="1" ht="19.5">
      <c r="B465" s="32"/>
      <c r="D465" s="140" t="s">
        <v>140</v>
      </c>
      <c r="F465" s="141" t="s">
        <v>1289</v>
      </c>
      <c r="I465" s="142"/>
      <c r="L465" s="32"/>
      <c r="M465" s="143"/>
      <c r="T465" s="53"/>
      <c r="AT465" s="17" t="s">
        <v>140</v>
      </c>
      <c r="AU465" s="17" t="s">
        <v>82</v>
      </c>
    </row>
    <row r="466" spans="2:65" s="1" customFormat="1" ht="19.5">
      <c r="B466" s="32"/>
      <c r="D466" s="140" t="s">
        <v>143</v>
      </c>
      <c r="F466" s="146" t="s">
        <v>918</v>
      </c>
      <c r="I466" s="142"/>
      <c r="L466" s="32"/>
      <c r="M466" s="143"/>
      <c r="T466" s="53"/>
      <c r="AT466" s="17" t="s">
        <v>143</v>
      </c>
      <c r="AU466" s="17" t="s">
        <v>82</v>
      </c>
    </row>
    <row r="467" spans="2:65" s="13" customFormat="1" ht="11.25">
      <c r="B467" s="156"/>
      <c r="D467" s="140" t="s">
        <v>215</v>
      </c>
      <c r="E467" s="157" t="s">
        <v>19</v>
      </c>
      <c r="F467" s="158" t="s">
        <v>1291</v>
      </c>
      <c r="H467" s="159">
        <v>18.89</v>
      </c>
      <c r="I467" s="160"/>
      <c r="L467" s="156"/>
      <c r="M467" s="161"/>
      <c r="T467" s="162"/>
      <c r="AT467" s="157" t="s">
        <v>215</v>
      </c>
      <c r="AU467" s="157" t="s">
        <v>82</v>
      </c>
      <c r="AV467" s="13" t="s">
        <v>82</v>
      </c>
      <c r="AW467" s="13" t="s">
        <v>33</v>
      </c>
      <c r="AX467" s="13" t="s">
        <v>80</v>
      </c>
      <c r="AY467" s="157" t="s">
        <v>130</v>
      </c>
    </row>
    <row r="468" spans="2:65" s="1" customFormat="1" ht="16.5" customHeight="1">
      <c r="B468" s="32"/>
      <c r="C468" s="170" t="s">
        <v>862</v>
      </c>
      <c r="D468" s="170" t="s">
        <v>877</v>
      </c>
      <c r="E468" s="171" t="s">
        <v>1292</v>
      </c>
      <c r="F468" s="172" t="s">
        <v>1293</v>
      </c>
      <c r="G468" s="173" t="s">
        <v>205</v>
      </c>
      <c r="H468" s="174">
        <v>9.9139999999999997</v>
      </c>
      <c r="I468" s="175"/>
      <c r="J468" s="176">
        <f>ROUND(I468*H468,2)</f>
        <v>0</v>
      </c>
      <c r="K468" s="172" t="s">
        <v>137</v>
      </c>
      <c r="L468" s="177"/>
      <c r="M468" s="178" t="s">
        <v>19</v>
      </c>
      <c r="N468" s="179" t="s">
        <v>43</v>
      </c>
      <c r="P468" s="136">
        <f>O468*H468</f>
        <v>0</v>
      </c>
      <c r="Q468" s="136">
        <v>0.13</v>
      </c>
      <c r="R468" s="136">
        <f>Q468*H468</f>
        <v>1.2888200000000001</v>
      </c>
      <c r="S468" s="136">
        <v>0</v>
      </c>
      <c r="T468" s="137">
        <f>S468*H468</f>
        <v>0</v>
      </c>
      <c r="AR468" s="138" t="s">
        <v>884</v>
      </c>
      <c r="AT468" s="138" t="s">
        <v>877</v>
      </c>
      <c r="AU468" s="138" t="s">
        <v>82</v>
      </c>
      <c r="AY468" s="17" t="s">
        <v>130</v>
      </c>
      <c r="BE468" s="139">
        <f>IF(N468="základní",J468,0)</f>
        <v>0</v>
      </c>
      <c r="BF468" s="139">
        <f>IF(N468="snížená",J468,0)</f>
        <v>0</v>
      </c>
      <c r="BG468" s="139">
        <f>IF(N468="zákl. přenesená",J468,0)</f>
        <v>0</v>
      </c>
      <c r="BH468" s="139">
        <f>IF(N468="sníž. přenesená",J468,0)</f>
        <v>0</v>
      </c>
      <c r="BI468" s="139">
        <f>IF(N468="nulová",J468,0)</f>
        <v>0</v>
      </c>
      <c r="BJ468" s="17" t="s">
        <v>80</v>
      </c>
      <c r="BK468" s="139">
        <f>ROUND(I468*H468,2)</f>
        <v>0</v>
      </c>
      <c r="BL468" s="17" t="s">
        <v>666</v>
      </c>
      <c r="BM468" s="138" t="s">
        <v>1294</v>
      </c>
    </row>
    <row r="469" spans="2:65" s="1" customFormat="1" ht="11.25">
      <c r="B469" s="32"/>
      <c r="D469" s="140" t="s">
        <v>140</v>
      </c>
      <c r="F469" s="141" t="s">
        <v>1293</v>
      </c>
      <c r="I469" s="142"/>
      <c r="L469" s="32"/>
      <c r="M469" s="143"/>
      <c r="T469" s="53"/>
      <c r="AT469" s="17" t="s">
        <v>140</v>
      </c>
      <c r="AU469" s="17" t="s">
        <v>82</v>
      </c>
    </row>
    <row r="470" spans="2:65" s="1" customFormat="1" ht="19.5">
      <c r="B470" s="32"/>
      <c r="D470" s="140" t="s">
        <v>143</v>
      </c>
      <c r="F470" s="146" t="s">
        <v>918</v>
      </c>
      <c r="I470" s="142"/>
      <c r="L470" s="32"/>
      <c r="M470" s="143"/>
      <c r="T470" s="53"/>
      <c r="AT470" s="17" t="s">
        <v>143</v>
      </c>
      <c r="AU470" s="17" t="s">
        <v>82</v>
      </c>
    </row>
    <row r="471" spans="2:65" s="13" customFormat="1" ht="11.25">
      <c r="B471" s="156"/>
      <c r="D471" s="140" t="s">
        <v>215</v>
      </c>
      <c r="E471" s="157" t="s">
        <v>19</v>
      </c>
      <c r="F471" s="158" t="s">
        <v>1295</v>
      </c>
      <c r="H471" s="159">
        <v>9.9139999999999997</v>
      </c>
      <c r="I471" s="160"/>
      <c r="L471" s="156"/>
      <c r="M471" s="161"/>
      <c r="T471" s="162"/>
      <c r="AT471" s="157" t="s">
        <v>215</v>
      </c>
      <c r="AU471" s="157" t="s">
        <v>82</v>
      </c>
      <c r="AV471" s="13" t="s">
        <v>82</v>
      </c>
      <c r="AW471" s="13" t="s">
        <v>33</v>
      </c>
      <c r="AX471" s="13" t="s">
        <v>80</v>
      </c>
      <c r="AY471" s="157" t="s">
        <v>130</v>
      </c>
    </row>
    <row r="472" spans="2:65" s="1" customFormat="1" ht="16.5" customHeight="1">
      <c r="B472" s="32"/>
      <c r="C472" s="170" t="s">
        <v>871</v>
      </c>
      <c r="D472" s="170" t="s">
        <v>877</v>
      </c>
      <c r="E472" s="171" t="s">
        <v>958</v>
      </c>
      <c r="F472" s="172" t="s">
        <v>19</v>
      </c>
      <c r="G472" s="173" t="s">
        <v>823</v>
      </c>
      <c r="H472" s="174">
        <v>1019.8</v>
      </c>
      <c r="I472" s="175"/>
      <c r="J472" s="176">
        <f>ROUND(I472*H472,2)</f>
        <v>0</v>
      </c>
      <c r="K472" s="172" t="s">
        <v>19</v>
      </c>
      <c r="L472" s="177"/>
      <c r="M472" s="178" t="s">
        <v>19</v>
      </c>
      <c r="N472" s="179" t="s">
        <v>43</v>
      </c>
      <c r="P472" s="136">
        <f>O472*H472</f>
        <v>0</v>
      </c>
      <c r="Q472" s="136">
        <v>1</v>
      </c>
      <c r="R472" s="136">
        <f>Q472*H472</f>
        <v>1019.8</v>
      </c>
      <c r="S472" s="136">
        <v>0</v>
      </c>
      <c r="T472" s="137">
        <f>S472*H472</f>
        <v>0</v>
      </c>
      <c r="AR472" s="138" t="s">
        <v>884</v>
      </c>
      <c r="AT472" s="138" t="s">
        <v>877</v>
      </c>
      <c r="AU472" s="138" t="s">
        <v>82</v>
      </c>
      <c r="AY472" s="17" t="s">
        <v>130</v>
      </c>
      <c r="BE472" s="139">
        <f>IF(N472="základní",J472,0)</f>
        <v>0</v>
      </c>
      <c r="BF472" s="139">
        <f>IF(N472="snížená",J472,0)</f>
        <v>0</v>
      </c>
      <c r="BG472" s="139">
        <f>IF(N472="zákl. přenesená",J472,0)</f>
        <v>0</v>
      </c>
      <c r="BH472" s="139">
        <f>IF(N472="sníž. přenesená",J472,0)</f>
        <v>0</v>
      </c>
      <c r="BI472" s="139">
        <f>IF(N472="nulová",J472,0)</f>
        <v>0</v>
      </c>
      <c r="BJ472" s="17" t="s">
        <v>80</v>
      </c>
      <c r="BK472" s="139">
        <f>ROUND(I472*H472,2)</f>
        <v>0</v>
      </c>
      <c r="BL472" s="17" t="s">
        <v>666</v>
      </c>
      <c r="BM472" s="138" t="s">
        <v>1296</v>
      </c>
    </row>
    <row r="473" spans="2:65" s="1" customFormat="1" ht="11.25">
      <c r="B473" s="32"/>
      <c r="D473" s="140" t="s">
        <v>140</v>
      </c>
      <c r="F473" s="141" t="s">
        <v>959</v>
      </c>
      <c r="I473" s="142"/>
      <c r="L473" s="32"/>
      <c r="M473" s="143"/>
      <c r="T473" s="53"/>
      <c r="AT473" s="17" t="s">
        <v>140</v>
      </c>
      <c r="AU473" s="17" t="s">
        <v>82</v>
      </c>
    </row>
    <row r="474" spans="2:65" s="1" customFormat="1" ht="19.5">
      <c r="B474" s="32"/>
      <c r="D474" s="140" t="s">
        <v>143</v>
      </c>
      <c r="F474" s="146" t="s">
        <v>966</v>
      </c>
      <c r="I474" s="142"/>
      <c r="L474" s="32"/>
      <c r="M474" s="143"/>
      <c r="T474" s="53"/>
      <c r="AT474" s="17" t="s">
        <v>143</v>
      </c>
      <c r="AU474" s="17" t="s">
        <v>82</v>
      </c>
    </row>
    <row r="475" spans="2:65" s="13" customFormat="1" ht="11.25">
      <c r="B475" s="156"/>
      <c r="D475" s="140" t="s">
        <v>215</v>
      </c>
      <c r="E475" s="157" t="s">
        <v>19</v>
      </c>
      <c r="F475" s="158" t="s">
        <v>1297</v>
      </c>
      <c r="H475" s="159">
        <v>1019.8</v>
      </c>
      <c r="I475" s="160"/>
      <c r="L475" s="156"/>
      <c r="M475" s="161"/>
      <c r="T475" s="162"/>
      <c r="AT475" s="157" t="s">
        <v>215</v>
      </c>
      <c r="AU475" s="157" t="s">
        <v>82</v>
      </c>
      <c r="AV475" s="13" t="s">
        <v>82</v>
      </c>
      <c r="AW475" s="13" t="s">
        <v>33</v>
      </c>
      <c r="AX475" s="13" t="s">
        <v>80</v>
      </c>
      <c r="AY475" s="157" t="s">
        <v>130</v>
      </c>
    </row>
    <row r="476" spans="2:65" s="1" customFormat="1" ht="16.5" customHeight="1">
      <c r="B476" s="32"/>
      <c r="C476" s="170" t="s">
        <v>881</v>
      </c>
      <c r="D476" s="170" t="s">
        <v>877</v>
      </c>
      <c r="E476" s="171" t="s">
        <v>963</v>
      </c>
      <c r="F476" s="172" t="s">
        <v>964</v>
      </c>
      <c r="G476" s="173" t="s">
        <v>823</v>
      </c>
      <c r="H476" s="174">
        <v>1004.383</v>
      </c>
      <c r="I476" s="175"/>
      <c r="J476" s="176">
        <f>ROUND(I476*H476,2)</f>
        <v>0</v>
      </c>
      <c r="K476" s="172" t="s">
        <v>137</v>
      </c>
      <c r="L476" s="177"/>
      <c r="M476" s="178" t="s">
        <v>19</v>
      </c>
      <c r="N476" s="179" t="s">
        <v>43</v>
      </c>
      <c r="P476" s="136">
        <f>O476*H476</f>
        <v>0</v>
      </c>
      <c r="Q476" s="136">
        <v>1</v>
      </c>
      <c r="R476" s="136">
        <f>Q476*H476</f>
        <v>1004.383</v>
      </c>
      <c r="S476" s="136">
        <v>0</v>
      </c>
      <c r="T476" s="137">
        <f>S476*H476</f>
        <v>0</v>
      </c>
      <c r="AR476" s="138" t="s">
        <v>884</v>
      </c>
      <c r="AT476" s="138" t="s">
        <v>877</v>
      </c>
      <c r="AU476" s="138" t="s">
        <v>82</v>
      </c>
      <c r="AY476" s="17" t="s">
        <v>130</v>
      </c>
      <c r="BE476" s="139">
        <f>IF(N476="základní",J476,0)</f>
        <v>0</v>
      </c>
      <c r="BF476" s="139">
        <f>IF(N476="snížená",J476,0)</f>
        <v>0</v>
      </c>
      <c r="BG476" s="139">
        <f>IF(N476="zákl. přenesená",J476,0)</f>
        <v>0</v>
      </c>
      <c r="BH476" s="139">
        <f>IF(N476="sníž. přenesená",J476,0)</f>
        <v>0</v>
      </c>
      <c r="BI476" s="139">
        <f>IF(N476="nulová",J476,0)</f>
        <v>0</v>
      </c>
      <c r="BJ476" s="17" t="s">
        <v>80</v>
      </c>
      <c r="BK476" s="139">
        <f>ROUND(I476*H476,2)</f>
        <v>0</v>
      </c>
      <c r="BL476" s="17" t="s">
        <v>666</v>
      </c>
      <c r="BM476" s="138" t="s">
        <v>1298</v>
      </c>
    </row>
    <row r="477" spans="2:65" s="1" customFormat="1" ht="11.25">
      <c r="B477" s="32"/>
      <c r="D477" s="140" t="s">
        <v>140</v>
      </c>
      <c r="F477" s="141" t="s">
        <v>964</v>
      </c>
      <c r="I477" s="142"/>
      <c r="L477" s="32"/>
      <c r="M477" s="143"/>
      <c r="T477" s="53"/>
      <c r="AT477" s="17" t="s">
        <v>140</v>
      </c>
      <c r="AU477" s="17" t="s">
        <v>82</v>
      </c>
    </row>
    <row r="478" spans="2:65" s="1" customFormat="1" ht="19.5">
      <c r="B478" s="32"/>
      <c r="D478" s="140" t="s">
        <v>143</v>
      </c>
      <c r="F478" s="146" t="s">
        <v>966</v>
      </c>
      <c r="I478" s="142"/>
      <c r="L478" s="32"/>
      <c r="M478" s="143"/>
      <c r="T478" s="53"/>
      <c r="AT478" s="17" t="s">
        <v>143</v>
      </c>
      <c r="AU478" s="17" t="s">
        <v>82</v>
      </c>
    </row>
    <row r="479" spans="2:65" s="13" customFormat="1" ht="11.25">
      <c r="B479" s="156"/>
      <c r="D479" s="140" t="s">
        <v>215</v>
      </c>
      <c r="E479" s="157" t="s">
        <v>19</v>
      </c>
      <c r="F479" s="158" t="s">
        <v>1299</v>
      </c>
      <c r="H479" s="159">
        <v>1004.383</v>
      </c>
      <c r="I479" s="160"/>
      <c r="L479" s="156"/>
      <c r="M479" s="161"/>
      <c r="T479" s="162"/>
      <c r="AT479" s="157" t="s">
        <v>215</v>
      </c>
      <c r="AU479" s="157" t="s">
        <v>82</v>
      </c>
      <c r="AV479" s="13" t="s">
        <v>82</v>
      </c>
      <c r="AW479" s="13" t="s">
        <v>33</v>
      </c>
      <c r="AX479" s="13" t="s">
        <v>80</v>
      </c>
      <c r="AY479" s="157" t="s">
        <v>130</v>
      </c>
    </row>
    <row r="480" spans="2:65" s="1" customFormat="1" ht="16.5" customHeight="1">
      <c r="B480" s="32"/>
      <c r="C480" s="170" t="s">
        <v>886</v>
      </c>
      <c r="D480" s="170" t="s">
        <v>877</v>
      </c>
      <c r="E480" s="171" t="s">
        <v>969</v>
      </c>
      <c r="F480" s="172" t="s">
        <v>970</v>
      </c>
      <c r="G480" s="173" t="s">
        <v>971</v>
      </c>
      <c r="H480" s="174">
        <v>108.93300000000001</v>
      </c>
      <c r="I480" s="175"/>
      <c r="J480" s="176">
        <f>ROUND(I480*H480,2)</f>
        <v>0</v>
      </c>
      <c r="K480" s="172" t="s">
        <v>137</v>
      </c>
      <c r="L480" s="177"/>
      <c r="M480" s="178" t="s">
        <v>19</v>
      </c>
      <c r="N480" s="179" t="s">
        <v>43</v>
      </c>
      <c r="P480" s="136">
        <f>O480*H480</f>
        <v>0</v>
      </c>
      <c r="Q480" s="136">
        <v>1E-3</v>
      </c>
      <c r="R480" s="136">
        <f>Q480*H480</f>
        <v>0.10893300000000002</v>
      </c>
      <c r="S480" s="136">
        <v>0</v>
      </c>
      <c r="T480" s="137">
        <f>S480*H480</f>
        <v>0</v>
      </c>
      <c r="AR480" s="138" t="s">
        <v>884</v>
      </c>
      <c r="AT480" s="138" t="s">
        <v>877</v>
      </c>
      <c r="AU480" s="138" t="s">
        <v>82</v>
      </c>
      <c r="AY480" s="17" t="s">
        <v>130</v>
      </c>
      <c r="BE480" s="139">
        <f>IF(N480="základní",J480,0)</f>
        <v>0</v>
      </c>
      <c r="BF480" s="139">
        <f>IF(N480="snížená",J480,0)</f>
        <v>0</v>
      </c>
      <c r="BG480" s="139">
        <f>IF(N480="zákl. přenesená",J480,0)</f>
        <v>0</v>
      </c>
      <c r="BH480" s="139">
        <f>IF(N480="sníž. přenesená",J480,0)</f>
        <v>0</v>
      </c>
      <c r="BI480" s="139">
        <f>IF(N480="nulová",J480,0)</f>
        <v>0</v>
      </c>
      <c r="BJ480" s="17" t="s">
        <v>80</v>
      </c>
      <c r="BK480" s="139">
        <f>ROUND(I480*H480,2)</f>
        <v>0</v>
      </c>
      <c r="BL480" s="17" t="s">
        <v>666</v>
      </c>
      <c r="BM480" s="138" t="s">
        <v>1300</v>
      </c>
    </row>
    <row r="481" spans="2:65" s="1" customFormat="1" ht="11.25">
      <c r="B481" s="32"/>
      <c r="D481" s="140" t="s">
        <v>140</v>
      </c>
      <c r="F481" s="141" t="s">
        <v>970</v>
      </c>
      <c r="I481" s="142"/>
      <c r="L481" s="32"/>
      <c r="M481" s="143"/>
      <c r="T481" s="53"/>
      <c r="AT481" s="17" t="s">
        <v>140</v>
      </c>
      <c r="AU481" s="17" t="s">
        <v>82</v>
      </c>
    </row>
    <row r="482" spans="2:65" s="1" customFormat="1" ht="19.5">
      <c r="B482" s="32"/>
      <c r="D482" s="140" t="s">
        <v>143</v>
      </c>
      <c r="F482" s="146" t="s">
        <v>973</v>
      </c>
      <c r="I482" s="142"/>
      <c r="L482" s="32"/>
      <c r="M482" s="143"/>
      <c r="T482" s="53"/>
      <c r="AT482" s="17" t="s">
        <v>143</v>
      </c>
      <c r="AU482" s="17" t="s">
        <v>82</v>
      </c>
    </row>
    <row r="483" spans="2:65" s="13" customFormat="1" ht="11.25">
      <c r="B483" s="156"/>
      <c r="D483" s="140" t="s">
        <v>215</v>
      </c>
      <c r="E483" s="157" t="s">
        <v>19</v>
      </c>
      <c r="F483" s="158" t="s">
        <v>1301</v>
      </c>
      <c r="H483" s="159">
        <v>108.93300000000001</v>
      </c>
      <c r="I483" s="160"/>
      <c r="L483" s="156"/>
      <c r="M483" s="161"/>
      <c r="T483" s="162"/>
      <c r="AT483" s="157" t="s">
        <v>215</v>
      </c>
      <c r="AU483" s="157" t="s">
        <v>82</v>
      </c>
      <c r="AV483" s="13" t="s">
        <v>82</v>
      </c>
      <c r="AW483" s="13" t="s">
        <v>33</v>
      </c>
      <c r="AX483" s="13" t="s">
        <v>80</v>
      </c>
      <c r="AY483" s="157" t="s">
        <v>130</v>
      </c>
    </row>
    <row r="484" spans="2:65" s="1" customFormat="1" ht="21.75" customHeight="1">
      <c r="B484" s="32"/>
      <c r="C484" s="170" t="s">
        <v>890</v>
      </c>
      <c r="D484" s="170" t="s">
        <v>877</v>
      </c>
      <c r="E484" s="171" t="s">
        <v>976</v>
      </c>
      <c r="F484" s="172" t="s">
        <v>977</v>
      </c>
      <c r="G484" s="173" t="s">
        <v>394</v>
      </c>
      <c r="H484" s="174">
        <v>3</v>
      </c>
      <c r="I484" s="175"/>
      <c r="J484" s="176">
        <f>ROUND(I484*H484,2)</f>
        <v>0</v>
      </c>
      <c r="K484" s="172" t="s">
        <v>137</v>
      </c>
      <c r="L484" s="177"/>
      <c r="M484" s="178" t="s">
        <v>19</v>
      </c>
      <c r="N484" s="179" t="s">
        <v>43</v>
      </c>
      <c r="P484" s="136">
        <f>O484*H484</f>
        <v>0</v>
      </c>
      <c r="Q484" s="136">
        <v>6.1000000000000004E-3</v>
      </c>
      <c r="R484" s="136">
        <f>Q484*H484</f>
        <v>1.83E-2</v>
      </c>
      <c r="S484" s="136">
        <v>0</v>
      </c>
      <c r="T484" s="137">
        <f>S484*H484</f>
        <v>0</v>
      </c>
      <c r="AR484" s="138" t="s">
        <v>884</v>
      </c>
      <c r="AT484" s="138" t="s">
        <v>877</v>
      </c>
      <c r="AU484" s="138" t="s">
        <v>82</v>
      </c>
      <c r="AY484" s="17" t="s">
        <v>130</v>
      </c>
      <c r="BE484" s="139">
        <f>IF(N484="základní",J484,0)</f>
        <v>0</v>
      </c>
      <c r="BF484" s="139">
        <f>IF(N484="snížená",J484,0)</f>
        <v>0</v>
      </c>
      <c r="BG484" s="139">
        <f>IF(N484="zákl. přenesená",J484,0)</f>
        <v>0</v>
      </c>
      <c r="BH484" s="139">
        <f>IF(N484="sníž. přenesená",J484,0)</f>
        <v>0</v>
      </c>
      <c r="BI484" s="139">
        <f>IF(N484="nulová",J484,0)</f>
        <v>0</v>
      </c>
      <c r="BJ484" s="17" t="s">
        <v>80</v>
      </c>
      <c r="BK484" s="139">
        <f>ROUND(I484*H484,2)</f>
        <v>0</v>
      </c>
      <c r="BL484" s="17" t="s">
        <v>666</v>
      </c>
      <c r="BM484" s="138" t="s">
        <v>1302</v>
      </c>
    </row>
    <row r="485" spans="2:65" s="1" customFormat="1" ht="11.25">
      <c r="B485" s="32"/>
      <c r="D485" s="140" t="s">
        <v>140</v>
      </c>
      <c r="F485" s="141" t="s">
        <v>977</v>
      </c>
      <c r="I485" s="142"/>
      <c r="L485" s="32"/>
      <c r="M485" s="143"/>
      <c r="T485" s="53"/>
      <c r="AT485" s="17" t="s">
        <v>140</v>
      </c>
      <c r="AU485" s="17" t="s">
        <v>82</v>
      </c>
    </row>
    <row r="486" spans="2:65" s="1" customFormat="1" ht="24.2" customHeight="1">
      <c r="B486" s="32"/>
      <c r="C486" s="170" t="s">
        <v>894</v>
      </c>
      <c r="D486" s="170" t="s">
        <v>877</v>
      </c>
      <c r="E486" s="171" t="s">
        <v>1303</v>
      </c>
      <c r="F486" s="172" t="s">
        <v>1304</v>
      </c>
      <c r="G486" s="173" t="s">
        <v>394</v>
      </c>
      <c r="H486" s="174">
        <v>12</v>
      </c>
      <c r="I486" s="175"/>
      <c r="J486" s="176">
        <f>ROUND(I486*H486,2)</f>
        <v>0</v>
      </c>
      <c r="K486" s="172" t="s">
        <v>137</v>
      </c>
      <c r="L486" s="177"/>
      <c r="M486" s="178" t="s">
        <v>19</v>
      </c>
      <c r="N486" s="179" t="s">
        <v>43</v>
      </c>
      <c r="P486" s="136">
        <f>O486*H486</f>
        <v>0</v>
      </c>
      <c r="Q486" s="136">
        <v>1.2999999999999999E-3</v>
      </c>
      <c r="R486" s="136">
        <f>Q486*H486</f>
        <v>1.5599999999999999E-2</v>
      </c>
      <c r="S486" s="136">
        <v>0</v>
      </c>
      <c r="T486" s="137">
        <f>S486*H486</f>
        <v>0</v>
      </c>
      <c r="AR486" s="138" t="s">
        <v>884</v>
      </c>
      <c r="AT486" s="138" t="s">
        <v>877</v>
      </c>
      <c r="AU486" s="138" t="s">
        <v>82</v>
      </c>
      <c r="AY486" s="17" t="s">
        <v>130</v>
      </c>
      <c r="BE486" s="139">
        <f>IF(N486="základní",J486,0)</f>
        <v>0</v>
      </c>
      <c r="BF486" s="139">
        <f>IF(N486="snížená",J486,0)</f>
        <v>0</v>
      </c>
      <c r="BG486" s="139">
        <f>IF(N486="zákl. přenesená",J486,0)</f>
        <v>0</v>
      </c>
      <c r="BH486" s="139">
        <f>IF(N486="sníž. přenesená",J486,0)</f>
        <v>0</v>
      </c>
      <c r="BI486" s="139">
        <f>IF(N486="nulová",J486,0)</f>
        <v>0</v>
      </c>
      <c r="BJ486" s="17" t="s">
        <v>80</v>
      </c>
      <c r="BK486" s="139">
        <f>ROUND(I486*H486,2)</f>
        <v>0</v>
      </c>
      <c r="BL486" s="17" t="s">
        <v>666</v>
      </c>
      <c r="BM486" s="138" t="s">
        <v>1305</v>
      </c>
    </row>
    <row r="487" spans="2:65" s="1" customFormat="1" ht="11.25">
      <c r="B487" s="32"/>
      <c r="D487" s="140" t="s">
        <v>140</v>
      </c>
      <c r="F487" s="141" t="s">
        <v>1304</v>
      </c>
      <c r="I487" s="142"/>
      <c r="L487" s="32"/>
      <c r="M487" s="143"/>
      <c r="T487" s="53"/>
      <c r="AT487" s="17" t="s">
        <v>140</v>
      </c>
      <c r="AU487" s="17" t="s">
        <v>82</v>
      </c>
    </row>
    <row r="488" spans="2:65" s="12" customFormat="1" ht="11.25">
      <c r="B488" s="150"/>
      <c r="D488" s="140" t="s">
        <v>215</v>
      </c>
      <c r="E488" s="151" t="s">
        <v>19</v>
      </c>
      <c r="F488" s="152" t="s">
        <v>1306</v>
      </c>
      <c r="H488" s="151" t="s">
        <v>19</v>
      </c>
      <c r="I488" s="153"/>
      <c r="L488" s="150"/>
      <c r="M488" s="154"/>
      <c r="T488" s="155"/>
      <c r="AT488" s="151" t="s">
        <v>215</v>
      </c>
      <c r="AU488" s="151" t="s">
        <v>82</v>
      </c>
      <c r="AV488" s="12" t="s">
        <v>80</v>
      </c>
      <c r="AW488" s="12" t="s">
        <v>33</v>
      </c>
      <c r="AX488" s="12" t="s">
        <v>72</v>
      </c>
      <c r="AY488" s="151" t="s">
        <v>130</v>
      </c>
    </row>
    <row r="489" spans="2:65" s="13" customFormat="1" ht="11.25">
      <c r="B489" s="156"/>
      <c r="D489" s="140" t="s">
        <v>215</v>
      </c>
      <c r="E489" s="157" t="s">
        <v>19</v>
      </c>
      <c r="F489" s="158" t="s">
        <v>169</v>
      </c>
      <c r="H489" s="159">
        <v>6</v>
      </c>
      <c r="I489" s="160"/>
      <c r="L489" s="156"/>
      <c r="M489" s="161"/>
      <c r="T489" s="162"/>
      <c r="AT489" s="157" t="s">
        <v>215</v>
      </c>
      <c r="AU489" s="157" t="s">
        <v>82</v>
      </c>
      <c r="AV489" s="13" t="s">
        <v>82</v>
      </c>
      <c r="AW489" s="13" t="s">
        <v>33</v>
      </c>
      <c r="AX489" s="13" t="s">
        <v>72</v>
      </c>
      <c r="AY489" s="157" t="s">
        <v>130</v>
      </c>
    </row>
    <row r="490" spans="2:65" s="12" customFormat="1" ht="11.25">
      <c r="B490" s="150"/>
      <c r="D490" s="140" t="s">
        <v>215</v>
      </c>
      <c r="E490" s="151" t="s">
        <v>19</v>
      </c>
      <c r="F490" s="152" t="s">
        <v>1307</v>
      </c>
      <c r="H490" s="151" t="s">
        <v>19</v>
      </c>
      <c r="I490" s="153"/>
      <c r="L490" s="150"/>
      <c r="M490" s="154"/>
      <c r="T490" s="155"/>
      <c r="AT490" s="151" t="s">
        <v>215</v>
      </c>
      <c r="AU490" s="151" t="s">
        <v>82</v>
      </c>
      <c r="AV490" s="12" t="s">
        <v>80</v>
      </c>
      <c r="AW490" s="12" t="s">
        <v>33</v>
      </c>
      <c r="AX490" s="12" t="s">
        <v>72</v>
      </c>
      <c r="AY490" s="151" t="s">
        <v>130</v>
      </c>
    </row>
    <row r="491" spans="2:65" s="13" customFormat="1" ht="11.25">
      <c r="B491" s="156"/>
      <c r="D491" s="140" t="s">
        <v>215</v>
      </c>
      <c r="E491" s="157" t="s">
        <v>19</v>
      </c>
      <c r="F491" s="158" t="s">
        <v>169</v>
      </c>
      <c r="H491" s="159">
        <v>6</v>
      </c>
      <c r="I491" s="160"/>
      <c r="L491" s="156"/>
      <c r="M491" s="161"/>
      <c r="T491" s="162"/>
      <c r="AT491" s="157" t="s">
        <v>215</v>
      </c>
      <c r="AU491" s="157" t="s">
        <v>82</v>
      </c>
      <c r="AV491" s="13" t="s">
        <v>82</v>
      </c>
      <c r="AW491" s="13" t="s">
        <v>33</v>
      </c>
      <c r="AX491" s="13" t="s">
        <v>72</v>
      </c>
      <c r="AY491" s="157" t="s">
        <v>130</v>
      </c>
    </row>
    <row r="492" spans="2:65" s="14" customFormat="1" ht="11.25">
      <c r="B492" s="163"/>
      <c r="D492" s="140" t="s">
        <v>215</v>
      </c>
      <c r="E492" s="164" t="s">
        <v>19</v>
      </c>
      <c r="F492" s="165" t="s">
        <v>220</v>
      </c>
      <c r="H492" s="166">
        <v>12</v>
      </c>
      <c r="I492" s="167"/>
      <c r="L492" s="163"/>
      <c r="M492" s="180"/>
      <c r="N492" s="181"/>
      <c r="O492" s="181"/>
      <c r="P492" s="181"/>
      <c r="Q492" s="181"/>
      <c r="R492" s="181"/>
      <c r="S492" s="181"/>
      <c r="T492" s="182"/>
      <c r="AT492" s="164" t="s">
        <v>215</v>
      </c>
      <c r="AU492" s="164" t="s">
        <v>82</v>
      </c>
      <c r="AV492" s="14" t="s">
        <v>138</v>
      </c>
      <c r="AW492" s="14" t="s">
        <v>33</v>
      </c>
      <c r="AX492" s="14" t="s">
        <v>80</v>
      </c>
      <c r="AY492" s="164" t="s">
        <v>130</v>
      </c>
    </row>
    <row r="493" spans="2:65" s="1" customFormat="1" ht="6.95" customHeight="1">
      <c r="B493" s="41"/>
      <c r="C493" s="42"/>
      <c r="D493" s="42"/>
      <c r="E493" s="42"/>
      <c r="F493" s="42"/>
      <c r="G493" s="42"/>
      <c r="H493" s="42"/>
      <c r="I493" s="42"/>
      <c r="J493" s="42"/>
      <c r="K493" s="42"/>
      <c r="L493" s="32"/>
    </row>
  </sheetData>
  <sheetProtection algorithmName="SHA-512" hashValue="jz4cmwxKr3BRqdGDYLuv5lPJJV+ue+OnXAv0nJ8Bftbqrzf+wfW/1NxElJ13AVvMfs21RMRkedPE+lsdRdDmdg==" saltValue="IGiJH/tqAzmMHFjKR7rsxR0R8l/OiTuM+fmKQk+MQXuJwhWOspkBuJHCE4AEb0bSnEeuI1XKE2FGiUGc9THMiQ==" spinCount="100000" sheet="1" objects="1" scenarios="1" formatColumns="0" formatRows="0" autoFilter="0"/>
  <autoFilter ref="C89:K492" xr:uid="{00000000-0009-0000-0000-000004000000}"/>
  <mergeCells count="9">
    <mergeCell ref="E50:H50"/>
    <mergeCell ref="E80:H80"/>
    <mergeCell ref="E82:H82"/>
    <mergeCell ref="L2:V2"/>
    <mergeCell ref="E7:H7"/>
    <mergeCell ref="E9:H9"/>
    <mergeCell ref="E18:H18"/>
    <mergeCell ref="E27:H27"/>
    <mergeCell ref="E48:H48"/>
  </mergeCells>
  <hyperlinks>
    <hyperlink ref="F95" r:id="rId1" xr:uid="{00000000-0004-0000-0400-000000000000}"/>
    <hyperlink ref="F98" r:id="rId2" xr:uid="{00000000-0004-0000-0400-000001000000}"/>
    <hyperlink ref="F102" r:id="rId3" xr:uid="{00000000-0004-0000-0400-000002000000}"/>
    <hyperlink ref="F110" r:id="rId4" xr:uid="{00000000-0004-0000-0400-000003000000}"/>
    <hyperlink ref="F118" r:id="rId5" xr:uid="{00000000-0004-0000-0400-000004000000}"/>
    <hyperlink ref="F123" r:id="rId6" xr:uid="{00000000-0004-0000-0400-000005000000}"/>
    <hyperlink ref="F127" r:id="rId7" xr:uid="{00000000-0004-0000-0400-000006000000}"/>
    <hyperlink ref="F132" r:id="rId8" xr:uid="{00000000-0004-0000-0400-000007000000}"/>
    <hyperlink ref="F137" r:id="rId9" xr:uid="{00000000-0004-0000-0400-000008000000}"/>
    <hyperlink ref="F141" r:id="rId10" xr:uid="{00000000-0004-0000-0400-000009000000}"/>
    <hyperlink ref="F145" r:id="rId11" xr:uid="{00000000-0004-0000-0400-00000A000000}"/>
    <hyperlink ref="F153" r:id="rId12" xr:uid="{00000000-0004-0000-0400-00000B000000}"/>
    <hyperlink ref="F158" r:id="rId13" xr:uid="{00000000-0004-0000-0400-00000C000000}"/>
    <hyperlink ref="F162" r:id="rId14" xr:uid="{00000000-0004-0000-0400-00000D000000}"/>
    <hyperlink ref="F170" r:id="rId15" xr:uid="{00000000-0004-0000-0400-00000E000000}"/>
    <hyperlink ref="F178" r:id="rId16" xr:uid="{00000000-0004-0000-0400-00000F000000}"/>
    <hyperlink ref="F181" r:id="rId17" xr:uid="{00000000-0004-0000-0400-000010000000}"/>
    <hyperlink ref="F184" r:id="rId18" xr:uid="{00000000-0004-0000-0400-000011000000}"/>
    <hyperlink ref="F187" r:id="rId19" xr:uid="{00000000-0004-0000-0400-000012000000}"/>
    <hyperlink ref="F191" r:id="rId20" xr:uid="{00000000-0004-0000-0400-000013000000}"/>
    <hyperlink ref="F197" r:id="rId21" xr:uid="{00000000-0004-0000-0400-000014000000}"/>
    <hyperlink ref="F201" r:id="rId22" xr:uid="{00000000-0004-0000-0400-000015000000}"/>
    <hyperlink ref="F208" r:id="rId23" xr:uid="{00000000-0004-0000-0400-000016000000}"/>
    <hyperlink ref="F212" r:id="rId24" xr:uid="{00000000-0004-0000-0400-000017000000}"/>
    <hyperlink ref="F216" r:id="rId25" xr:uid="{00000000-0004-0000-0400-000018000000}"/>
    <hyperlink ref="F219" r:id="rId26" xr:uid="{00000000-0004-0000-0400-000019000000}"/>
    <hyperlink ref="F223" r:id="rId27" xr:uid="{00000000-0004-0000-0400-00001A000000}"/>
    <hyperlink ref="F228" r:id="rId28" xr:uid="{00000000-0004-0000-0400-00001B000000}"/>
    <hyperlink ref="F233" r:id="rId29" xr:uid="{00000000-0004-0000-0400-00001C000000}"/>
    <hyperlink ref="F237" r:id="rId30" xr:uid="{00000000-0004-0000-0400-00001D000000}"/>
    <hyperlink ref="F241" r:id="rId31" xr:uid="{00000000-0004-0000-0400-00001E000000}"/>
    <hyperlink ref="F244" r:id="rId32" xr:uid="{00000000-0004-0000-0400-00001F000000}"/>
    <hyperlink ref="F247" r:id="rId33" xr:uid="{00000000-0004-0000-0400-000020000000}"/>
    <hyperlink ref="F250" r:id="rId34" xr:uid="{00000000-0004-0000-0400-000021000000}"/>
    <hyperlink ref="F259" r:id="rId35" xr:uid="{00000000-0004-0000-0400-000022000000}"/>
    <hyperlink ref="F262" r:id="rId36" xr:uid="{00000000-0004-0000-0400-000023000000}"/>
    <hyperlink ref="F265" r:id="rId37" xr:uid="{00000000-0004-0000-0400-000024000000}"/>
    <hyperlink ref="F268" r:id="rId38" xr:uid="{00000000-0004-0000-0400-000025000000}"/>
    <hyperlink ref="F271" r:id="rId39" xr:uid="{00000000-0004-0000-0400-000026000000}"/>
    <hyperlink ref="F274" r:id="rId40" xr:uid="{00000000-0004-0000-0400-000027000000}"/>
    <hyperlink ref="F277" r:id="rId41" xr:uid="{00000000-0004-0000-0400-000028000000}"/>
    <hyperlink ref="F280" r:id="rId42" xr:uid="{00000000-0004-0000-0400-000029000000}"/>
    <hyperlink ref="F283" r:id="rId43" xr:uid="{00000000-0004-0000-0400-00002A000000}"/>
    <hyperlink ref="F290" r:id="rId44" xr:uid="{00000000-0004-0000-0400-00002B000000}"/>
    <hyperlink ref="F295" r:id="rId45" xr:uid="{00000000-0004-0000-0400-00002C000000}"/>
    <hyperlink ref="F301" r:id="rId46" xr:uid="{00000000-0004-0000-0400-00002D000000}"/>
    <hyperlink ref="F304" r:id="rId47" xr:uid="{00000000-0004-0000-0400-00002E000000}"/>
    <hyperlink ref="F312" r:id="rId48" xr:uid="{00000000-0004-0000-0400-00002F000000}"/>
    <hyperlink ref="F317" r:id="rId49" xr:uid="{00000000-0004-0000-0400-000030000000}"/>
    <hyperlink ref="F325" r:id="rId50" xr:uid="{00000000-0004-0000-0400-000031000000}"/>
    <hyperlink ref="F328" r:id="rId51" xr:uid="{00000000-0004-0000-0400-000032000000}"/>
    <hyperlink ref="F331" r:id="rId52" xr:uid="{00000000-0004-0000-0400-000033000000}"/>
    <hyperlink ref="F341" r:id="rId53" xr:uid="{00000000-0004-0000-0400-000034000000}"/>
    <hyperlink ref="F346" r:id="rId54" xr:uid="{00000000-0004-0000-0400-000035000000}"/>
    <hyperlink ref="F351" r:id="rId55" xr:uid="{00000000-0004-0000-0400-000036000000}"/>
    <hyperlink ref="F356" r:id="rId56" xr:uid="{00000000-0004-0000-0400-000037000000}"/>
    <hyperlink ref="F360" r:id="rId57" xr:uid="{00000000-0004-0000-0400-000038000000}"/>
    <hyperlink ref="F364" r:id="rId58" xr:uid="{00000000-0004-0000-0400-000039000000}"/>
    <hyperlink ref="F368" r:id="rId59" xr:uid="{00000000-0004-0000-0400-00003A000000}"/>
    <hyperlink ref="F373" r:id="rId60" xr:uid="{00000000-0004-0000-0400-00003B000000}"/>
    <hyperlink ref="F379" r:id="rId61" xr:uid="{00000000-0004-0000-0400-00003C000000}"/>
    <hyperlink ref="F385" r:id="rId62" xr:uid="{00000000-0004-0000-0400-00003D000000}"/>
    <hyperlink ref="F390" r:id="rId63" xr:uid="{00000000-0004-0000-0400-00003E000000}"/>
    <hyperlink ref="F399" r:id="rId64" xr:uid="{00000000-0004-0000-0400-00003F000000}"/>
    <hyperlink ref="F404" r:id="rId65" xr:uid="{00000000-0004-0000-0400-000040000000}"/>
    <hyperlink ref="F408" r:id="rId66" xr:uid="{00000000-0004-0000-0400-000041000000}"/>
    <hyperlink ref="F411" r:id="rId67" xr:uid="{00000000-0004-0000-0400-000042000000}"/>
    <hyperlink ref="F415" r:id="rId68" xr:uid="{00000000-0004-0000-0400-00004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93</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1308</v>
      </c>
      <c r="F9" s="307"/>
      <c r="G9" s="307"/>
      <c r="H9" s="307"/>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ROUND(J81,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ROUND((SUM(BE81:BE268)),  2)</f>
        <v>0</v>
      </c>
      <c r="I33" s="89">
        <v>0.21</v>
      </c>
      <c r="J33" s="88">
        <f>ROUND(((SUM(BE81:BE268))*I33),  2)</f>
        <v>0</v>
      </c>
      <c r="L33" s="32"/>
    </row>
    <row r="34" spans="2:12" s="1" customFormat="1" ht="14.45" customHeight="1">
      <c r="B34" s="32"/>
      <c r="E34" s="27" t="s">
        <v>44</v>
      </c>
      <c r="F34" s="88">
        <f>ROUND((SUM(BF81:BF268)),  2)</f>
        <v>0</v>
      </c>
      <c r="I34" s="89">
        <v>0.12</v>
      </c>
      <c r="J34" s="88">
        <f>ROUND(((SUM(BF81:BF268))*I34),  2)</f>
        <v>0</v>
      </c>
      <c r="L34" s="32"/>
    </row>
    <row r="35" spans="2:12" s="1" customFormat="1" ht="14.45" hidden="1" customHeight="1">
      <c r="B35" s="32"/>
      <c r="E35" s="27" t="s">
        <v>45</v>
      </c>
      <c r="F35" s="88">
        <f>ROUND((SUM(BG81:BG268)),  2)</f>
        <v>0</v>
      </c>
      <c r="I35" s="89">
        <v>0.21</v>
      </c>
      <c r="J35" s="88">
        <f>0</f>
        <v>0</v>
      </c>
      <c r="L35" s="32"/>
    </row>
    <row r="36" spans="2:12" s="1" customFormat="1" ht="14.45" hidden="1" customHeight="1">
      <c r="B36" s="32"/>
      <c r="E36" s="27" t="s">
        <v>46</v>
      </c>
      <c r="F36" s="88">
        <f>ROUND((SUM(BH81:BH268)),  2)</f>
        <v>0</v>
      </c>
      <c r="I36" s="89">
        <v>0.12</v>
      </c>
      <c r="J36" s="88">
        <f>0</f>
        <v>0</v>
      </c>
      <c r="L36" s="32"/>
    </row>
    <row r="37" spans="2:12" s="1" customFormat="1" ht="14.45" hidden="1" customHeight="1">
      <c r="B37" s="32"/>
      <c r="E37" s="27" t="s">
        <v>47</v>
      </c>
      <c r="F37" s="88">
        <f>ROUND((SUM(BI81:BI268)),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180 - Dopravně inženýrská opatření</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Správa a údržba silnic Plzeňského kraje, p.o.</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J81</f>
        <v>0</v>
      </c>
      <c r="L59" s="32"/>
      <c r="AU59" s="17" t="s">
        <v>108</v>
      </c>
    </row>
    <row r="60" spans="2:47" s="8" customFormat="1" ht="24.95" customHeight="1">
      <c r="B60" s="99"/>
      <c r="D60" s="100" t="s">
        <v>190</v>
      </c>
      <c r="E60" s="101"/>
      <c r="F60" s="101"/>
      <c r="G60" s="101"/>
      <c r="H60" s="101"/>
      <c r="I60" s="101"/>
      <c r="J60" s="102">
        <f>J82</f>
        <v>0</v>
      </c>
      <c r="L60" s="99"/>
    </row>
    <row r="61" spans="2:47" s="9" customFormat="1" ht="19.899999999999999" customHeight="1">
      <c r="B61" s="103"/>
      <c r="D61" s="104" t="s">
        <v>195</v>
      </c>
      <c r="E61" s="105"/>
      <c r="F61" s="105"/>
      <c r="G61" s="105"/>
      <c r="H61" s="105"/>
      <c r="I61" s="105"/>
      <c r="J61" s="106">
        <f>J83</f>
        <v>0</v>
      </c>
      <c r="L61" s="103"/>
    </row>
    <row r="62" spans="2:47" s="1" customFormat="1" ht="21.75" customHeight="1">
      <c r="B62" s="32"/>
      <c r="L62" s="32"/>
    </row>
    <row r="63" spans="2:47" s="1" customFormat="1" ht="6.95" customHeight="1">
      <c r="B63" s="41"/>
      <c r="C63" s="42"/>
      <c r="D63" s="42"/>
      <c r="E63" s="42"/>
      <c r="F63" s="42"/>
      <c r="G63" s="42"/>
      <c r="H63" s="42"/>
      <c r="I63" s="42"/>
      <c r="J63" s="42"/>
      <c r="K63" s="42"/>
      <c r="L63" s="32"/>
    </row>
    <row r="67" spans="2:20" s="1" customFormat="1" ht="6.95" customHeight="1">
      <c r="B67" s="43"/>
      <c r="C67" s="44"/>
      <c r="D67" s="44"/>
      <c r="E67" s="44"/>
      <c r="F67" s="44"/>
      <c r="G67" s="44"/>
      <c r="H67" s="44"/>
      <c r="I67" s="44"/>
      <c r="J67" s="44"/>
      <c r="K67" s="44"/>
      <c r="L67" s="32"/>
    </row>
    <row r="68" spans="2:20" s="1" customFormat="1" ht="24.95" customHeight="1">
      <c r="B68" s="32"/>
      <c r="C68" s="21" t="s">
        <v>114</v>
      </c>
      <c r="L68" s="32"/>
    </row>
    <row r="69" spans="2:20" s="1" customFormat="1" ht="6.95" customHeight="1">
      <c r="B69" s="32"/>
      <c r="L69" s="32"/>
    </row>
    <row r="70" spans="2:20" s="1" customFormat="1" ht="12" customHeight="1">
      <c r="B70" s="32"/>
      <c r="C70" s="27" t="s">
        <v>16</v>
      </c>
      <c r="L70" s="32"/>
    </row>
    <row r="71" spans="2:20" s="1" customFormat="1" ht="16.5" customHeight="1">
      <c r="B71" s="32"/>
      <c r="E71" s="305" t="str">
        <f>E7</f>
        <v>SILNICE II/605 ROZVADOV – STARÁ CELNICE</v>
      </c>
      <c r="F71" s="306"/>
      <c r="G71" s="306"/>
      <c r="H71" s="306"/>
      <c r="L71" s="32"/>
    </row>
    <row r="72" spans="2:20" s="1" customFormat="1" ht="12" customHeight="1">
      <c r="B72" s="32"/>
      <c r="C72" s="27" t="s">
        <v>102</v>
      </c>
      <c r="L72" s="32"/>
    </row>
    <row r="73" spans="2:20" s="1" customFormat="1" ht="16.5" customHeight="1">
      <c r="B73" s="32"/>
      <c r="E73" s="268" t="str">
        <f>E9</f>
        <v>SO 180 - Dopravně inženýrská opatření</v>
      </c>
      <c r="F73" s="307"/>
      <c r="G73" s="307"/>
      <c r="H73" s="307"/>
      <c r="L73" s="32"/>
    </row>
    <row r="74" spans="2:20" s="1" customFormat="1" ht="6.95" customHeight="1">
      <c r="B74" s="32"/>
      <c r="L74" s="32"/>
    </row>
    <row r="75" spans="2:20" s="1" customFormat="1" ht="12" customHeight="1">
      <c r="B75" s="32"/>
      <c r="C75" s="27" t="s">
        <v>21</v>
      </c>
      <c r="F75" s="25" t="str">
        <f>F12</f>
        <v>Rozvadov</v>
      </c>
      <c r="I75" s="27" t="s">
        <v>23</v>
      </c>
      <c r="J75" s="49" t="str">
        <f>IF(J12="","",J12)</f>
        <v>15. 8. 2024</v>
      </c>
      <c r="L75" s="32"/>
    </row>
    <row r="76" spans="2:20" s="1" customFormat="1" ht="6.95" customHeight="1">
      <c r="B76" s="32"/>
      <c r="L76" s="32"/>
    </row>
    <row r="77" spans="2:20" s="1" customFormat="1" ht="25.7" customHeight="1">
      <c r="B77" s="32"/>
      <c r="C77" s="27" t="s">
        <v>25</v>
      </c>
      <c r="F77" s="25" t="str">
        <f>E15</f>
        <v>Správa a údržba silnic Plzeňského kraje, p.o.</v>
      </c>
      <c r="I77" s="27" t="s">
        <v>31</v>
      </c>
      <c r="J77" s="30" t="str">
        <f>E21</f>
        <v>D PROJEKT PLZEŇ Nedvěd s.r.o.</v>
      </c>
      <c r="L77" s="32"/>
    </row>
    <row r="78" spans="2:20" s="1" customFormat="1" ht="15.2" customHeight="1">
      <c r="B78" s="32"/>
      <c r="C78" s="27" t="s">
        <v>29</v>
      </c>
      <c r="F78" s="25" t="str">
        <f>IF(E18="","",E18)</f>
        <v>Vyplň údaj</v>
      </c>
      <c r="I78" s="27" t="s">
        <v>34</v>
      </c>
      <c r="J78" s="30" t="str">
        <f>E24</f>
        <v xml:space="preserve"> </v>
      </c>
      <c r="L78" s="32"/>
    </row>
    <row r="79" spans="2:20" s="1" customFormat="1" ht="10.35" customHeight="1">
      <c r="B79" s="32"/>
      <c r="L79" s="32"/>
    </row>
    <row r="80" spans="2:20" s="10" customFormat="1" ht="29.25" customHeight="1">
      <c r="B80" s="107"/>
      <c r="C80" s="108" t="s">
        <v>115</v>
      </c>
      <c r="D80" s="109" t="s">
        <v>57</v>
      </c>
      <c r="E80" s="109" t="s">
        <v>53</v>
      </c>
      <c r="F80" s="109" t="s">
        <v>54</v>
      </c>
      <c r="G80" s="109" t="s">
        <v>116</v>
      </c>
      <c r="H80" s="109" t="s">
        <v>117</v>
      </c>
      <c r="I80" s="109" t="s">
        <v>118</v>
      </c>
      <c r="J80" s="109" t="s">
        <v>107</v>
      </c>
      <c r="K80" s="110" t="s">
        <v>119</v>
      </c>
      <c r="L80" s="107"/>
      <c r="M80" s="56" t="s">
        <v>19</v>
      </c>
      <c r="N80" s="57" t="s">
        <v>42</v>
      </c>
      <c r="O80" s="57" t="s">
        <v>120</v>
      </c>
      <c r="P80" s="57" t="s">
        <v>121</v>
      </c>
      <c r="Q80" s="57" t="s">
        <v>122</v>
      </c>
      <c r="R80" s="57" t="s">
        <v>123</v>
      </c>
      <c r="S80" s="57" t="s">
        <v>124</v>
      </c>
      <c r="T80" s="58" t="s">
        <v>125</v>
      </c>
    </row>
    <row r="81" spans="2:65" s="1" customFormat="1" ht="22.9" customHeight="1">
      <c r="B81" s="32"/>
      <c r="C81" s="61" t="s">
        <v>126</v>
      </c>
      <c r="J81" s="111">
        <f>BK81</f>
        <v>0</v>
      </c>
      <c r="L81" s="32"/>
      <c r="M81" s="59"/>
      <c r="N81" s="50"/>
      <c r="O81" s="50"/>
      <c r="P81" s="112">
        <f>P82</f>
        <v>0</v>
      </c>
      <c r="Q81" s="50"/>
      <c r="R81" s="112">
        <f>R82</f>
        <v>0.15493900000000002</v>
      </c>
      <c r="S81" s="50"/>
      <c r="T81" s="113">
        <f>T82</f>
        <v>0</v>
      </c>
      <c r="AT81" s="17" t="s">
        <v>71</v>
      </c>
      <c r="AU81" s="17" t="s">
        <v>108</v>
      </c>
      <c r="BK81" s="114">
        <f>BK82</f>
        <v>0</v>
      </c>
    </row>
    <row r="82" spans="2:65" s="11" customFormat="1" ht="25.9" customHeight="1">
      <c r="B82" s="115"/>
      <c r="D82" s="116" t="s">
        <v>71</v>
      </c>
      <c r="E82" s="117" t="s">
        <v>200</v>
      </c>
      <c r="F82" s="117" t="s">
        <v>201</v>
      </c>
      <c r="I82" s="118"/>
      <c r="J82" s="119">
        <f>BK82</f>
        <v>0</v>
      </c>
      <c r="L82" s="115"/>
      <c r="M82" s="120"/>
      <c r="P82" s="121">
        <f>P83</f>
        <v>0</v>
      </c>
      <c r="R82" s="121">
        <f>R83</f>
        <v>0.15493900000000002</v>
      </c>
      <c r="T82" s="122">
        <f>T83</f>
        <v>0</v>
      </c>
      <c r="AR82" s="116" t="s">
        <v>80</v>
      </c>
      <c r="AT82" s="123" t="s">
        <v>71</v>
      </c>
      <c r="AU82" s="123" t="s">
        <v>72</v>
      </c>
      <c r="AY82" s="116" t="s">
        <v>130</v>
      </c>
      <c r="BK82" s="124">
        <f>BK83</f>
        <v>0</v>
      </c>
    </row>
    <row r="83" spans="2:65" s="11" customFormat="1" ht="22.9" customHeight="1">
      <c r="B83" s="115"/>
      <c r="D83" s="116" t="s">
        <v>71</v>
      </c>
      <c r="E83" s="125" t="s">
        <v>272</v>
      </c>
      <c r="F83" s="125" t="s">
        <v>552</v>
      </c>
      <c r="I83" s="118"/>
      <c r="J83" s="126">
        <f>BK83</f>
        <v>0</v>
      </c>
      <c r="L83" s="115"/>
      <c r="M83" s="120"/>
      <c r="P83" s="121">
        <f>SUM(P84:P268)</f>
        <v>0</v>
      </c>
      <c r="R83" s="121">
        <f>SUM(R84:R268)</f>
        <v>0.15493900000000002</v>
      </c>
      <c r="T83" s="122">
        <f>SUM(T84:T268)</f>
        <v>0</v>
      </c>
      <c r="AR83" s="116" t="s">
        <v>80</v>
      </c>
      <c r="AT83" s="123" t="s">
        <v>71</v>
      </c>
      <c r="AU83" s="123" t="s">
        <v>80</v>
      </c>
      <c r="AY83" s="116" t="s">
        <v>130</v>
      </c>
      <c r="BK83" s="124">
        <f>SUM(BK84:BK268)</f>
        <v>0</v>
      </c>
    </row>
    <row r="84" spans="2:65" s="1" customFormat="1" ht="24.2" customHeight="1">
      <c r="B84" s="32"/>
      <c r="C84" s="127" t="s">
        <v>80</v>
      </c>
      <c r="D84" s="127" t="s">
        <v>133</v>
      </c>
      <c r="E84" s="128" t="s">
        <v>1309</v>
      </c>
      <c r="F84" s="129" t="s">
        <v>1310</v>
      </c>
      <c r="G84" s="130" t="s">
        <v>394</v>
      </c>
      <c r="H84" s="131">
        <v>317</v>
      </c>
      <c r="I84" s="132"/>
      <c r="J84" s="133">
        <f>ROUND(I84*H84,2)</f>
        <v>0</v>
      </c>
      <c r="K84" s="129" t="s">
        <v>137</v>
      </c>
      <c r="L84" s="32"/>
      <c r="M84" s="134" t="s">
        <v>19</v>
      </c>
      <c r="N84" s="135" t="s">
        <v>43</v>
      </c>
      <c r="P84" s="136">
        <f>O84*H84</f>
        <v>0</v>
      </c>
      <c r="Q84" s="136">
        <v>0</v>
      </c>
      <c r="R84" s="136">
        <f>Q84*H84</f>
        <v>0</v>
      </c>
      <c r="S84" s="136">
        <v>0</v>
      </c>
      <c r="T84" s="137">
        <f>S84*H84</f>
        <v>0</v>
      </c>
      <c r="AR84" s="138" t="s">
        <v>138</v>
      </c>
      <c r="AT84" s="138" t="s">
        <v>133</v>
      </c>
      <c r="AU84" s="138" t="s">
        <v>82</v>
      </c>
      <c r="AY84" s="17" t="s">
        <v>130</v>
      </c>
      <c r="BE84" s="139">
        <f>IF(N84="základní",J84,0)</f>
        <v>0</v>
      </c>
      <c r="BF84" s="139">
        <f>IF(N84="snížená",J84,0)</f>
        <v>0</v>
      </c>
      <c r="BG84" s="139">
        <f>IF(N84="zákl. přenesená",J84,0)</f>
        <v>0</v>
      </c>
      <c r="BH84" s="139">
        <f>IF(N84="sníž. přenesená",J84,0)</f>
        <v>0</v>
      </c>
      <c r="BI84" s="139">
        <f>IF(N84="nulová",J84,0)</f>
        <v>0</v>
      </c>
      <c r="BJ84" s="17" t="s">
        <v>80</v>
      </c>
      <c r="BK84" s="139">
        <f>ROUND(I84*H84,2)</f>
        <v>0</v>
      </c>
      <c r="BL84" s="17" t="s">
        <v>138</v>
      </c>
      <c r="BM84" s="138" t="s">
        <v>1311</v>
      </c>
    </row>
    <row r="85" spans="2:65" s="1" customFormat="1" ht="19.5">
      <c r="B85" s="32"/>
      <c r="D85" s="140" t="s">
        <v>140</v>
      </c>
      <c r="F85" s="141" t="s">
        <v>1312</v>
      </c>
      <c r="I85" s="142"/>
      <c r="L85" s="32"/>
      <c r="M85" s="143"/>
      <c r="T85" s="53"/>
      <c r="AT85" s="17" t="s">
        <v>140</v>
      </c>
      <c r="AU85" s="17" t="s">
        <v>82</v>
      </c>
    </row>
    <row r="86" spans="2:65" s="1" customFormat="1" ht="11.25">
      <c r="B86" s="32"/>
      <c r="D86" s="144" t="s">
        <v>141</v>
      </c>
      <c r="F86" s="145" t="s">
        <v>1313</v>
      </c>
      <c r="I86" s="142"/>
      <c r="L86" s="32"/>
      <c r="M86" s="143"/>
      <c r="T86" s="53"/>
      <c r="AT86" s="17" t="s">
        <v>141</v>
      </c>
      <c r="AU86" s="17" t="s">
        <v>82</v>
      </c>
    </row>
    <row r="87" spans="2:65" s="12" customFormat="1" ht="11.25">
      <c r="B87" s="150"/>
      <c r="D87" s="140" t="s">
        <v>215</v>
      </c>
      <c r="E87" s="151" t="s">
        <v>19</v>
      </c>
      <c r="F87" s="152" t="s">
        <v>1314</v>
      </c>
      <c r="H87" s="151" t="s">
        <v>19</v>
      </c>
      <c r="I87" s="153"/>
      <c r="L87" s="150"/>
      <c r="M87" s="154"/>
      <c r="T87" s="155"/>
      <c r="AT87" s="151" t="s">
        <v>215</v>
      </c>
      <c r="AU87" s="151" t="s">
        <v>82</v>
      </c>
      <c r="AV87" s="12" t="s">
        <v>80</v>
      </c>
      <c r="AW87" s="12" t="s">
        <v>33</v>
      </c>
      <c r="AX87" s="12" t="s">
        <v>72</v>
      </c>
      <c r="AY87" s="151" t="s">
        <v>130</v>
      </c>
    </row>
    <row r="88" spans="2:65" s="13" customFormat="1" ht="11.25">
      <c r="B88" s="156"/>
      <c r="D88" s="140" t="s">
        <v>215</v>
      </c>
      <c r="E88" s="157" t="s">
        <v>19</v>
      </c>
      <c r="F88" s="158" t="s">
        <v>1315</v>
      </c>
      <c r="H88" s="159">
        <v>93</v>
      </c>
      <c r="I88" s="160"/>
      <c r="L88" s="156"/>
      <c r="M88" s="161"/>
      <c r="T88" s="162"/>
      <c r="AT88" s="157" t="s">
        <v>215</v>
      </c>
      <c r="AU88" s="157" t="s">
        <v>82</v>
      </c>
      <c r="AV88" s="13" t="s">
        <v>82</v>
      </c>
      <c r="AW88" s="13" t="s">
        <v>33</v>
      </c>
      <c r="AX88" s="13" t="s">
        <v>72</v>
      </c>
      <c r="AY88" s="157" t="s">
        <v>130</v>
      </c>
    </row>
    <row r="89" spans="2:65" s="12" customFormat="1" ht="11.25">
      <c r="B89" s="150"/>
      <c r="D89" s="140" t="s">
        <v>215</v>
      </c>
      <c r="E89" s="151" t="s">
        <v>19</v>
      </c>
      <c r="F89" s="152" t="s">
        <v>1316</v>
      </c>
      <c r="H89" s="151" t="s">
        <v>19</v>
      </c>
      <c r="I89" s="153"/>
      <c r="L89" s="150"/>
      <c r="M89" s="154"/>
      <c r="T89" s="155"/>
      <c r="AT89" s="151" t="s">
        <v>215</v>
      </c>
      <c r="AU89" s="151" t="s">
        <v>82</v>
      </c>
      <c r="AV89" s="12" t="s">
        <v>80</v>
      </c>
      <c r="AW89" s="12" t="s">
        <v>33</v>
      </c>
      <c r="AX89" s="12" t="s">
        <v>72</v>
      </c>
      <c r="AY89" s="151" t="s">
        <v>130</v>
      </c>
    </row>
    <row r="90" spans="2:65" s="13" customFormat="1" ht="11.25">
      <c r="B90" s="156"/>
      <c r="D90" s="140" t="s">
        <v>215</v>
      </c>
      <c r="E90" s="157" t="s">
        <v>19</v>
      </c>
      <c r="F90" s="158" t="s">
        <v>1317</v>
      </c>
      <c r="H90" s="159">
        <v>175</v>
      </c>
      <c r="I90" s="160"/>
      <c r="L90" s="156"/>
      <c r="M90" s="161"/>
      <c r="T90" s="162"/>
      <c r="AT90" s="157" t="s">
        <v>215</v>
      </c>
      <c r="AU90" s="157" t="s">
        <v>82</v>
      </c>
      <c r="AV90" s="13" t="s">
        <v>82</v>
      </c>
      <c r="AW90" s="13" t="s">
        <v>33</v>
      </c>
      <c r="AX90" s="13" t="s">
        <v>72</v>
      </c>
      <c r="AY90" s="157" t="s">
        <v>130</v>
      </c>
    </row>
    <row r="91" spans="2:65" s="12" customFormat="1" ht="11.25">
      <c r="B91" s="150"/>
      <c r="D91" s="140" t="s">
        <v>215</v>
      </c>
      <c r="E91" s="151" t="s">
        <v>19</v>
      </c>
      <c r="F91" s="152" t="s">
        <v>1318</v>
      </c>
      <c r="H91" s="151" t="s">
        <v>19</v>
      </c>
      <c r="I91" s="153"/>
      <c r="L91" s="150"/>
      <c r="M91" s="154"/>
      <c r="T91" s="155"/>
      <c r="AT91" s="151" t="s">
        <v>215</v>
      </c>
      <c r="AU91" s="151" t="s">
        <v>82</v>
      </c>
      <c r="AV91" s="12" t="s">
        <v>80</v>
      </c>
      <c r="AW91" s="12" t="s">
        <v>33</v>
      </c>
      <c r="AX91" s="12" t="s">
        <v>72</v>
      </c>
      <c r="AY91" s="151" t="s">
        <v>130</v>
      </c>
    </row>
    <row r="92" spans="2:65" s="13" customFormat="1" ht="11.25">
      <c r="B92" s="156"/>
      <c r="D92" s="140" t="s">
        <v>215</v>
      </c>
      <c r="E92" s="157" t="s">
        <v>19</v>
      </c>
      <c r="F92" s="158" t="s">
        <v>1319</v>
      </c>
      <c r="H92" s="159">
        <v>49</v>
      </c>
      <c r="I92" s="160"/>
      <c r="L92" s="156"/>
      <c r="M92" s="161"/>
      <c r="T92" s="162"/>
      <c r="AT92" s="157" t="s">
        <v>215</v>
      </c>
      <c r="AU92" s="157" t="s">
        <v>82</v>
      </c>
      <c r="AV92" s="13" t="s">
        <v>82</v>
      </c>
      <c r="AW92" s="13" t="s">
        <v>33</v>
      </c>
      <c r="AX92" s="13" t="s">
        <v>72</v>
      </c>
      <c r="AY92" s="157" t="s">
        <v>130</v>
      </c>
    </row>
    <row r="93" spans="2:65" s="14" customFormat="1" ht="11.25">
      <c r="B93" s="163"/>
      <c r="D93" s="140" t="s">
        <v>215</v>
      </c>
      <c r="E93" s="164" t="s">
        <v>19</v>
      </c>
      <c r="F93" s="165" t="s">
        <v>220</v>
      </c>
      <c r="H93" s="166">
        <v>317</v>
      </c>
      <c r="I93" s="167"/>
      <c r="L93" s="163"/>
      <c r="M93" s="168"/>
      <c r="T93" s="169"/>
      <c r="AT93" s="164" t="s">
        <v>215</v>
      </c>
      <c r="AU93" s="164" t="s">
        <v>82</v>
      </c>
      <c r="AV93" s="14" t="s">
        <v>138</v>
      </c>
      <c r="AW93" s="14" t="s">
        <v>33</v>
      </c>
      <c r="AX93" s="14" t="s">
        <v>80</v>
      </c>
      <c r="AY93" s="164" t="s">
        <v>130</v>
      </c>
    </row>
    <row r="94" spans="2:65" s="1" customFormat="1" ht="24.2" customHeight="1">
      <c r="B94" s="32"/>
      <c r="C94" s="127" t="s">
        <v>82</v>
      </c>
      <c r="D94" s="127" t="s">
        <v>133</v>
      </c>
      <c r="E94" s="128" t="s">
        <v>1320</v>
      </c>
      <c r="F94" s="129" t="s">
        <v>1321</v>
      </c>
      <c r="G94" s="130" t="s">
        <v>394</v>
      </c>
      <c r="H94" s="131">
        <v>11</v>
      </c>
      <c r="I94" s="132"/>
      <c r="J94" s="133">
        <f>ROUND(I94*H94,2)</f>
        <v>0</v>
      </c>
      <c r="K94" s="129" t="s">
        <v>137</v>
      </c>
      <c r="L94" s="32"/>
      <c r="M94" s="134" t="s">
        <v>19</v>
      </c>
      <c r="N94" s="135" t="s">
        <v>43</v>
      </c>
      <c r="P94" s="136">
        <f>O94*H94</f>
        <v>0</v>
      </c>
      <c r="Q94" s="136">
        <v>0</v>
      </c>
      <c r="R94" s="136">
        <f>Q94*H94</f>
        <v>0</v>
      </c>
      <c r="S94" s="136">
        <v>0</v>
      </c>
      <c r="T94" s="137">
        <f>S94*H94</f>
        <v>0</v>
      </c>
      <c r="AR94" s="138" t="s">
        <v>138</v>
      </c>
      <c r="AT94" s="138" t="s">
        <v>133</v>
      </c>
      <c r="AU94" s="138" t="s">
        <v>82</v>
      </c>
      <c r="AY94" s="17" t="s">
        <v>130</v>
      </c>
      <c r="BE94" s="139">
        <f>IF(N94="základní",J94,0)</f>
        <v>0</v>
      </c>
      <c r="BF94" s="139">
        <f>IF(N94="snížená",J94,0)</f>
        <v>0</v>
      </c>
      <c r="BG94" s="139">
        <f>IF(N94="zákl. přenesená",J94,0)</f>
        <v>0</v>
      </c>
      <c r="BH94" s="139">
        <f>IF(N94="sníž. přenesená",J94,0)</f>
        <v>0</v>
      </c>
      <c r="BI94" s="139">
        <f>IF(N94="nulová",J94,0)</f>
        <v>0</v>
      </c>
      <c r="BJ94" s="17" t="s">
        <v>80</v>
      </c>
      <c r="BK94" s="139">
        <f>ROUND(I94*H94,2)</f>
        <v>0</v>
      </c>
      <c r="BL94" s="17" t="s">
        <v>138</v>
      </c>
      <c r="BM94" s="138" t="s">
        <v>1322</v>
      </c>
    </row>
    <row r="95" spans="2:65" s="1" customFormat="1" ht="19.5">
      <c r="B95" s="32"/>
      <c r="D95" s="140" t="s">
        <v>140</v>
      </c>
      <c r="F95" s="141" t="s">
        <v>1323</v>
      </c>
      <c r="I95" s="142"/>
      <c r="L95" s="32"/>
      <c r="M95" s="143"/>
      <c r="T95" s="53"/>
      <c r="AT95" s="17" t="s">
        <v>140</v>
      </c>
      <c r="AU95" s="17" t="s">
        <v>82</v>
      </c>
    </row>
    <row r="96" spans="2:65" s="1" customFormat="1" ht="11.25">
      <c r="B96" s="32"/>
      <c r="D96" s="144" t="s">
        <v>141</v>
      </c>
      <c r="F96" s="145" t="s">
        <v>1324</v>
      </c>
      <c r="I96" s="142"/>
      <c r="L96" s="32"/>
      <c r="M96" s="143"/>
      <c r="T96" s="53"/>
      <c r="AT96" s="17" t="s">
        <v>141</v>
      </c>
      <c r="AU96" s="17" t="s">
        <v>82</v>
      </c>
    </row>
    <row r="97" spans="2:65" s="1" customFormat="1" ht="68.25">
      <c r="B97" s="32"/>
      <c r="D97" s="140" t="s">
        <v>143</v>
      </c>
      <c r="F97" s="146" t="s">
        <v>1325</v>
      </c>
      <c r="I97" s="142"/>
      <c r="L97" s="32"/>
      <c r="M97" s="143"/>
      <c r="T97" s="53"/>
      <c r="AT97" s="17" t="s">
        <v>143</v>
      </c>
      <c r="AU97" s="17" t="s">
        <v>82</v>
      </c>
    </row>
    <row r="98" spans="2:65" s="12" customFormat="1" ht="11.25">
      <c r="B98" s="150"/>
      <c r="D98" s="140" t="s">
        <v>215</v>
      </c>
      <c r="E98" s="151" t="s">
        <v>19</v>
      </c>
      <c r="F98" s="152" t="s">
        <v>1314</v>
      </c>
      <c r="H98" s="151" t="s">
        <v>19</v>
      </c>
      <c r="I98" s="153"/>
      <c r="L98" s="150"/>
      <c r="M98" s="154"/>
      <c r="T98" s="155"/>
      <c r="AT98" s="151" t="s">
        <v>215</v>
      </c>
      <c r="AU98" s="151" t="s">
        <v>82</v>
      </c>
      <c r="AV98" s="12" t="s">
        <v>80</v>
      </c>
      <c r="AW98" s="12" t="s">
        <v>33</v>
      </c>
      <c r="AX98" s="12" t="s">
        <v>72</v>
      </c>
      <c r="AY98" s="151" t="s">
        <v>130</v>
      </c>
    </row>
    <row r="99" spans="2:65" s="13" customFormat="1" ht="11.25">
      <c r="B99" s="156"/>
      <c r="D99" s="140" t="s">
        <v>215</v>
      </c>
      <c r="E99" s="157" t="s">
        <v>19</v>
      </c>
      <c r="F99" s="158" t="s">
        <v>1326</v>
      </c>
      <c r="H99" s="159">
        <v>4</v>
      </c>
      <c r="I99" s="160"/>
      <c r="L99" s="156"/>
      <c r="M99" s="161"/>
      <c r="T99" s="162"/>
      <c r="AT99" s="157" t="s">
        <v>215</v>
      </c>
      <c r="AU99" s="157" t="s">
        <v>82</v>
      </c>
      <c r="AV99" s="13" t="s">
        <v>82</v>
      </c>
      <c r="AW99" s="13" t="s">
        <v>33</v>
      </c>
      <c r="AX99" s="13" t="s">
        <v>72</v>
      </c>
      <c r="AY99" s="157" t="s">
        <v>130</v>
      </c>
    </row>
    <row r="100" spans="2:65" s="12" customFormat="1" ht="11.25">
      <c r="B100" s="150"/>
      <c r="D100" s="140" t="s">
        <v>215</v>
      </c>
      <c r="E100" s="151" t="s">
        <v>19</v>
      </c>
      <c r="F100" s="152" t="s">
        <v>1316</v>
      </c>
      <c r="H100" s="151" t="s">
        <v>19</v>
      </c>
      <c r="I100" s="153"/>
      <c r="L100" s="150"/>
      <c r="M100" s="154"/>
      <c r="T100" s="155"/>
      <c r="AT100" s="151" t="s">
        <v>215</v>
      </c>
      <c r="AU100" s="151" t="s">
        <v>82</v>
      </c>
      <c r="AV100" s="12" t="s">
        <v>80</v>
      </c>
      <c r="AW100" s="12" t="s">
        <v>33</v>
      </c>
      <c r="AX100" s="12" t="s">
        <v>72</v>
      </c>
      <c r="AY100" s="151" t="s">
        <v>130</v>
      </c>
    </row>
    <row r="101" spans="2:65" s="13" customFormat="1" ht="11.25">
      <c r="B101" s="156"/>
      <c r="D101" s="140" t="s">
        <v>215</v>
      </c>
      <c r="E101" s="157" t="s">
        <v>19</v>
      </c>
      <c r="F101" s="158" t="s">
        <v>72</v>
      </c>
      <c r="H101" s="159">
        <v>0</v>
      </c>
      <c r="I101" s="160"/>
      <c r="L101" s="156"/>
      <c r="M101" s="161"/>
      <c r="T101" s="162"/>
      <c r="AT101" s="157" t="s">
        <v>215</v>
      </c>
      <c r="AU101" s="157" t="s">
        <v>82</v>
      </c>
      <c r="AV101" s="13" t="s">
        <v>82</v>
      </c>
      <c r="AW101" s="13" t="s">
        <v>33</v>
      </c>
      <c r="AX101" s="13" t="s">
        <v>72</v>
      </c>
      <c r="AY101" s="157" t="s">
        <v>130</v>
      </c>
    </row>
    <row r="102" spans="2:65" s="12" customFormat="1" ht="11.25">
      <c r="B102" s="150"/>
      <c r="D102" s="140" t="s">
        <v>215</v>
      </c>
      <c r="E102" s="151" t="s">
        <v>19</v>
      </c>
      <c r="F102" s="152" t="s">
        <v>1318</v>
      </c>
      <c r="H102" s="151" t="s">
        <v>19</v>
      </c>
      <c r="I102" s="153"/>
      <c r="L102" s="150"/>
      <c r="M102" s="154"/>
      <c r="T102" s="155"/>
      <c r="AT102" s="151" t="s">
        <v>215</v>
      </c>
      <c r="AU102" s="151" t="s">
        <v>82</v>
      </c>
      <c r="AV102" s="12" t="s">
        <v>80</v>
      </c>
      <c r="AW102" s="12" t="s">
        <v>33</v>
      </c>
      <c r="AX102" s="12" t="s">
        <v>72</v>
      </c>
      <c r="AY102" s="151" t="s">
        <v>130</v>
      </c>
    </row>
    <row r="103" spans="2:65" s="13" customFormat="1" ht="11.25">
      <c r="B103" s="156"/>
      <c r="D103" s="140" t="s">
        <v>215</v>
      </c>
      <c r="E103" s="157" t="s">
        <v>19</v>
      </c>
      <c r="F103" s="158" t="s">
        <v>1327</v>
      </c>
      <c r="H103" s="159">
        <v>7</v>
      </c>
      <c r="I103" s="160"/>
      <c r="L103" s="156"/>
      <c r="M103" s="161"/>
      <c r="T103" s="162"/>
      <c r="AT103" s="157" t="s">
        <v>215</v>
      </c>
      <c r="AU103" s="157" t="s">
        <v>82</v>
      </c>
      <c r="AV103" s="13" t="s">
        <v>82</v>
      </c>
      <c r="AW103" s="13" t="s">
        <v>33</v>
      </c>
      <c r="AX103" s="13" t="s">
        <v>72</v>
      </c>
      <c r="AY103" s="157" t="s">
        <v>130</v>
      </c>
    </row>
    <row r="104" spans="2:65" s="14" customFormat="1" ht="11.25">
      <c r="B104" s="163"/>
      <c r="D104" s="140" t="s">
        <v>215</v>
      </c>
      <c r="E104" s="164" t="s">
        <v>19</v>
      </c>
      <c r="F104" s="165" t="s">
        <v>220</v>
      </c>
      <c r="H104" s="166">
        <v>11</v>
      </c>
      <c r="I104" s="167"/>
      <c r="L104" s="163"/>
      <c r="M104" s="168"/>
      <c r="T104" s="169"/>
      <c r="AT104" s="164" t="s">
        <v>215</v>
      </c>
      <c r="AU104" s="164" t="s">
        <v>82</v>
      </c>
      <c r="AV104" s="14" t="s">
        <v>138</v>
      </c>
      <c r="AW104" s="14" t="s">
        <v>33</v>
      </c>
      <c r="AX104" s="14" t="s">
        <v>80</v>
      </c>
      <c r="AY104" s="164" t="s">
        <v>130</v>
      </c>
    </row>
    <row r="105" spans="2:65" s="1" customFormat="1" ht="24.2" customHeight="1">
      <c r="B105" s="32"/>
      <c r="C105" s="127" t="s">
        <v>150</v>
      </c>
      <c r="D105" s="127" t="s">
        <v>133</v>
      </c>
      <c r="E105" s="128" t="s">
        <v>1328</v>
      </c>
      <c r="F105" s="129" t="s">
        <v>1329</v>
      </c>
      <c r="G105" s="130" t="s">
        <v>394</v>
      </c>
      <c r="H105" s="131">
        <v>12628</v>
      </c>
      <c r="I105" s="132"/>
      <c r="J105" s="133">
        <f>ROUND(I105*H105,2)</f>
        <v>0</v>
      </c>
      <c r="K105" s="129" t="s">
        <v>137</v>
      </c>
      <c r="L105" s="32"/>
      <c r="M105" s="134" t="s">
        <v>19</v>
      </c>
      <c r="N105" s="135" t="s">
        <v>43</v>
      </c>
      <c r="P105" s="136">
        <f>O105*H105</f>
        <v>0</v>
      </c>
      <c r="Q105" s="136">
        <v>0</v>
      </c>
      <c r="R105" s="136">
        <f>Q105*H105</f>
        <v>0</v>
      </c>
      <c r="S105" s="136">
        <v>0</v>
      </c>
      <c r="T105" s="137">
        <f>S105*H105</f>
        <v>0</v>
      </c>
      <c r="AR105" s="138" t="s">
        <v>138</v>
      </c>
      <c r="AT105" s="138" t="s">
        <v>133</v>
      </c>
      <c r="AU105" s="138" t="s">
        <v>82</v>
      </c>
      <c r="AY105" s="17" t="s">
        <v>130</v>
      </c>
      <c r="BE105" s="139">
        <f>IF(N105="základní",J105,0)</f>
        <v>0</v>
      </c>
      <c r="BF105" s="139">
        <f>IF(N105="snížená",J105,0)</f>
        <v>0</v>
      </c>
      <c r="BG105" s="139">
        <f>IF(N105="zákl. přenesená",J105,0)</f>
        <v>0</v>
      </c>
      <c r="BH105" s="139">
        <f>IF(N105="sníž. přenesená",J105,0)</f>
        <v>0</v>
      </c>
      <c r="BI105" s="139">
        <f>IF(N105="nulová",J105,0)</f>
        <v>0</v>
      </c>
      <c r="BJ105" s="17" t="s">
        <v>80</v>
      </c>
      <c r="BK105" s="139">
        <f>ROUND(I105*H105,2)</f>
        <v>0</v>
      </c>
      <c r="BL105" s="17" t="s">
        <v>138</v>
      </c>
      <c r="BM105" s="138" t="s">
        <v>1330</v>
      </c>
    </row>
    <row r="106" spans="2:65" s="1" customFormat="1" ht="29.25">
      <c r="B106" s="32"/>
      <c r="D106" s="140" t="s">
        <v>140</v>
      </c>
      <c r="F106" s="141" t="s">
        <v>1331</v>
      </c>
      <c r="I106" s="142"/>
      <c r="L106" s="32"/>
      <c r="M106" s="143"/>
      <c r="T106" s="53"/>
      <c r="AT106" s="17" t="s">
        <v>140</v>
      </c>
      <c r="AU106" s="17" t="s">
        <v>82</v>
      </c>
    </row>
    <row r="107" spans="2:65" s="1" customFormat="1" ht="11.25">
      <c r="B107" s="32"/>
      <c r="D107" s="144" t="s">
        <v>141</v>
      </c>
      <c r="F107" s="145" t="s">
        <v>1332</v>
      </c>
      <c r="I107" s="142"/>
      <c r="L107" s="32"/>
      <c r="M107" s="143"/>
      <c r="T107" s="53"/>
      <c r="AT107" s="17" t="s">
        <v>141</v>
      </c>
      <c r="AU107" s="17" t="s">
        <v>82</v>
      </c>
    </row>
    <row r="108" spans="2:65" s="12" customFormat="1" ht="11.25">
      <c r="B108" s="150"/>
      <c r="D108" s="140" t="s">
        <v>215</v>
      </c>
      <c r="E108" s="151" t="s">
        <v>19</v>
      </c>
      <c r="F108" s="152" t="s">
        <v>1333</v>
      </c>
      <c r="H108" s="151" t="s">
        <v>19</v>
      </c>
      <c r="I108" s="153"/>
      <c r="L108" s="150"/>
      <c r="M108" s="154"/>
      <c r="T108" s="155"/>
      <c r="AT108" s="151" t="s">
        <v>215</v>
      </c>
      <c r="AU108" s="151" t="s">
        <v>82</v>
      </c>
      <c r="AV108" s="12" t="s">
        <v>80</v>
      </c>
      <c r="AW108" s="12" t="s">
        <v>33</v>
      </c>
      <c r="AX108" s="12" t="s">
        <v>72</v>
      </c>
      <c r="AY108" s="151" t="s">
        <v>130</v>
      </c>
    </row>
    <row r="109" spans="2:65" s="13" customFormat="1" ht="11.25">
      <c r="B109" s="156"/>
      <c r="D109" s="140" t="s">
        <v>215</v>
      </c>
      <c r="E109" s="157" t="s">
        <v>19</v>
      </c>
      <c r="F109" s="158" t="s">
        <v>1334</v>
      </c>
      <c r="H109" s="159">
        <v>3906</v>
      </c>
      <c r="I109" s="160"/>
      <c r="L109" s="156"/>
      <c r="M109" s="161"/>
      <c r="T109" s="162"/>
      <c r="AT109" s="157" t="s">
        <v>215</v>
      </c>
      <c r="AU109" s="157" t="s">
        <v>82</v>
      </c>
      <c r="AV109" s="13" t="s">
        <v>82</v>
      </c>
      <c r="AW109" s="13" t="s">
        <v>33</v>
      </c>
      <c r="AX109" s="13" t="s">
        <v>72</v>
      </c>
      <c r="AY109" s="157" t="s">
        <v>130</v>
      </c>
    </row>
    <row r="110" spans="2:65" s="12" customFormat="1" ht="11.25">
      <c r="B110" s="150"/>
      <c r="D110" s="140" t="s">
        <v>215</v>
      </c>
      <c r="E110" s="151" t="s">
        <v>19</v>
      </c>
      <c r="F110" s="152" t="s">
        <v>1335</v>
      </c>
      <c r="H110" s="151" t="s">
        <v>19</v>
      </c>
      <c r="I110" s="153"/>
      <c r="L110" s="150"/>
      <c r="M110" s="154"/>
      <c r="T110" s="155"/>
      <c r="AT110" s="151" t="s">
        <v>215</v>
      </c>
      <c r="AU110" s="151" t="s">
        <v>82</v>
      </c>
      <c r="AV110" s="12" t="s">
        <v>80</v>
      </c>
      <c r="AW110" s="12" t="s">
        <v>33</v>
      </c>
      <c r="AX110" s="12" t="s">
        <v>72</v>
      </c>
      <c r="AY110" s="151" t="s">
        <v>130</v>
      </c>
    </row>
    <row r="111" spans="2:65" s="13" customFormat="1" ht="11.25">
      <c r="B111" s="156"/>
      <c r="D111" s="140" t="s">
        <v>215</v>
      </c>
      <c r="E111" s="157" t="s">
        <v>19</v>
      </c>
      <c r="F111" s="158" t="s">
        <v>1336</v>
      </c>
      <c r="H111" s="159">
        <v>7350</v>
      </c>
      <c r="I111" s="160"/>
      <c r="L111" s="156"/>
      <c r="M111" s="161"/>
      <c r="T111" s="162"/>
      <c r="AT111" s="157" t="s">
        <v>215</v>
      </c>
      <c r="AU111" s="157" t="s">
        <v>82</v>
      </c>
      <c r="AV111" s="13" t="s">
        <v>82</v>
      </c>
      <c r="AW111" s="13" t="s">
        <v>33</v>
      </c>
      <c r="AX111" s="13" t="s">
        <v>72</v>
      </c>
      <c r="AY111" s="157" t="s">
        <v>130</v>
      </c>
    </row>
    <row r="112" spans="2:65" s="12" customFormat="1" ht="11.25">
      <c r="B112" s="150"/>
      <c r="D112" s="140" t="s">
        <v>215</v>
      </c>
      <c r="E112" s="151" t="s">
        <v>19</v>
      </c>
      <c r="F112" s="152" t="s">
        <v>1337</v>
      </c>
      <c r="H112" s="151" t="s">
        <v>19</v>
      </c>
      <c r="I112" s="153"/>
      <c r="L112" s="150"/>
      <c r="M112" s="154"/>
      <c r="T112" s="155"/>
      <c r="AT112" s="151" t="s">
        <v>215</v>
      </c>
      <c r="AU112" s="151" t="s">
        <v>82</v>
      </c>
      <c r="AV112" s="12" t="s">
        <v>80</v>
      </c>
      <c r="AW112" s="12" t="s">
        <v>33</v>
      </c>
      <c r="AX112" s="12" t="s">
        <v>72</v>
      </c>
      <c r="AY112" s="151" t="s">
        <v>130</v>
      </c>
    </row>
    <row r="113" spans="2:65" s="13" customFormat="1" ht="11.25">
      <c r="B113" s="156"/>
      <c r="D113" s="140" t="s">
        <v>215</v>
      </c>
      <c r="E113" s="157" t="s">
        <v>19</v>
      </c>
      <c r="F113" s="158" t="s">
        <v>1338</v>
      </c>
      <c r="H113" s="159">
        <v>1372</v>
      </c>
      <c r="I113" s="160"/>
      <c r="L113" s="156"/>
      <c r="M113" s="161"/>
      <c r="T113" s="162"/>
      <c r="AT113" s="157" t="s">
        <v>215</v>
      </c>
      <c r="AU113" s="157" t="s">
        <v>82</v>
      </c>
      <c r="AV113" s="13" t="s">
        <v>82</v>
      </c>
      <c r="AW113" s="13" t="s">
        <v>33</v>
      </c>
      <c r="AX113" s="13" t="s">
        <v>72</v>
      </c>
      <c r="AY113" s="157" t="s">
        <v>130</v>
      </c>
    </row>
    <row r="114" spans="2:65" s="14" customFormat="1" ht="11.25">
      <c r="B114" s="163"/>
      <c r="D114" s="140" t="s">
        <v>215</v>
      </c>
      <c r="E114" s="164" t="s">
        <v>19</v>
      </c>
      <c r="F114" s="165" t="s">
        <v>220</v>
      </c>
      <c r="H114" s="166">
        <v>12628</v>
      </c>
      <c r="I114" s="167"/>
      <c r="L114" s="163"/>
      <c r="M114" s="168"/>
      <c r="T114" s="169"/>
      <c r="AT114" s="164" t="s">
        <v>215</v>
      </c>
      <c r="AU114" s="164" t="s">
        <v>82</v>
      </c>
      <c r="AV114" s="14" t="s">
        <v>138</v>
      </c>
      <c r="AW114" s="14" t="s">
        <v>33</v>
      </c>
      <c r="AX114" s="14" t="s">
        <v>80</v>
      </c>
      <c r="AY114" s="164" t="s">
        <v>130</v>
      </c>
    </row>
    <row r="115" spans="2:65" s="1" customFormat="1" ht="24.2" customHeight="1">
      <c r="B115" s="32"/>
      <c r="C115" s="127" t="s">
        <v>138</v>
      </c>
      <c r="D115" s="127" t="s">
        <v>133</v>
      </c>
      <c r="E115" s="128" t="s">
        <v>1339</v>
      </c>
      <c r="F115" s="129" t="s">
        <v>1340</v>
      </c>
      <c r="G115" s="130" t="s">
        <v>394</v>
      </c>
      <c r="H115" s="131">
        <v>364</v>
      </c>
      <c r="I115" s="132"/>
      <c r="J115" s="133">
        <f>ROUND(I115*H115,2)</f>
        <v>0</v>
      </c>
      <c r="K115" s="129" t="s">
        <v>137</v>
      </c>
      <c r="L115" s="32"/>
      <c r="M115" s="134" t="s">
        <v>19</v>
      </c>
      <c r="N115" s="135" t="s">
        <v>43</v>
      </c>
      <c r="P115" s="136">
        <f>O115*H115</f>
        <v>0</v>
      </c>
      <c r="Q115" s="136">
        <v>0</v>
      </c>
      <c r="R115" s="136">
        <f>Q115*H115</f>
        <v>0</v>
      </c>
      <c r="S115" s="136">
        <v>0</v>
      </c>
      <c r="T115" s="137">
        <f>S115*H115</f>
        <v>0</v>
      </c>
      <c r="AR115" s="138" t="s">
        <v>138</v>
      </c>
      <c r="AT115" s="138" t="s">
        <v>133</v>
      </c>
      <c r="AU115" s="138" t="s">
        <v>82</v>
      </c>
      <c r="AY115" s="17" t="s">
        <v>130</v>
      </c>
      <c r="BE115" s="139">
        <f>IF(N115="základní",J115,0)</f>
        <v>0</v>
      </c>
      <c r="BF115" s="139">
        <f>IF(N115="snížená",J115,0)</f>
        <v>0</v>
      </c>
      <c r="BG115" s="139">
        <f>IF(N115="zákl. přenesená",J115,0)</f>
        <v>0</v>
      </c>
      <c r="BH115" s="139">
        <f>IF(N115="sníž. přenesená",J115,0)</f>
        <v>0</v>
      </c>
      <c r="BI115" s="139">
        <f>IF(N115="nulová",J115,0)</f>
        <v>0</v>
      </c>
      <c r="BJ115" s="17" t="s">
        <v>80</v>
      </c>
      <c r="BK115" s="139">
        <f>ROUND(I115*H115,2)</f>
        <v>0</v>
      </c>
      <c r="BL115" s="17" t="s">
        <v>138</v>
      </c>
      <c r="BM115" s="138" t="s">
        <v>1341</v>
      </c>
    </row>
    <row r="116" spans="2:65" s="1" customFormat="1" ht="29.25">
      <c r="B116" s="32"/>
      <c r="D116" s="140" t="s">
        <v>140</v>
      </c>
      <c r="F116" s="141" t="s">
        <v>1342</v>
      </c>
      <c r="I116" s="142"/>
      <c r="L116" s="32"/>
      <c r="M116" s="143"/>
      <c r="T116" s="53"/>
      <c r="AT116" s="17" t="s">
        <v>140</v>
      </c>
      <c r="AU116" s="17" t="s">
        <v>82</v>
      </c>
    </row>
    <row r="117" spans="2:65" s="1" customFormat="1" ht="11.25">
      <c r="B117" s="32"/>
      <c r="D117" s="144" t="s">
        <v>141</v>
      </c>
      <c r="F117" s="145" t="s">
        <v>1343</v>
      </c>
      <c r="I117" s="142"/>
      <c r="L117" s="32"/>
      <c r="M117" s="143"/>
      <c r="T117" s="53"/>
      <c r="AT117" s="17" t="s">
        <v>141</v>
      </c>
      <c r="AU117" s="17" t="s">
        <v>82</v>
      </c>
    </row>
    <row r="118" spans="2:65" s="12" customFormat="1" ht="11.25">
      <c r="B118" s="150"/>
      <c r="D118" s="140" t="s">
        <v>215</v>
      </c>
      <c r="E118" s="151" t="s">
        <v>19</v>
      </c>
      <c r="F118" s="152" t="s">
        <v>1333</v>
      </c>
      <c r="H118" s="151" t="s">
        <v>19</v>
      </c>
      <c r="I118" s="153"/>
      <c r="L118" s="150"/>
      <c r="M118" s="154"/>
      <c r="T118" s="155"/>
      <c r="AT118" s="151" t="s">
        <v>215</v>
      </c>
      <c r="AU118" s="151" t="s">
        <v>82</v>
      </c>
      <c r="AV118" s="12" t="s">
        <v>80</v>
      </c>
      <c r="AW118" s="12" t="s">
        <v>33</v>
      </c>
      <c r="AX118" s="12" t="s">
        <v>72</v>
      </c>
      <c r="AY118" s="151" t="s">
        <v>130</v>
      </c>
    </row>
    <row r="119" spans="2:65" s="13" customFormat="1" ht="11.25">
      <c r="B119" s="156"/>
      <c r="D119" s="140" t="s">
        <v>215</v>
      </c>
      <c r="E119" s="157" t="s">
        <v>19</v>
      </c>
      <c r="F119" s="158" t="s">
        <v>1344</v>
      </c>
      <c r="H119" s="159">
        <v>168</v>
      </c>
      <c r="I119" s="160"/>
      <c r="L119" s="156"/>
      <c r="M119" s="161"/>
      <c r="T119" s="162"/>
      <c r="AT119" s="157" t="s">
        <v>215</v>
      </c>
      <c r="AU119" s="157" t="s">
        <v>82</v>
      </c>
      <c r="AV119" s="13" t="s">
        <v>82</v>
      </c>
      <c r="AW119" s="13" t="s">
        <v>33</v>
      </c>
      <c r="AX119" s="13" t="s">
        <v>72</v>
      </c>
      <c r="AY119" s="157" t="s">
        <v>130</v>
      </c>
    </row>
    <row r="120" spans="2:65" s="12" customFormat="1" ht="11.25">
      <c r="B120" s="150"/>
      <c r="D120" s="140" t="s">
        <v>215</v>
      </c>
      <c r="E120" s="151" t="s">
        <v>19</v>
      </c>
      <c r="F120" s="152" t="s">
        <v>1337</v>
      </c>
      <c r="H120" s="151" t="s">
        <v>19</v>
      </c>
      <c r="I120" s="153"/>
      <c r="L120" s="150"/>
      <c r="M120" s="154"/>
      <c r="T120" s="155"/>
      <c r="AT120" s="151" t="s">
        <v>215</v>
      </c>
      <c r="AU120" s="151" t="s">
        <v>82</v>
      </c>
      <c r="AV120" s="12" t="s">
        <v>80</v>
      </c>
      <c r="AW120" s="12" t="s">
        <v>33</v>
      </c>
      <c r="AX120" s="12" t="s">
        <v>72</v>
      </c>
      <c r="AY120" s="151" t="s">
        <v>130</v>
      </c>
    </row>
    <row r="121" spans="2:65" s="13" customFormat="1" ht="11.25">
      <c r="B121" s="156"/>
      <c r="D121" s="140" t="s">
        <v>215</v>
      </c>
      <c r="E121" s="157" t="s">
        <v>19</v>
      </c>
      <c r="F121" s="158" t="s">
        <v>1345</v>
      </c>
      <c r="H121" s="159">
        <v>196</v>
      </c>
      <c r="I121" s="160"/>
      <c r="L121" s="156"/>
      <c r="M121" s="161"/>
      <c r="T121" s="162"/>
      <c r="AT121" s="157" t="s">
        <v>215</v>
      </c>
      <c r="AU121" s="157" t="s">
        <v>82</v>
      </c>
      <c r="AV121" s="13" t="s">
        <v>82</v>
      </c>
      <c r="AW121" s="13" t="s">
        <v>33</v>
      </c>
      <c r="AX121" s="13" t="s">
        <v>72</v>
      </c>
      <c r="AY121" s="157" t="s">
        <v>130</v>
      </c>
    </row>
    <row r="122" spans="2:65" s="14" customFormat="1" ht="11.25">
      <c r="B122" s="163"/>
      <c r="D122" s="140" t="s">
        <v>215</v>
      </c>
      <c r="E122" s="164" t="s">
        <v>19</v>
      </c>
      <c r="F122" s="165" t="s">
        <v>220</v>
      </c>
      <c r="H122" s="166">
        <v>364</v>
      </c>
      <c r="I122" s="167"/>
      <c r="L122" s="163"/>
      <c r="M122" s="168"/>
      <c r="T122" s="169"/>
      <c r="AT122" s="164" t="s">
        <v>215</v>
      </c>
      <c r="AU122" s="164" t="s">
        <v>82</v>
      </c>
      <c r="AV122" s="14" t="s">
        <v>138</v>
      </c>
      <c r="AW122" s="14" t="s">
        <v>33</v>
      </c>
      <c r="AX122" s="14" t="s">
        <v>80</v>
      </c>
      <c r="AY122" s="164" t="s">
        <v>130</v>
      </c>
    </row>
    <row r="123" spans="2:65" s="1" customFormat="1" ht="24.2" customHeight="1">
      <c r="B123" s="32"/>
      <c r="C123" s="127" t="s">
        <v>129</v>
      </c>
      <c r="D123" s="127" t="s">
        <v>133</v>
      </c>
      <c r="E123" s="128" t="s">
        <v>1346</v>
      </c>
      <c r="F123" s="129" t="s">
        <v>1347</v>
      </c>
      <c r="G123" s="130" t="s">
        <v>394</v>
      </c>
      <c r="H123" s="131">
        <v>52</v>
      </c>
      <c r="I123" s="132"/>
      <c r="J123" s="133">
        <f>ROUND(I123*H123,2)</f>
        <v>0</v>
      </c>
      <c r="K123" s="129" t="s">
        <v>137</v>
      </c>
      <c r="L123" s="32"/>
      <c r="M123" s="134" t="s">
        <v>19</v>
      </c>
      <c r="N123" s="135" t="s">
        <v>43</v>
      </c>
      <c r="P123" s="136">
        <f>O123*H123</f>
        <v>0</v>
      </c>
      <c r="Q123" s="136">
        <v>0</v>
      </c>
      <c r="R123" s="136">
        <f>Q123*H123</f>
        <v>0</v>
      </c>
      <c r="S123" s="136">
        <v>0</v>
      </c>
      <c r="T123" s="137">
        <f>S123*H123</f>
        <v>0</v>
      </c>
      <c r="AR123" s="138" t="s">
        <v>138</v>
      </c>
      <c r="AT123" s="138" t="s">
        <v>133</v>
      </c>
      <c r="AU123" s="138" t="s">
        <v>82</v>
      </c>
      <c r="AY123" s="17" t="s">
        <v>130</v>
      </c>
      <c r="BE123" s="139">
        <f>IF(N123="základní",J123,0)</f>
        <v>0</v>
      </c>
      <c r="BF123" s="139">
        <f>IF(N123="snížená",J123,0)</f>
        <v>0</v>
      </c>
      <c r="BG123" s="139">
        <f>IF(N123="zákl. přenesená",J123,0)</f>
        <v>0</v>
      </c>
      <c r="BH123" s="139">
        <f>IF(N123="sníž. přenesená",J123,0)</f>
        <v>0</v>
      </c>
      <c r="BI123" s="139">
        <f>IF(N123="nulová",J123,0)</f>
        <v>0</v>
      </c>
      <c r="BJ123" s="17" t="s">
        <v>80</v>
      </c>
      <c r="BK123" s="139">
        <f>ROUND(I123*H123,2)</f>
        <v>0</v>
      </c>
      <c r="BL123" s="17" t="s">
        <v>138</v>
      </c>
      <c r="BM123" s="138" t="s">
        <v>1348</v>
      </c>
    </row>
    <row r="124" spans="2:65" s="1" customFormat="1" ht="19.5">
      <c r="B124" s="32"/>
      <c r="D124" s="140" t="s">
        <v>140</v>
      </c>
      <c r="F124" s="141" t="s">
        <v>1349</v>
      </c>
      <c r="I124" s="142"/>
      <c r="L124" s="32"/>
      <c r="M124" s="143"/>
      <c r="T124" s="53"/>
      <c r="AT124" s="17" t="s">
        <v>140</v>
      </c>
      <c r="AU124" s="17" t="s">
        <v>82</v>
      </c>
    </row>
    <row r="125" spans="2:65" s="1" customFormat="1" ht="11.25">
      <c r="B125" s="32"/>
      <c r="D125" s="144" t="s">
        <v>141</v>
      </c>
      <c r="F125" s="145" t="s">
        <v>1350</v>
      </c>
      <c r="I125" s="142"/>
      <c r="L125" s="32"/>
      <c r="M125" s="143"/>
      <c r="T125" s="53"/>
      <c r="AT125" s="17" t="s">
        <v>141</v>
      </c>
      <c r="AU125" s="17" t="s">
        <v>82</v>
      </c>
    </row>
    <row r="126" spans="2:65" s="1" customFormat="1" ht="107.25">
      <c r="B126" s="32"/>
      <c r="D126" s="140" t="s">
        <v>143</v>
      </c>
      <c r="F126" s="146" t="s">
        <v>1351</v>
      </c>
      <c r="I126" s="142"/>
      <c r="L126" s="32"/>
      <c r="M126" s="143"/>
      <c r="T126" s="53"/>
      <c r="AT126" s="17" t="s">
        <v>143</v>
      </c>
      <c r="AU126" s="17" t="s">
        <v>82</v>
      </c>
    </row>
    <row r="127" spans="2:65" s="12" customFormat="1" ht="11.25">
      <c r="B127" s="150"/>
      <c r="D127" s="140" t="s">
        <v>215</v>
      </c>
      <c r="E127" s="151" t="s">
        <v>19</v>
      </c>
      <c r="F127" s="152" t="s">
        <v>1314</v>
      </c>
      <c r="H127" s="151" t="s">
        <v>19</v>
      </c>
      <c r="I127" s="153"/>
      <c r="L127" s="150"/>
      <c r="M127" s="154"/>
      <c r="T127" s="155"/>
      <c r="AT127" s="151" t="s">
        <v>215</v>
      </c>
      <c r="AU127" s="151" t="s">
        <v>82</v>
      </c>
      <c r="AV127" s="12" t="s">
        <v>80</v>
      </c>
      <c r="AW127" s="12" t="s">
        <v>33</v>
      </c>
      <c r="AX127" s="12" t="s">
        <v>72</v>
      </c>
      <c r="AY127" s="151" t="s">
        <v>130</v>
      </c>
    </row>
    <row r="128" spans="2:65" s="13" customFormat="1" ht="11.25">
      <c r="B128" s="156"/>
      <c r="D128" s="140" t="s">
        <v>215</v>
      </c>
      <c r="E128" s="157" t="s">
        <v>19</v>
      </c>
      <c r="F128" s="158" t="s">
        <v>1352</v>
      </c>
      <c r="H128" s="159">
        <v>17</v>
      </c>
      <c r="I128" s="160"/>
      <c r="L128" s="156"/>
      <c r="M128" s="161"/>
      <c r="T128" s="162"/>
      <c r="AT128" s="157" t="s">
        <v>215</v>
      </c>
      <c r="AU128" s="157" t="s">
        <v>82</v>
      </c>
      <c r="AV128" s="13" t="s">
        <v>82</v>
      </c>
      <c r="AW128" s="13" t="s">
        <v>33</v>
      </c>
      <c r="AX128" s="13" t="s">
        <v>72</v>
      </c>
      <c r="AY128" s="157" t="s">
        <v>130</v>
      </c>
    </row>
    <row r="129" spans="2:65" s="12" customFormat="1" ht="11.25">
      <c r="B129" s="150"/>
      <c r="D129" s="140" t="s">
        <v>215</v>
      </c>
      <c r="E129" s="151" t="s">
        <v>19</v>
      </c>
      <c r="F129" s="152" t="s">
        <v>1316</v>
      </c>
      <c r="H129" s="151" t="s">
        <v>19</v>
      </c>
      <c r="I129" s="153"/>
      <c r="L129" s="150"/>
      <c r="M129" s="154"/>
      <c r="T129" s="155"/>
      <c r="AT129" s="151" t="s">
        <v>215</v>
      </c>
      <c r="AU129" s="151" t="s">
        <v>82</v>
      </c>
      <c r="AV129" s="12" t="s">
        <v>80</v>
      </c>
      <c r="AW129" s="12" t="s">
        <v>33</v>
      </c>
      <c r="AX129" s="12" t="s">
        <v>72</v>
      </c>
      <c r="AY129" s="151" t="s">
        <v>130</v>
      </c>
    </row>
    <row r="130" spans="2:65" s="13" customFormat="1" ht="11.25">
      <c r="B130" s="156"/>
      <c r="D130" s="140" t="s">
        <v>215</v>
      </c>
      <c r="E130" s="157" t="s">
        <v>19</v>
      </c>
      <c r="F130" s="158" t="s">
        <v>1353</v>
      </c>
      <c r="H130" s="159">
        <v>23</v>
      </c>
      <c r="I130" s="160"/>
      <c r="L130" s="156"/>
      <c r="M130" s="161"/>
      <c r="T130" s="162"/>
      <c r="AT130" s="157" t="s">
        <v>215</v>
      </c>
      <c r="AU130" s="157" t="s">
        <v>82</v>
      </c>
      <c r="AV130" s="13" t="s">
        <v>82</v>
      </c>
      <c r="AW130" s="13" t="s">
        <v>33</v>
      </c>
      <c r="AX130" s="13" t="s">
        <v>72</v>
      </c>
      <c r="AY130" s="157" t="s">
        <v>130</v>
      </c>
    </row>
    <row r="131" spans="2:65" s="12" customFormat="1" ht="11.25">
      <c r="B131" s="150"/>
      <c r="D131" s="140" t="s">
        <v>215</v>
      </c>
      <c r="E131" s="151" t="s">
        <v>19</v>
      </c>
      <c r="F131" s="152" t="s">
        <v>1318</v>
      </c>
      <c r="H131" s="151" t="s">
        <v>19</v>
      </c>
      <c r="I131" s="153"/>
      <c r="L131" s="150"/>
      <c r="M131" s="154"/>
      <c r="T131" s="155"/>
      <c r="AT131" s="151" t="s">
        <v>215</v>
      </c>
      <c r="AU131" s="151" t="s">
        <v>82</v>
      </c>
      <c r="AV131" s="12" t="s">
        <v>80</v>
      </c>
      <c r="AW131" s="12" t="s">
        <v>33</v>
      </c>
      <c r="AX131" s="12" t="s">
        <v>72</v>
      </c>
      <c r="AY131" s="151" t="s">
        <v>130</v>
      </c>
    </row>
    <row r="132" spans="2:65" s="13" customFormat="1" ht="11.25">
      <c r="B132" s="156"/>
      <c r="D132" s="140" t="s">
        <v>215</v>
      </c>
      <c r="E132" s="157" t="s">
        <v>19</v>
      </c>
      <c r="F132" s="158" t="s">
        <v>1354</v>
      </c>
      <c r="H132" s="159">
        <v>12</v>
      </c>
      <c r="I132" s="160"/>
      <c r="L132" s="156"/>
      <c r="M132" s="161"/>
      <c r="T132" s="162"/>
      <c r="AT132" s="157" t="s">
        <v>215</v>
      </c>
      <c r="AU132" s="157" t="s">
        <v>82</v>
      </c>
      <c r="AV132" s="13" t="s">
        <v>82</v>
      </c>
      <c r="AW132" s="13" t="s">
        <v>33</v>
      </c>
      <c r="AX132" s="13" t="s">
        <v>72</v>
      </c>
      <c r="AY132" s="157" t="s">
        <v>130</v>
      </c>
    </row>
    <row r="133" spans="2:65" s="14" customFormat="1" ht="11.25">
      <c r="B133" s="163"/>
      <c r="D133" s="140" t="s">
        <v>215</v>
      </c>
      <c r="E133" s="164" t="s">
        <v>19</v>
      </c>
      <c r="F133" s="165" t="s">
        <v>220</v>
      </c>
      <c r="H133" s="166">
        <v>52</v>
      </c>
      <c r="I133" s="167"/>
      <c r="L133" s="163"/>
      <c r="M133" s="168"/>
      <c r="T133" s="169"/>
      <c r="AT133" s="164" t="s">
        <v>215</v>
      </c>
      <c r="AU133" s="164" t="s">
        <v>82</v>
      </c>
      <c r="AV133" s="14" t="s">
        <v>138</v>
      </c>
      <c r="AW133" s="14" t="s">
        <v>33</v>
      </c>
      <c r="AX133" s="14" t="s">
        <v>80</v>
      </c>
      <c r="AY133" s="164" t="s">
        <v>130</v>
      </c>
    </row>
    <row r="134" spans="2:65" s="1" customFormat="1" ht="24.2" customHeight="1">
      <c r="B134" s="32"/>
      <c r="C134" s="127" t="s">
        <v>169</v>
      </c>
      <c r="D134" s="127" t="s">
        <v>133</v>
      </c>
      <c r="E134" s="128" t="s">
        <v>1355</v>
      </c>
      <c r="F134" s="129" t="s">
        <v>1356</v>
      </c>
      <c r="G134" s="130" t="s">
        <v>394</v>
      </c>
      <c r="H134" s="131">
        <v>2016</v>
      </c>
      <c r="I134" s="132"/>
      <c r="J134" s="133">
        <f>ROUND(I134*H134,2)</f>
        <v>0</v>
      </c>
      <c r="K134" s="129" t="s">
        <v>137</v>
      </c>
      <c r="L134" s="32"/>
      <c r="M134" s="134" t="s">
        <v>19</v>
      </c>
      <c r="N134" s="135" t="s">
        <v>43</v>
      </c>
      <c r="P134" s="136">
        <f>O134*H134</f>
        <v>0</v>
      </c>
      <c r="Q134" s="136">
        <v>0</v>
      </c>
      <c r="R134" s="136">
        <f>Q134*H134</f>
        <v>0</v>
      </c>
      <c r="S134" s="136">
        <v>0</v>
      </c>
      <c r="T134" s="137">
        <f>S134*H134</f>
        <v>0</v>
      </c>
      <c r="AR134" s="138" t="s">
        <v>138</v>
      </c>
      <c r="AT134" s="138" t="s">
        <v>133</v>
      </c>
      <c r="AU134" s="138" t="s">
        <v>82</v>
      </c>
      <c r="AY134" s="17" t="s">
        <v>130</v>
      </c>
      <c r="BE134" s="139">
        <f>IF(N134="základní",J134,0)</f>
        <v>0</v>
      </c>
      <c r="BF134" s="139">
        <f>IF(N134="snížená",J134,0)</f>
        <v>0</v>
      </c>
      <c r="BG134" s="139">
        <f>IF(N134="zákl. přenesená",J134,0)</f>
        <v>0</v>
      </c>
      <c r="BH134" s="139">
        <f>IF(N134="sníž. přenesená",J134,0)</f>
        <v>0</v>
      </c>
      <c r="BI134" s="139">
        <f>IF(N134="nulová",J134,0)</f>
        <v>0</v>
      </c>
      <c r="BJ134" s="17" t="s">
        <v>80</v>
      </c>
      <c r="BK134" s="139">
        <f>ROUND(I134*H134,2)</f>
        <v>0</v>
      </c>
      <c r="BL134" s="17" t="s">
        <v>138</v>
      </c>
      <c r="BM134" s="138" t="s">
        <v>1357</v>
      </c>
    </row>
    <row r="135" spans="2:65" s="1" customFormat="1" ht="29.25">
      <c r="B135" s="32"/>
      <c r="D135" s="140" t="s">
        <v>140</v>
      </c>
      <c r="F135" s="141" t="s">
        <v>1358</v>
      </c>
      <c r="I135" s="142"/>
      <c r="L135" s="32"/>
      <c r="M135" s="143"/>
      <c r="T135" s="53"/>
      <c r="AT135" s="17" t="s">
        <v>140</v>
      </c>
      <c r="AU135" s="17" t="s">
        <v>82</v>
      </c>
    </row>
    <row r="136" spans="2:65" s="1" customFormat="1" ht="11.25">
      <c r="B136" s="32"/>
      <c r="D136" s="144" t="s">
        <v>141</v>
      </c>
      <c r="F136" s="145" t="s">
        <v>1359</v>
      </c>
      <c r="I136" s="142"/>
      <c r="L136" s="32"/>
      <c r="M136" s="143"/>
      <c r="T136" s="53"/>
      <c r="AT136" s="17" t="s">
        <v>141</v>
      </c>
      <c r="AU136" s="17" t="s">
        <v>82</v>
      </c>
    </row>
    <row r="137" spans="2:65" s="12" customFormat="1" ht="11.25">
      <c r="B137" s="150"/>
      <c r="D137" s="140" t="s">
        <v>215</v>
      </c>
      <c r="E137" s="151" t="s">
        <v>19</v>
      </c>
      <c r="F137" s="152" t="s">
        <v>1333</v>
      </c>
      <c r="H137" s="151" t="s">
        <v>19</v>
      </c>
      <c r="I137" s="153"/>
      <c r="L137" s="150"/>
      <c r="M137" s="154"/>
      <c r="T137" s="155"/>
      <c r="AT137" s="151" t="s">
        <v>215</v>
      </c>
      <c r="AU137" s="151" t="s">
        <v>82</v>
      </c>
      <c r="AV137" s="12" t="s">
        <v>80</v>
      </c>
      <c r="AW137" s="12" t="s">
        <v>33</v>
      </c>
      <c r="AX137" s="12" t="s">
        <v>72</v>
      </c>
      <c r="AY137" s="151" t="s">
        <v>130</v>
      </c>
    </row>
    <row r="138" spans="2:65" s="13" customFormat="1" ht="11.25">
      <c r="B138" s="156"/>
      <c r="D138" s="140" t="s">
        <v>215</v>
      </c>
      <c r="E138" s="157" t="s">
        <v>19</v>
      </c>
      <c r="F138" s="158" t="s">
        <v>1360</v>
      </c>
      <c r="H138" s="159">
        <v>714</v>
      </c>
      <c r="I138" s="160"/>
      <c r="L138" s="156"/>
      <c r="M138" s="161"/>
      <c r="T138" s="162"/>
      <c r="AT138" s="157" t="s">
        <v>215</v>
      </c>
      <c r="AU138" s="157" t="s">
        <v>82</v>
      </c>
      <c r="AV138" s="13" t="s">
        <v>82</v>
      </c>
      <c r="AW138" s="13" t="s">
        <v>33</v>
      </c>
      <c r="AX138" s="13" t="s">
        <v>72</v>
      </c>
      <c r="AY138" s="157" t="s">
        <v>130</v>
      </c>
    </row>
    <row r="139" spans="2:65" s="12" customFormat="1" ht="11.25">
      <c r="B139" s="150"/>
      <c r="D139" s="140" t="s">
        <v>215</v>
      </c>
      <c r="E139" s="151" t="s">
        <v>19</v>
      </c>
      <c r="F139" s="152" t="s">
        <v>1335</v>
      </c>
      <c r="H139" s="151" t="s">
        <v>19</v>
      </c>
      <c r="I139" s="153"/>
      <c r="L139" s="150"/>
      <c r="M139" s="154"/>
      <c r="T139" s="155"/>
      <c r="AT139" s="151" t="s">
        <v>215</v>
      </c>
      <c r="AU139" s="151" t="s">
        <v>82</v>
      </c>
      <c r="AV139" s="12" t="s">
        <v>80</v>
      </c>
      <c r="AW139" s="12" t="s">
        <v>33</v>
      </c>
      <c r="AX139" s="12" t="s">
        <v>72</v>
      </c>
      <c r="AY139" s="151" t="s">
        <v>130</v>
      </c>
    </row>
    <row r="140" spans="2:65" s="13" customFormat="1" ht="11.25">
      <c r="B140" s="156"/>
      <c r="D140" s="140" t="s">
        <v>215</v>
      </c>
      <c r="E140" s="157" t="s">
        <v>19</v>
      </c>
      <c r="F140" s="158" t="s">
        <v>1361</v>
      </c>
      <c r="H140" s="159">
        <v>966</v>
      </c>
      <c r="I140" s="160"/>
      <c r="L140" s="156"/>
      <c r="M140" s="161"/>
      <c r="T140" s="162"/>
      <c r="AT140" s="157" t="s">
        <v>215</v>
      </c>
      <c r="AU140" s="157" t="s">
        <v>82</v>
      </c>
      <c r="AV140" s="13" t="s">
        <v>82</v>
      </c>
      <c r="AW140" s="13" t="s">
        <v>33</v>
      </c>
      <c r="AX140" s="13" t="s">
        <v>72</v>
      </c>
      <c r="AY140" s="157" t="s">
        <v>130</v>
      </c>
    </row>
    <row r="141" spans="2:65" s="12" customFormat="1" ht="11.25">
      <c r="B141" s="150"/>
      <c r="D141" s="140" t="s">
        <v>215</v>
      </c>
      <c r="E141" s="151" t="s">
        <v>19</v>
      </c>
      <c r="F141" s="152" t="s">
        <v>1337</v>
      </c>
      <c r="H141" s="151" t="s">
        <v>19</v>
      </c>
      <c r="I141" s="153"/>
      <c r="L141" s="150"/>
      <c r="M141" s="154"/>
      <c r="T141" s="155"/>
      <c r="AT141" s="151" t="s">
        <v>215</v>
      </c>
      <c r="AU141" s="151" t="s">
        <v>82</v>
      </c>
      <c r="AV141" s="12" t="s">
        <v>80</v>
      </c>
      <c r="AW141" s="12" t="s">
        <v>33</v>
      </c>
      <c r="AX141" s="12" t="s">
        <v>72</v>
      </c>
      <c r="AY141" s="151" t="s">
        <v>130</v>
      </c>
    </row>
    <row r="142" spans="2:65" s="13" customFormat="1" ht="11.25">
      <c r="B142" s="156"/>
      <c r="D142" s="140" t="s">
        <v>215</v>
      </c>
      <c r="E142" s="157" t="s">
        <v>19</v>
      </c>
      <c r="F142" s="158" t="s">
        <v>1362</v>
      </c>
      <c r="H142" s="159">
        <v>336</v>
      </c>
      <c r="I142" s="160"/>
      <c r="L142" s="156"/>
      <c r="M142" s="161"/>
      <c r="T142" s="162"/>
      <c r="AT142" s="157" t="s">
        <v>215</v>
      </c>
      <c r="AU142" s="157" t="s">
        <v>82</v>
      </c>
      <c r="AV142" s="13" t="s">
        <v>82</v>
      </c>
      <c r="AW142" s="13" t="s">
        <v>33</v>
      </c>
      <c r="AX142" s="13" t="s">
        <v>72</v>
      </c>
      <c r="AY142" s="157" t="s">
        <v>130</v>
      </c>
    </row>
    <row r="143" spans="2:65" s="14" customFormat="1" ht="11.25">
      <c r="B143" s="163"/>
      <c r="D143" s="140" t="s">
        <v>215</v>
      </c>
      <c r="E143" s="164" t="s">
        <v>19</v>
      </c>
      <c r="F143" s="165" t="s">
        <v>220</v>
      </c>
      <c r="H143" s="166">
        <v>2016</v>
      </c>
      <c r="I143" s="167"/>
      <c r="L143" s="163"/>
      <c r="M143" s="168"/>
      <c r="T143" s="169"/>
      <c r="AT143" s="164" t="s">
        <v>215</v>
      </c>
      <c r="AU143" s="164" t="s">
        <v>82</v>
      </c>
      <c r="AV143" s="14" t="s">
        <v>138</v>
      </c>
      <c r="AW143" s="14" t="s">
        <v>33</v>
      </c>
      <c r="AX143" s="14" t="s">
        <v>80</v>
      </c>
      <c r="AY143" s="164" t="s">
        <v>130</v>
      </c>
    </row>
    <row r="144" spans="2:65" s="1" customFormat="1" ht="24.2" customHeight="1">
      <c r="B144" s="32"/>
      <c r="C144" s="127" t="s">
        <v>179</v>
      </c>
      <c r="D144" s="127" t="s">
        <v>133</v>
      </c>
      <c r="E144" s="128" t="s">
        <v>1363</v>
      </c>
      <c r="F144" s="129" t="s">
        <v>1364</v>
      </c>
      <c r="G144" s="130" t="s">
        <v>394</v>
      </c>
      <c r="H144" s="131">
        <v>317</v>
      </c>
      <c r="I144" s="132"/>
      <c r="J144" s="133">
        <f>ROUND(I144*H144,2)</f>
        <v>0</v>
      </c>
      <c r="K144" s="129" t="s">
        <v>137</v>
      </c>
      <c r="L144" s="32"/>
      <c r="M144" s="134" t="s">
        <v>19</v>
      </c>
      <c r="N144" s="135" t="s">
        <v>43</v>
      </c>
      <c r="P144" s="136">
        <f>O144*H144</f>
        <v>0</v>
      </c>
      <c r="Q144" s="136">
        <v>0</v>
      </c>
      <c r="R144" s="136">
        <f>Q144*H144</f>
        <v>0</v>
      </c>
      <c r="S144" s="136">
        <v>0</v>
      </c>
      <c r="T144" s="137">
        <f>S144*H144</f>
        <v>0</v>
      </c>
      <c r="AR144" s="138" t="s">
        <v>138</v>
      </c>
      <c r="AT144" s="138" t="s">
        <v>133</v>
      </c>
      <c r="AU144" s="138" t="s">
        <v>82</v>
      </c>
      <c r="AY144" s="17" t="s">
        <v>130</v>
      </c>
      <c r="BE144" s="139">
        <f>IF(N144="základní",J144,0)</f>
        <v>0</v>
      </c>
      <c r="BF144" s="139">
        <f>IF(N144="snížená",J144,0)</f>
        <v>0</v>
      </c>
      <c r="BG144" s="139">
        <f>IF(N144="zákl. přenesená",J144,0)</f>
        <v>0</v>
      </c>
      <c r="BH144" s="139">
        <f>IF(N144="sníž. přenesená",J144,0)</f>
        <v>0</v>
      </c>
      <c r="BI144" s="139">
        <f>IF(N144="nulová",J144,0)</f>
        <v>0</v>
      </c>
      <c r="BJ144" s="17" t="s">
        <v>80</v>
      </c>
      <c r="BK144" s="139">
        <f>ROUND(I144*H144,2)</f>
        <v>0</v>
      </c>
      <c r="BL144" s="17" t="s">
        <v>138</v>
      </c>
      <c r="BM144" s="138" t="s">
        <v>1365</v>
      </c>
    </row>
    <row r="145" spans="2:65" s="1" customFormat="1" ht="19.5">
      <c r="B145" s="32"/>
      <c r="D145" s="140" t="s">
        <v>140</v>
      </c>
      <c r="F145" s="141" t="s">
        <v>1366</v>
      </c>
      <c r="I145" s="142"/>
      <c r="L145" s="32"/>
      <c r="M145" s="143"/>
      <c r="T145" s="53"/>
      <c r="AT145" s="17" t="s">
        <v>140</v>
      </c>
      <c r="AU145" s="17" t="s">
        <v>82</v>
      </c>
    </row>
    <row r="146" spans="2:65" s="1" customFormat="1" ht="11.25">
      <c r="B146" s="32"/>
      <c r="D146" s="144" t="s">
        <v>141</v>
      </c>
      <c r="F146" s="145" t="s">
        <v>1367</v>
      </c>
      <c r="I146" s="142"/>
      <c r="L146" s="32"/>
      <c r="M146" s="143"/>
      <c r="T146" s="53"/>
      <c r="AT146" s="17" t="s">
        <v>141</v>
      </c>
      <c r="AU146" s="17" t="s">
        <v>82</v>
      </c>
    </row>
    <row r="147" spans="2:65" s="12" customFormat="1" ht="11.25">
      <c r="B147" s="150"/>
      <c r="D147" s="140" t="s">
        <v>215</v>
      </c>
      <c r="E147" s="151" t="s">
        <v>19</v>
      </c>
      <c r="F147" s="152" t="s">
        <v>1368</v>
      </c>
      <c r="H147" s="151" t="s">
        <v>19</v>
      </c>
      <c r="I147" s="153"/>
      <c r="L147" s="150"/>
      <c r="M147" s="154"/>
      <c r="T147" s="155"/>
      <c r="AT147" s="151" t="s">
        <v>215</v>
      </c>
      <c r="AU147" s="151" t="s">
        <v>82</v>
      </c>
      <c r="AV147" s="12" t="s">
        <v>80</v>
      </c>
      <c r="AW147" s="12" t="s">
        <v>33</v>
      </c>
      <c r="AX147" s="12" t="s">
        <v>72</v>
      </c>
      <c r="AY147" s="151" t="s">
        <v>130</v>
      </c>
    </row>
    <row r="148" spans="2:65" s="13" customFormat="1" ht="11.25">
      <c r="B148" s="156"/>
      <c r="D148" s="140" t="s">
        <v>215</v>
      </c>
      <c r="E148" s="157" t="s">
        <v>19</v>
      </c>
      <c r="F148" s="158" t="s">
        <v>1315</v>
      </c>
      <c r="H148" s="159">
        <v>93</v>
      </c>
      <c r="I148" s="160"/>
      <c r="L148" s="156"/>
      <c r="M148" s="161"/>
      <c r="T148" s="162"/>
      <c r="AT148" s="157" t="s">
        <v>215</v>
      </c>
      <c r="AU148" s="157" t="s">
        <v>82</v>
      </c>
      <c r="AV148" s="13" t="s">
        <v>82</v>
      </c>
      <c r="AW148" s="13" t="s">
        <v>33</v>
      </c>
      <c r="AX148" s="13" t="s">
        <v>72</v>
      </c>
      <c r="AY148" s="157" t="s">
        <v>130</v>
      </c>
    </row>
    <row r="149" spans="2:65" s="12" customFormat="1" ht="11.25">
      <c r="B149" s="150"/>
      <c r="D149" s="140" t="s">
        <v>215</v>
      </c>
      <c r="E149" s="151" t="s">
        <v>19</v>
      </c>
      <c r="F149" s="152" t="s">
        <v>1369</v>
      </c>
      <c r="H149" s="151" t="s">
        <v>19</v>
      </c>
      <c r="I149" s="153"/>
      <c r="L149" s="150"/>
      <c r="M149" s="154"/>
      <c r="T149" s="155"/>
      <c r="AT149" s="151" t="s">
        <v>215</v>
      </c>
      <c r="AU149" s="151" t="s">
        <v>82</v>
      </c>
      <c r="AV149" s="12" t="s">
        <v>80</v>
      </c>
      <c r="AW149" s="12" t="s">
        <v>33</v>
      </c>
      <c r="AX149" s="12" t="s">
        <v>72</v>
      </c>
      <c r="AY149" s="151" t="s">
        <v>130</v>
      </c>
    </row>
    <row r="150" spans="2:65" s="13" customFormat="1" ht="11.25">
      <c r="B150" s="156"/>
      <c r="D150" s="140" t="s">
        <v>215</v>
      </c>
      <c r="E150" s="157" t="s">
        <v>19</v>
      </c>
      <c r="F150" s="158" t="s">
        <v>1370</v>
      </c>
      <c r="H150" s="159">
        <v>175</v>
      </c>
      <c r="I150" s="160"/>
      <c r="L150" s="156"/>
      <c r="M150" s="161"/>
      <c r="T150" s="162"/>
      <c r="AT150" s="157" t="s">
        <v>215</v>
      </c>
      <c r="AU150" s="157" t="s">
        <v>82</v>
      </c>
      <c r="AV150" s="13" t="s">
        <v>82</v>
      </c>
      <c r="AW150" s="13" t="s">
        <v>33</v>
      </c>
      <c r="AX150" s="13" t="s">
        <v>72</v>
      </c>
      <c r="AY150" s="157" t="s">
        <v>130</v>
      </c>
    </row>
    <row r="151" spans="2:65" s="12" customFormat="1" ht="11.25">
      <c r="B151" s="150"/>
      <c r="D151" s="140" t="s">
        <v>215</v>
      </c>
      <c r="E151" s="151" t="s">
        <v>19</v>
      </c>
      <c r="F151" s="152" t="s">
        <v>1371</v>
      </c>
      <c r="H151" s="151" t="s">
        <v>19</v>
      </c>
      <c r="I151" s="153"/>
      <c r="L151" s="150"/>
      <c r="M151" s="154"/>
      <c r="T151" s="155"/>
      <c r="AT151" s="151" t="s">
        <v>215</v>
      </c>
      <c r="AU151" s="151" t="s">
        <v>82</v>
      </c>
      <c r="AV151" s="12" t="s">
        <v>80</v>
      </c>
      <c r="AW151" s="12" t="s">
        <v>33</v>
      </c>
      <c r="AX151" s="12" t="s">
        <v>72</v>
      </c>
      <c r="AY151" s="151" t="s">
        <v>130</v>
      </c>
    </row>
    <row r="152" spans="2:65" s="13" customFormat="1" ht="11.25">
      <c r="B152" s="156"/>
      <c r="D152" s="140" t="s">
        <v>215</v>
      </c>
      <c r="E152" s="157" t="s">
        <v>19</v>
      </c>
      <c r="F152" s="158" t="s">
        <v>1319</v>
      </c>
      <c r="H152" s="159">
        <v>49</v>
      </c>
      <c r="I152" s="160"/>
      <c r="L152" s="156"/>
      <c r="M152" s="161"/>
      <c r="T152" s="162"/>
      <c r="AT152" s="157" t="s">
        <v>215</v>
      </c>
      <c r="AU152" s="157" t="s">
        <v>82</v>
      </c>
      <c r="AV152" s="13" t="s">
        <v>82</v>
      </c>
      <c r="AW152" s="13" t="s">
        <v>33</v>
      </c>
      <c r="AX152" s="13" t="s">
        <v>72</v>
      </c>
      <c r="AY152" s="157" t="s">
        <v>130</v>
      </c>
    </row>
    <row r="153" spans="2:65" s="14" customFormat="1" ht="11.25">
      <c r="B153" s="163"/>
      <c r="D153" s="140" t="s">
        <v>215</v>
      </c>
      <c r="E153" s="164" t="s">
        <v>19</v>
      </c>
      <c r="F153" s="165" t="s">
        <v>220</v>
      </c>
      <c r="H153" s="166">
        <v>317</v>
      </c>
      <c r="I153" s="167"/>
      <c r="L153" s="163"/>
      <c r="M153" s="168"/>
      <c r="T153" s="169"/>
      <c r="AT153" s="164" t="s">
        <v>215</v>
      </c>
      <c r="AU153" s="164" t="s">
        <v>82</v>
      </c>
      <c r="AV153" s="14" t="s">
        <v>138</v>
      </c>
      <c r="AW153" s="14" t="s">
        <v>33</v>
      </c>
      <c r="AX153" s="14" t="s">
        <v>80</v>
      </c>
      <c r="AY153" s="164" t="s">
        <v>130</v>
      </c>
    </row>
    <row r="154" spans="2:65" s="1" customFormat="1" ht="24.2" customHeight="1">
      <c r="B154" s="32"/>
      <c r="C154" s="127" t="s">
        <v>264</v>
      </c>
      <c r="D154" s="127" t="s">
        <v>133</v>
      </c>
      <c r="E154" s="128" t="s">
        <v>1372</v>
      </c>
      <c r="F154" s="129" t="s">
        <v>1373</v>
      </c>
      <c r="G154" s="130" t="s">
        <v>394</v>
      </c>
      <c r="H154" s="131">
        <v>9</v>
      </c>
      <c r="I154" s="132"/>
      <c r="J154" s="133">
        <f>ROUND(I154*H154,2)</f>
        <v>0</v>
      </c>
      <c r="K154" s="129" t="s">
        <v>137</v>
      </c>
      <c r="L154" s="32"/>
      <c r="M154" s="134" t="s">
        <v>19</v>
      </c>
      <c r="N154" s="135" t="s">
        <v>43</v>
      </c>
      <c r="P154" s="136">
        <f>O154*H154</f>
        <v>0</v>
      </c>
      <c r="Q154" s="136">
        <v>0</v>
      </c>
      <c r="R154" s="136">
        <f>Q154*H154</f>
        <v>0</v>
      </c>
      <c r="S154" s="136">
        <v>0</v>
      </c>
      <c r="T154" s="137">
        <f>S154*H154</f>
        <v>0</v>
      </c>
      <c r="AR154" s="138" t="s">
        <v>138</v>
      </c>
      <c r="AT154" s="138" t="s">
        <v>133</v>
      </c>
      <c r="AU154" s="138" t="s">
        <v>82</v>
      </c>
      <c r="AY154" s="17" t="s">
        <v>130</v>
      </c>
      <c r="BE154" s="139">
        <f>IF(N154="základní",J154,0)</f>
        <v>0</v>
      </c>
      <c r="BF154" s="139">
        <f>IF(N154="snížená",J154,0)</f>
        <v>0</v>
      </c>
      <c r="BG154" s="139">
        <f>IF(N154="zákl. přenesená",J154,0)</f>
        <v>0</v>
      </c>
      <c r="BH154" s="139">
        <f>IF(N154="sníž. přenesená",J154,0)</f>
        <v>0</v>
      </c>
      <c r="BI154" s="139">
        <f>IF(N154="nulová",J154,0)</f>
        <v>0</v>
      </c>
      <c r="BJ154" s="17" t="s">
        <v>80</v>
      </c>
      <c r="BK154" s="139">
        <f>ROUND(I154*H154,2)</f>
        <v>0</v>
      </c>
      <c r="BL154" s="17" t="s">
        <v>138</v>
      </c>
      <c r="BM154" s="138" t="s">
        <v>1374</v>
      </c>
    </row>
    <row r="155" spans="2:65" s="1" customFormat="1" ht="19.5">
      <c r="B155" s="32"/>
      <c r="D155" s="140" t="s">
        <v>140</v>
      </c>
      <c r="F155" s="141" t="s">
        <v>1375</v>
      </c>
      <c r="I155" s="142"/>
      <c r="L155" s="32"/>
      <c r="M155" s="143"/>
      <c r="T155" s="53"/>
      <c r="AT155" s="17" t="s">
        <v>140</v>
      </c>
      <c r="AU155" s="17" t="s">
        <v>82</v>
      </c>
    </row>
    <row r="156" spans="2:65" s="1" customFormat="1" ht="11.25">
      <c r="B156" s="32"/>
      <c r="D156" s="144" t="s">
        <v>141</v>
      </c>
      <c r="F156" s="145" t="s">
        <v>1376</v>
      </c>
      <c r="I156" s="142"/>
      <c r="L156" s="32"/>
      <c r="M156" s="143"/>
      <c r="T156" s="53"/>
      <c r="AT156" s="17" t="s">
        <v>141</v>
      </c>
      <c r="AU156" s="17" t="s">
        <v>82</v>
      </c>
    </row>
    <row r="157" spans="2:65" s="12" customFormat="1" ht="11.25">
      <c r="B157" s="150"/>
      <c r="D157" s="140" t="s">
        <v>215</v>
      </c>
      <c r="E157" s="151" t="s">
        <v>19</v>
      </c>
      <c r="F157" s="152" t="s">
        <v>1314</v>
      </c>
      <c r="H157" s="151" t="s">
        <v>19</v>
      </c>
      <c r="I157" s="153"/>
      <c r="L157" s="150"/>
      <c r="M157" s="154"/>
      <c r="T157" s="155"/>
      <c r="AT157" s="151" t="s">
        <v>215</v>
      </c>
      <c r="AU157" s="151" t="s">
        <v>82</v>
      </c>
      <c r="AV157" s="12" t="s">
        <v>80</v>
      </c>
      <c r="AW157" s="12" t="s">
        <v>33</v>
      </c>
      <c r="AX157" s="12" t="s">
        <v>72</v>
      </c>
      <c r="AY157" s="151" t="s">
        <v>130</v>
      </c>
    </row>
    <row r="158" spans="2:65" s="13" customFormat="1" ht="11.25">
      <c r="B158" s="156"/>
      <c r="D158" s="140" t="s">
        <v>215</v>
      </c>
      <c r="E158" s="157" t="s">
        <v>19</v>
      </c>
      <c r="F158" s="158" t="s">
        <v>1377</v>
      </c>
      <c r="H158" s="159">
        <v>5</v>
      </c>
      <c r="I158" s="160"/>
      <c r="L158" s="156"/>
      <c r="M158" s="161"/>
      <c r="T158" s="162"/>
      <c r="AT158" s="157" t="s">
        <v>215</v>
      </c>
      <c r="AU158" s="157" t="s">
        <v>82</v>
      </c>
      <c r="AV158" s="13" t="s">
        <v>82</v>
      </c>
      <c r="AW158" s="13" t="s">
        <v>33</v>
      </c>
      <c r="AX158" s="13" t="s">
        <v>72</v>
      </c>
      <c r="AY158" s="157" t="s">
        <v>130</v>
      </c>
    </row>
    <row r="159" spans="2:65" s="12" customFormat="1" ht="11.25">
      <c r="B159" s="150"/>
      <c r="D159" s="140" t="s">
        <v>215</v>
      </c>
      <c r="E159" s="151" t="s">
        <v>19</v>
      </c>
      <c r="F159" s="152" t="s">
        <v>1316</v>
      </c>
      <c r="H159" s="151" t="s">
        <v>19</v>
      </c>
      <c r="I159" s="153"/>
      <c r="L159" s="150"/>
      <c r="M159" s="154"/>
      <c r="T159" s="155"/>
      <c r="AT159" s="151" t="s">
        <v>215</v>
      </c>
      <c r="AU159" s="151" t="s">
        <v>82</v>
      </c>
      <c r="AV159" s="12" t="s">
        <v>80</v>
      </c>
      <c r="AW159" s="12" t="s">
        <v>33</v>
      </c>
      <c r="AX159" s="12" t="s">
        <v>72</v>
      </c>
      <c r="AY159" s="151" t="s">
        <v>130</v>
      </c>
    </row>
    <row r="160" spans="2:65" s="13" customFormat="1" ht="11.25">
      <c r="B160" s="156"/>
      <c r="D160" s="140" t="s">
        <v>215</v>
      </c>
      <c r="E160" s="157" t="s">
        <v>19</v>
      </c>
      <c r="F160" s="158" t="s">
        <v>1378</v>
      </c>
      <c r="H160" s="159">
        <v>4</v>
      </c>
      <c r="I160" s="160"/>
      <c r="L160" s="156"/>
      <c r="M160" s="161"/>
      <c r="T160" s="162"/>
      <c r="AT160" s="157" t="s">
        <v>215</v>
      </c>
      <c r="AU160" s="157" t="s">
        <v>82</v>
      </c>
      <c r="AV160" s="13" t="s">
        <v>82</v>
      </c>
      <c r="AW160" s="13" t="s">
        <v>33</v>
      </c>
      <c r="AX160" s="13" t="s">
        <v>72</v>
      </c>
      <c r="AY160" s="157" t="s">
        <v>130</v>
      </c>
    </row>
    <row r="161" spans="2:65" s="12" customFormat="1" ht="11.25">
      <c r="B161" s="150"/>
      <c r="D161" s="140" t="s">
        <v>215</v>
      </c>
      <c r="E161" s="151" t="s">
        <v>19</v>
      </c>
      <c r="F161" s="152" t="s">
        <v>1318</v>
      </c>
      <c r="H161" s="151" t="s">
        <v>19</v>
      </c>
      <c r="I161" s="153"/>
      <c r="L161" s="150"/>
      <c r="M161" s="154"/>
      <c r="T161" s="155"/>
      <c r="AT161" s="151" t="s">
        <v>215</v>
      </c>
      <c r="AU161" s="151" t="s">
        <v>82</v>
      </c>
      <c r="AV161" s="12" t="s">
        <v>80</v>
      </c>
      <c r="AW161" s="12" t="s">
        <v>33</v>
      </c>
      <c r="AX161" s="12" t="s">
        <v>72</v>
      </c>
      <c r="AY161" s="151" t="s">
        <v>130</v>
      </c>
    </row>
    <row r="162" spans="2:65" s="13" customFormat="1" ht="11.25">
      <c r="B162" s="156"/>
      <c r="D162" s="140" t="s">
        <v>215</v>
      </c>
      <c r="E162" s="157" t="s">
        <v>19</v>
      </c>
      <c r="F162" s="158" t="s">
        <v>72</v>
      </c>
      <c r="H162" s="159">
        <v>0</v>
      </c>
      <c r="I162" s="160"/>
      <c r="L162" s="156"/>
      <c r="M162" s="161"/>
      <c r="T162" s="162"/>
      <c r="AT162" s="157" t="s">
        <v>215</v>
      </c>
      <c r="AU162" s="157" t="s">
        <v>82</v>
      </c>
      <c r="AV162" s="13" t="s">
        <v>82</v>
      </c>
      <c r="AW162" s="13" t="s">
        <v>33</v>
      </c>
      <c r="AX162" s="13" t="s">
        <v>72</v>
      </c>
      <c r="AY162" s="157" t="s">
        <v>130</v>
      </c>
    </row>
    <row r="163" spans="2:65" s="14" customFormat="1" ht="11.25">
      <c r="B163" s="163"/>
      <c r="D163" s="140" t="s">
        <v>215</v>
      </c>
      <c r="E163" s="164" t="s">
        <v>19</v>
      </c>
      <c r="F163" s="165" t="s">
        <v>220</v>
      </c>
      <c r="H163" s="166">
        <v>9</v>
      </c>
      <c r="I163" s="167"/>
      <c r="L163" s="163"/>
      <c r="M163" s="168"/>
      <c r="T163" s="169"/>
      <c r="AT163" s="164" t="s">
        <v>215</v>
      </c>
      <c r="AU163" s="164" t="s">
        <v>82</v>
      </c>
      <c r="AV163" s="14" t="s">
        <v>138</v>
      </c>
      <c r="AW163" s="14" t="s">
        <v>33</v>
      </c>
      <c r="AX163" s="14" t="s">
        <v>80</v>
      </c>
      <c r="AY163" s="164" t="s">
        <v>130</v>
      </c>
    </row>
    <row r="164" spans="2:65" s="1" customFormat="1" ht="24.2" customHeight="1">
      <c r="B164" s="32"/>
      <c r="C164" s="127" t="s">
        <v>272</v>
      </c>
      <c r="D164" s="127" t="s">
        <v>133</v>
      </c>
      <c r="E164" s="128" t="s">
        <v>1379</v>
      </c>
      <c r="F164" s="129" t="s">
        <v>1380</v>
      </c>
      <c r="G164" s="130" t="s">
        <v>394</v>
      </c>
      <c r="H164" s="131">
        <v>3</v>
      </c>
      <c r="I164" s="132"/>
      <c r="J164" s="133">
        <f>ROUND(I164*H164,2)</f>
        <v>0</v>
      </c>
      <c r="K164" s="129" t="s">
        <v>137</v>
      </c>
      <c r="L164" s="32"/>
      <c r="M164" s="134" t="s">
        <v>19</v>
      </c>
      <c r="N164" s="135" t="s">
        <v>43</v>
      </c>
      <c r="P164" s="136">
        <f>O164*H164</f>
        <v>0</v>
      </c>
      <c r="Q164" s="136">
        <v>0</v>
      </c>
      <c r="R164" s="136">
        <f>Q164*H164</f>
        <v>0</v>
      </c>
      <c r="S164" s="136">
        <v>0</v>
      </c>
      <c r="T164" s="137">
        <f>S164*H164</f>
        <v>0</v>
      </c>
      <c r="AR164" s="138" t="s">
        <v>138</v>
      </c>
      <c r="AT164" s="138" t="s">
        <v>133</v>
      </c>
      <c r="AU164" s="138" t="s">
        <v>82</v>
      </c>
      <c r="AY164" s="17" t="s">
        <v>130</v>
      </c>
      <c r="BE164" s="139">
        <f>IF(N164="základní",J164,0)</f>
        <v>0</v>
      </c>
      <c r="BF164" s="139">
        <f>IF(N164="snížená",J164,0)</f>
        <v>0</v>
      </c>
      <c r="BG164" s="139">
        <f>IF(N164="zákl. přenesená",J164,0)</f>
        <v>0</v>
      </c>
      <c r="BH164" s="139">
        <f>IF(N164="sníž. přenesená",J164,0)</f>
        <v>0</v>
      </c>
      <c r="BI164" s="139">
        <f>IF(N164="nulová",J164,0)</f>
        <v>0</v>
      </c>
      <c r="BJ164" s="17" t="s">
        <v>80</v>
      </c>
      <c r="BK164" s="139">
        <f>ROUND(I164*H164,2)</f>
        <v>0</v>
      </c>
      <c r="BL164" s="17" t="s">
        <v>138</v>
      </c>
      <c r="BM164" s="138" t="s">
        <v>1381</v>
      </c>
    </row>
    <row r="165" spans="2:65" s="1" customFormat="1" ht="19.5">
      <c r="B165" s="32"/>
      <c r="D165" s="140" t="s">
        <v>140</v>
      </c>
      <c r="F165" s="141" t="s">
        <v>1382</v>
      </c>
      <c r="I165" s="142"/>
      <c r="L165" s="32"/>
      <c r="M165" s="143"/>
      <c r="T165" s="53"/>
      <c r="AT165" s="17" t="s">
        <v>140</v>
      </c>
      <c r="AU165" s="17" t="s">
        <v>82</v>
      </c>
    </row>
    <row r="166" spans="2:65" s="1" customFormat="1" ht="11.25">
      <c r="B166" s="32"/>
      <c r="D166" s="144" t="s">
        <v>141</v>
      </c>
      <c r="F166" s="145" t="s">
        <v>1383</v>
      </c>
      <c r="I166" s="142"/>
      <c r="L166" s="32"/>
      <c r="M166" s="143"/>
      <c r="T166" s="53"/>
      <c r="AT166" s="17" t="s">
        <v>141</v>
      </c>
      <c r="AU166" s="17" t="s">
        <v>82</v>
      </c>
    </row>
    <row r="167" spans="2:65" s="12" customFormat="1" ht="11.25">
      <c r="B167" s="150"/>
      <c r="D167" s="140" t="s">
        <v>215</v>
      </c>
      <c r="E167" s="151" t="s">
        <v>19</v>
      </c>
      <c r="F167" s="152" t="s">
        <v>1314</v>
      </c>
      <c r="H167" s="151" t="s">
        <v>19</v>
      </c>
      <c r="I167" s="153"/>
      <c r="L167" s="150"/>
      <c r="M167" s="154"/>
      <c r="T167" s="155"/>
      <c r="AT167" s="151" t="s">
        <v>215</v>
      </c>
      <c r="AU167" s="151" t="s">
        <v>82</v>
      </c>
      <c r="AV167" s="12" t="s">
        <v>80</v>
      </c>
      <c r="AW167" s="12" t="s">
        <v>33</v>
      </c>
      <c r="AX167" s="12" t="s">
        <v>72</v>
      </c>
      <c r="AY167" s="151" t="s">
        <v>130</v>
      </c>
    </row>
    <row r="168" spans="2:65" s="13" customFormat="1" ht="11.25">
      <c r="B168" s="156"/>
      <c r="D168" s="140" t="s">
        <v>215</v>
      </c>
      <c r="E168" s="157" t="s">
        <v>19</v>
      </c>
      <c r="F168" s="158" t="s">
        <v>72</v>
      </c>
      <c r="H168" s="159">
        <v>0</v>
      </c>
      <c r="I168" s="160"/>
      <c r="L168" s="156"/>
      <c r="M168" s="161"/>
      <c r="T168" s="162"/>
      <c r="AT168" s="157" t="s">
        <v>215</v>
      </c>
      <c r="AU168" s="157" t="s">
        <v>82</v>
      </c>
      <c r="AV168" s="13" t="s">
        <v>82</v>
      </c>
      <c r="AW168" s="13" t="s">
        <v>33</v>
      </c>
      <c r="AX168" s="13" t="s">
        <v>72</v>
      </c>
      <c r="AY168" s="157" t="s">
        <v>130</v>
      </c>
    </row>
    <row r="169" spans="2:65" s="12" customFormat="1" ht="11.25">
      <c r="B169" s="150"/>
      <c r="D169" s="140" t="s">
        <v>215</v>
      </c>
      <c r="E169" s="151" t="s">
        <v>19</v>
      </c>
      <c r="F169" s="152" t="s">
        <v>1316</v>
      </c>
      <c r="H169" s="151" t="s">
        <v>19</v>
      </c>
      <c r="I169" s="153"/>
      <c r="L169" s="150"/>
      <c r="M169" s="154"/>
      <c r="T169" s="155"/>
      <c r="AT169" s="151" t="s">
        <v>215</v>
      </c>
      <c r="AU169" s="151" t="s">
        <v>82</v>
      </c>
      <c r="AV169" s="12" t="s">
        <v>80</v>
      </c>
      <c r="AW169" s="12" t="s">
        <v>33</v>
      </c>
      <c r="AX169" s="12" t="s">
        <v>72</v>
      </c>
      <c r="AY169" s="151" t="s">
        <v>130</v>
      </c>
    </row>
    <row r="170" spans="2:65" s="13" customFormat="1" ht="11.25">
      <c r="B170" s="156"/>
      <c r="D170" s="140" t="s">
        <v>215</v>
      </c>
      <c r="E170" s="157" t="s">
        <v>19</v>
      </c>
      <c r="F170" s="158" t="s">
        <v>1384</v>
      </c>
      <c r="H170" s="159">
        <v>3</v>
      </c>
      <c r="I170" s="160"/>
      <c r="L170" s="156"/>
      <c r="M170" s="161"/>
      <c r="T170" s="162"/>
      <c r="AT170" s="157" t="s">
        <v>215</v>
      </c>
      <c r="AU170" s="157" t="s">
        <v>82</v>
      </c>
      <c r="AV170" s="13" t="s">
        <v>82</v>
      </c>
      <c r="AW170" s="13" t="s">
        <v>33</v>
      </c>
      <c r="AX170" s="13" t="s">
        <v>72</v>
      </c>
      <c r="AY170" s="157" t="s">
        <v>130</v>
      </c>
    </row>
    <row r="171" spans="2:65" s="12" customFormat="1" ht="11.25">
      <c r="B171" s="150"/>
      <c r="D171" s="140" t="s">
        <v>215</v>
      </c>
      <c r="E171" s="151" t="s">
        <v>19</v>
      </c>
      <c r="F171" s="152" t="s">
        <v>1318</v>
      </c>
      <c r="H171" s="151" t="s">
        <v>19</v>
      </c>
      <c r="I171" s="153"/>
      <c r="L171" s="150"/>
      <c r="M171" s="154"/>
      <c r="T171" s="155"/>
      <c r="AT171" s="151" t="s">
        <v>215</v>
      </c>
      <c r="AU171" s="151" t="s">
        <v>82</v>
      </c>
      <c r="AV171" s="12" t="s">
        <v>80</v>
      </c>
      <c r="AW171" s="12" t="s">
        <v>33</v>
      </c>
      <c r="AX171" s="12" t="s">
        <v>72</v>
      </c>
      <c r="AY171" s="151" t="s">
        <v>130</v>
      </c>
    </row>
    <row r="172" spans="2:65" s="13" customFormat="1" ht="11.25">
      <c r="B172" s="156"/>
      <c r="D172" s="140" t="s">
        <v>215</v>
      </c>
      <c r="E172" s="157" t="s">
        <v>19</v>
      </c>
      <c r="F172" s="158" t="s">
        <v>72</v>
      </c>
      <c r="H172" s="159">
        <v>0</v>
      </c>
      <c r="I172" s="160"/>
      <c r="L172" s="156"/>
      <c r="M172" s="161"/>
      <c r="T172" s="162"/>
      <c r="AT172" s="157" t="s">
        <v>215</v>
      </c>
      <c r="AU172" s="157" t="s">
        <v>82</v>
      </c>
      <c r="AV172" s="13" t="s">
        <v>82</v>
      </c>
      <c r="AW172" s="13" t="s">
        <v>33</v>
      </c>
      <c r="AX172" s="13" t="s">
        <v>72</v>
      </c>
      <c r="AY172" s="157" t="s">
        <v>130</v>
      </c>
    </row>
    <row r="173" spans="2:65" s="14" customFormat="1" ht="11.25">
      <c r="B173" s="163"/>
      <c r="D173" s="140" t="s">
        <v>215</v>
      </c>
      <c r="E173" s="164" t="s">
        <v>19</v>
      </c>
      <c r="F173" s="165" t="s">
        <v>220</v>
      </c>
      <c r="H173" s="166">
        <v>3</v>
      </c>
      <c r="I173" s="167"/>
      <c r="L173" s="163"/>
      <c r="M173" s="168"/>
      <c r="T173" s="169"/>
      <c r="AT173" s="164" t="s">
        <v>215</v>
      </c>
      <c r="AU173" s="164" t="s">
        <v>82</v>
      </c>
      <c r="AV173" s="14" t="s">
        <v>138</v>
      </c>
      <c r="AW173" s="14" t="s">
        <v>33</v>
      </c>
      <c r="AX173" s="14" t="s">
        <v>80</v>
      </c>
      <c r="AY173" s="164" t="s">
        <v>130</v>
      </c>
    </row>
    <row r="174" spans="2:65" s="1" customFormat="1" ht="24.2" customHeight="1">
      <c r="B174" s="32"/>
      <c r="C174" s="127" t="s">
        <v>287</v>
      </c>
      <c r="D174" s="127" t="s">
        <v>133</v>
      </c>
      <c r="E174" s="128" t="s">
        <v>1385</v>
      </c>
      <c r="F174" s="129" t="s">
        <v>1386</v>
      </c>
      <c r="G174" s="130" t="s">
        <v>394</v>
      </c>
      <c r="H174" s="131">
        <v>12628</v>
      </c>
      <c r="I174" s="132"/>
      <c r="J174" s="133">
        <f>ROUND(I174*H174,2)</f>
        <v>0</v>
      </c>
      <c r="K174" s="129" t="s">
        <v>137</v>
      </c>
      <c r="L174" s="32"/>
      <c r="M174" s="134" t="s">
        <v>19</v>
      </c>
      <c r="N174" s="135" t="s">
        <v>43</v>
      </c>
      <c r="P174" s="136">
        <f>O174*H174</f>
        <v>0</v>
      </c>
      <c r="Q174" s="136">
        <v>0</v>
      </c>
      <c r="R174" s="136">
        <f>Q174*H174</f>
        <v>0</v>
      </c>
      <c r="S174" s="136">
        <v>0</v>
      </c>
      <c r="T174" s="137">
        <f>S174*H174</f>
        <v>0</v>
      </c>
      <c r="AR174" s="138" t="s">
        <v>138</v>
      </c>
      <c r="AT174" s="138" t="s">
        <v>133</v>
      </c>
      <c r="AU174" s="138" t="s">
        <v>82</v>
      </c>
      <c r="AY174" s="17" t="s">
        <v>130</v>
      </c>
      <c r="BE174" s="139">
        <f>IF(N174="základní",J174,0)</f>
        <v>0</v>
      </c>
      <c r="BF174" s="139">
        <f>IF(N174="snížená",J174,0)</f>
        <v>0</v>
      </c>
      <c r="BG174" s="139">
        <f>IF(N174="zákl. přenesená",J174,0)</f>
        <v>0</v>
      </c>
      <c r="BH174" s="139">
        <f>IF(N174="sníž. přenesená",J174,0)</f>
        <v>0</v>
      </c>
      <c r="BI174" s="139">
        <f>IF(N174="nulová",J174,0)</f>
        <v>0</v>
      </c>
      <c r="BJ174" s="17" t="s">
        <v>80</v>
      </c>
      <c r="BK174" s="139">
        <f>ROUND(I174*H174,2)</f>
        <v>0</v>
      </c>
      <c r="BL174" s="17" t="s">
        <v>138</v>
      </c>
      <c r="BM174" s="138" t="s">
        <v>1387</v>
      </c>
    </row>
    <row r="175" spans="2:65" s="1" customFormat="1" ht="29.25">
      <c r="B175" s="32"/>
      <c r="D175" s="140" t="s">
        <v>140</v>
      </c>
      <c r="F175" s="141" t="s">
        <v>1388</v>
      </c>
      <c r="I175" s="142"/>
      <c r="L175" s="32"/>
      <c r="M175" s="143"/>
      <c r="T175" s="53"/>
      <c r="AT175" s="17" t="s">
        <v>140</v>
      </c>
      <c r="AU175" s="17" t="s">
        <v>82</v>
      </c>
    </row>
    <row r="176" spans="2:65" s="1" customFormat="1" ht="11.25">
      <c r="B176" s="32"/>
      <c r="D176" s="144" t="s">
        <v>141</v>
      </c>
      <c r="F176" s="145" t="s">
        <v>1389</v>
      </c>
      <c r="I176" s="142"/>
      <c r="L176" s="32"/>
      <c r="M176" s="143"/>
      <c r="T176" s="53"/>
      <c r="AT176" s="17" t="s">
        <v>141</v>
      </c>
      <c r="AU176" s="17" t="s">
        <v>82</v>
      </c>
    </row>
    <row r="177" spans="2:65" s="12" customFormat="1" ht="11.25">
      <c r="B177" s="150"/>
      <c r="D177" s="140" t="s">
        <v>215</v>
      </c>
      <c r="E177" s="151" t="s">
        <v>19</v>
      </c>
      <c r="F177" s="152" t="s">
        <v>1333</v>
      </c>
      <c r="H177" s="151" t="s">
        <v>19</v>
      </c>
      <c r="I177" s="153"/>
      <c r="L177" s="150"/>
      <c r="M177" s="154"/>
      <c r="T177" s="155"/>
      <c r="AT177" s="151" t="s">
        <v>215</v>
      </c>
      <c r="AU177" s="151" t="s">
        <v>82</v>
      </c>
      <c r="AV177" s="12" t="s">
        <v>80</v>
      </c>
      <c r="AW177" s="12" t="s">
        <v>33</v>
      </c>
      <c r="AX177" s="12" t="s">
        <v>72</v>
      </c>
      <c r="AY177" s="151" t="s">
        <v>130</v>
      </c>
    </row>
    <row r="178" spans="2:65" s="13" customFormat="1" ht="11.25">
      <c r="B178" s="156"/>
      <c r="D178" s="140" t="s">
        <v>215</v>
      </c>
      <c r="E178" s="157" t="s">
        <v>19</v>
      </c>
      <c r="F178" s="158" t="s">
        <v>1334</v>
      </c>
      <c r="H178" s="159">
        <v>3906</v>
      </c>
      <c r="I178" s="160"/>
      <c r="L178" s="156"/>
      <c r="M178" s="161"/>
      <c r="T178" s="162"/>
      <c r="AT178" s="157" t="s">
        <v>215</v>
      </c>
      <c r="AU178" s="157" t="s">
        <v>82</v>
      </c>
      <c r="AV178" s="13" t="s">
        <v>82</v>
      </c>
      <c r="AW178" s="13" t="s">
        <v>33</v>
      </c>
      <c r="AX178" s="13" t="s">
        <v>72</v>
      </c>
      <c r="AY178" s="157" t="s">
        <v>130</v>
      </c>
    </row>
    <row r="179" spans="2:65" s="12" customFormat="1" ht="11.25">
      <c r="B179" s="150"/>
      <c r="D179" s="140" t="s">
        <v>215</v>
      </c>
      <c r="E179" s="151" t="s">
        <v>19</v>
      </c>
      <c r="F179" s="152" t="s">
        <v>1335</v>
      </c>
      <c r="H179" s="151" t="s">
        <v>19</v>
      </c>
      <c r="I179" s="153"/>
      <c r="L179" s="150"/>
      <c r="M179" s="154"/>
      <c r="T179" s="155"/>
      <c r="AT179" s="151" t="s">
        <v>215</v>
      </c>
      <c r="AU179" s="151" t="s">
        <v>82</v>
      </c>
      <c r="AV179" s="12" t="s">
        <v>80</v>
      </c>
      <c r="AW179" s="12" t="s">
        <v>33</v>
      </c>
      <c r="AX179" s="12" t="s">
        <v>72</v>
      </c>
      <c r="AY179" s="151" t="s">
        <v>130</v>
      </c>
    </row>
    <row r="180" spans="2:65" s="13" customFormat="1" ht="11.25">
      <c r="B180" s="156"/>
      <c r="D180" s="140" t="s">
        <v>215</v>
      </c>
      <c r="E180" s="157" t="s">
        <v>19</v>
      </c>
      <c r="F180" s="158" t="s">
        <v>1336</v>
      </c>
      <c r="H180" s="159">
        <v>7350</v>
      </c>
      <c r="I180" s="160"/>
      <c r="L180" s="156"/>
      <c r="M180" s="161"/>
      <c r="T180" s="162"/>
      <c r="AT180" s="157" t="s">
        <v>215</v>
      </c>
      <c r="AU180" s="157" t="s">
        <v>82</v>
      </c>
      <c r="AV180" s="13" t="s">
        <v>82</v>
      </c>
      <c r="AW180" s="13" t="s">
        <v>33</v>
      </c>
      <c r="AX180" s="13" t="s">
        <v>72</v>
      </c>
      <c r="AY180" s="157" t="s">
        <v>130</v>
      </c>
    </row>
    <row r="181" spans="2:65" s="12" customFormat="1" ht="11.25">
      <c r="B181" s="150"/>
      <c r="D181" s="140" t="s">
        <v>215</v>
      </c>
      <c r="E181" s="151" t="s">
        <v>19</v>
      </c>
      <c r="F181" s="152" t="s">
        <v>1337</v>
      </c>
      <c r="H181" s="151" t="s">
        <v>19</v>
      </c>
      <c r="I181" s="153"/>
      <c r="L181" s="150"/>
      <c r="M181" s="154"/>
      <c r="T181" s="155"/>
      <c r="AT181" s="151" t="s">
        <v>215</v>
      </c>
      <c r="AU181" s="151" t="s">
        <v>82</v>
      </c>
      <c r="AV181" s="12" t="s">
        <v>80</v>
      </c>
      <c r="AW181" s="12" t="s">
        <v>33</v>
      </c>
      <c r="AX181" s="12" t="s">
        <v>72</v>
      </c>
      <c r="AY181" s="151" t="s">
        <v>130</v>
      </c>
    </row>
    <row r="182" spans="2:65" s="13" customFormat="1" ht="11.25">
      <c r="B182" s="156"/>
      <c r="D182" s="140" t="s">
        <v>215</v>
      </c>
      <c r="E182" s="157" t="s">
        <v>19</v>
      </c>
      <c r="F182" s="158" t="s">
        <v>1338</v>
      </c>
      <c r="H182" s="159">
        <v>1372</v>
      </c>
      <c r="I182" s="160"/>
      <c r="L182" s="156"/>
      <c r="M182" s="161"/>
      <c r="T182" s="162"/>
      <c r="AT182" s="157" t="s">
        <v>215</v>
      </c>
      <c r="AU182" s="157" t="s">
        <v>82</v>
      </c>
      <c r="AV182" s="13" t="s">
        <v>82</v>
      </c>
      <c r="AW182" s="13" t="s">
        <v>33</v>
      </c>
      <c r="AX182" s="13" t="s">
        <v>72</v>
      </c>
      <c r="AY182" s="157" t="s">
        <v>130</v>
      </c>
    </row>
    <row r="183" spans="2:65" s="14" customFormat="1" ht="11.25">
      <c r="B183" s="163"/>
      <c r="D183" s="140" t="s">
        <v>215</v>
      </c>
      <c r="E183" s="164" t="s">
        <v>19</v>
      </c>
      <c r="F183" s="165" t="s">
        <v>220</v>
      </c>
      <c r="H183" s="166">
        <v>12628</v>
      </c>
      <c r="I183" s="167"/>
      <c r="L183" s="163"/>
      <c r="M183" s="168"/>
      <c r="T183" s="169"/>
      <c r="AT183" s="164" t="s">
        <v>215</v>
      </c>
      <c r="AU183" s="164" t="s">
        <v>82</v>
      </c>
      <c r="AV183" s="14" t="s">
        <v>138</v>
      </c>
      <c r="AW183" s="14" t="s">
        <v>33</v>
      </c>
      <c r="AX183" s="14" t="s">
        <v>80</v>
      </c>
      <c r="AY183" s="164" t="s">
        <v>130</v>
      </c>
    </row>
    <row r="184" spans="2:65" s="1" customFormat="1" ht="33" customHeight="1">
      <c r="B184" s="32"/>
      <c r="C184" s="127" t="s">
        <v>298</v>
      </c>
      <c r="D184" s="127" t="s">
        <v>133</v>
      </c>
      <c r="E184" s="128" t="s">
        <v>1390</v>
      </c>
      <c r="F184" s="129" t="s">
        <v>1391</v>
      </c>
      <c r="G184" s="130" t="s">
        <v>394</v>
      </c>
      <c r="H184" s="131">
        <v>378</v>
      </c>
      <c r="I184" s="132"/>
      <c r="J184" s="133">
        <f>ROUND(I184*H184,2)</f>
        <v>0</v>
      </c>
      <c r="K184" s="129" t="s">
        <v>137</v>
      </c>
      <c r="L184" s="32"/>
      <c r="M184" s="134" t="s">
        <v>19</v>
      </c>
      <c r="N184" s="135" t="s">
        <v>43</v>
      </c>
      <c r="P184" s="136">
        <f>O184*H184</f>
        <v>0</v>
      </c>
      <c r="Q184" s="136">
        <v>0</v>
      </c>
      <c r="R184" s="136">
        <f>Q184*H184</f>
        <v>0</v>
      </c>
      <c r="S184" s="136">
        <v>0</v>
      </c>
      <c r="T184" s="137">
        <f>S184*H184</f>
        <v>0</v>
      </c>
      <c r="AR184" s="138" t="s">
        <v>138</v>
      </c>
      <c r="AT184" s="138" t="s">
        <v>133</v>
      </c>
      <c r="AU184" s="138" t="s">
        <v>82</v>
      </c>
      <c r="AY184" s="17" t="s">
        <v>130</v>
      </c>
      <c r="BE184" s="139">
        <f>IF(N184="základní",J184,0)</f>
        <v>0</v>
      </c>
      <c r="BF184" s="139">
        <f>IF(N184="snížená",J184,0)</f>
        <v>0</v>
      </c>
      <c r="BG184" s="139">
        <f>IF(N184="zákl. přenesená",J184,0)</f>
        <v>0</v>
      </c>
      <c r="BH184" s="139">
        <f>IF(N184="sníž. přenesená",J184,0)</f>
        <v>0</v>
      </c>
      <c r="BI184" s="139">
        <f>IF(N184="nulová",J184,0)</f>
        <v>0</v>
      </c>
      <c r="BJ184" s="17" t="s">
        <v>80</v>
      </c>
      <c r="BK184" s="139">
        <f>ROUND(I184*H184,2)</f>
        <v>0</v>
      </c>
      <c r="BL184" s="17" t="s">
        <v>138</v>
      </c>
      <c r="BM184" s="138" t="s">
        <v>1392</v>
      </c>
    </row>
    <row r="185" spans="2:65" s="1" customFormat="1" ht="29.25">
      <c r="B185" s="32"/>
      <c r="D185" s="140" t="s">
        <v>140</v>
      </c>
      <c r="F185" s="141" t="s">
        <v>1393</v>
      </c>
      <c r="I185" s="142"/>
      <c r="L185" s="32"/>
      <c r="M185" s="143"/>
      <c r="T185" s="53"/>
      <c r="AT185" s="17" t="s">
        <v>140</v>
      </c>
      <c r="AU185" s="17" t="s">
        <v>82</v>
      </c>
    </row>
    <row r="186" spans="2:65" s="1" customFormat="1" ht="11.25">
      <c r="B186" s="32"/>
      <c r="D186" s="144" t="s">
        <v>141</v>
      </c>
      <c r="F186" s="145" t="s">
        <v>1394</v>
      </c>
      <c r="I186" s="142"/>
      <c r="L186" s="32"/>
      <c r="M186" s="143"/>
      <c r="T186" s="53"/>
      <c r="AT186" s="17" t="s">
        <v>141</v>
      </c>
      <c r="AU186" s="17" t="s">
        <v>82</v>
      </c>
    </row>
    <row r="187" spans="2:65" s="12" customFormat="1" ht="11.25">
      <c r="B187" s="150"/>
      <c r="D187" s="140" t="s">
        <v>215</v>
      </c>
      <c r="E187" s="151" t="s">
        <v>19</v>
      </c>
      <c r="F187" s="152" t="s">
        <v>1333</v>
      </c>
      <c r="H187" s="151" t="s">
        <v>19</v>
      </c>
      <c r="I187" s="153"/>
      <c r="L187" s="150"/>
      <c r="M187" s="154"/>
      <c r="T187" s="155"/>
      <c r="AT187" s="151" t="s">
        <v>215</v>
      </c>
      <c r="AU187" s="151" t="s">
        <v>82</v>
      </c>
      <c r="AV187" s="12" t="s">
        <v>80</v>
      </c>
      <c r="AW187" s="12" t="s">
        <v>33</v>
      </c>
      <c r="AX187" s="12" t="s">
        <v>72</v>
      </c>
      <c r="AY187" s="151" t="s">
        <v>130</v>
      </c>
    </row>
    <row r="188" spans="2:65" s="13" customFormat="1" ht="11.25">
      <c r="B188" s="156"/>
      <c r="D188" s="140" t="s">
        <v>215</v>
      </c>
      <c r="E188" s="157" t="s">
        <v>19</v>
      </c>
      <c r="F188" s="158" t="s">
        <v>1395</v>
      </c>
      <c r="H188" s="159">
        <v>210</v>
      </c>
      <c r="I188" s="160"/>
      <c r="L188" s="156"/>
      <c r="M188" s="161"/>
      <c r="T188" s="162"/>
      <c r="AT188" s="157" t="s">
        <v>215</v>
      </c>
      <c r="AU188" s="157" t="s">
        <v>82</v>
      </c>
      <c r="AV188" s="13" t="s">
        <v>82</v>
      </c>
      <c r="AW188" s="13" t="s">
        <v>33</v>
      </c>
      <c r="AX188" s="13" t="s">
        <v>72</v>
      </c>
      <c r="AY188" s="157" t="s">
        <v>130</v>
      </c>
    </row>
    <row r="189" spans="2:65" s="12" customFormat="1" ht="11.25">
      <c r="B189" s="150"/>
      <c r="D189" s="140" t="s">
        <v>215</v>
      </c>
      <c r="E189" s="151" t="s">
        <v>19</v>
      </c>
      <c r="F189" s="152" t="s">
        <v>1335</v>
      </c>
      <c r="H189" s="151" t="s">
        <v>19</v>
      </c>
      <c r="I189" s="153"/>
      <c r="L189" s="150"/>
      <c r="M189" s="154"/>
      <c r="T189" s="155"/>
      <c r="AT189" s="151" t="s">
        <v>215</v>
      </c>
      <c r="AU189" s="151" t="s">
        <v>82</v>
      </c>
      <c r="AV189" s="12" t="s">
        <v>80</v>
      </c>
      <c r="AW189" s="12" t="s">
        <v>33</v>
      </c>
      <c r="AX189" s="12" t="s">
        <v>72</v>
      </c>
      <c r="AY189" s="151" t="s">
        <v>130</v>
      </c>
    </row>
    <row r="190" spans="2:65" s="13" customFormat="1" ht="11.25">
      <c r="B190" s="156"/>
      <c r="D190" s="140" t="s">
        <v>215</v>
      </c>
      <c r="E190" s="157" t="s">
        <v>19</v>
      </c>
      <c r="F190" s="158" t="s">
        <v>1396</v>
      </c>
      <c r="H190" s="159">
        <v>168</v>
      </c>
      <c r="I190" s="160"/>
      <c r="L190" s="156"/>
      <c r="M190" s="161"/>
      <c r="T190" s="162"/>
      <c r="AT190" s="157" t="s">
        <v>215</v>
      </c>
      <c r="AU190" s="157" t="s">
        <v>82</v>
      </c>
      <c r="AV190" s="13" t="s">
        <v>82</v>
      </c>
      <c r="AW190" s="13" t="s">
        <v>33</v>
      </c>
      <c r="AX190" s="13" t="s">
        <v>72</v>
      </c>
      <c r="AY190" s="157" t="s">
        <v>130</v>
      </c>
    </row>
    <row r="191" spans="2:65" s="14" customFormat="1" ht="11.25">
      <c r="B191" s="163"/>
      <c r="D191" s="140" t="s">
        <v>215</v>
      </c>
      <c r="E191" s="164" t="s">
        <v>19</v>
      </c>
      <c r="F191" s="165" t="s">
        <v>220</v>
      </c>
      <c r="H191" s="166">
        <v>378</v>
      </c>
      <c r="I191" s="167"/>
      <c r="L191" s="163"/>
      <c r="M191" s="168"/>
      <c r="T191" s="169"/>
      <c r="AT191" s="164" t="s">
        <v>215</v>
      </c>
      <c r="AU191" s="164" t="s">
        <v>82</v>
      </c>
      <c r="AV191" s="14" t="s">
        <v>138</v>
      </c>
      <c r="AW191" s="14" t="s">
        <v>33</v>
      </c>
      <c r="AX191" s="14" t="s">
        <v>80</v>
      </c>
      <c r="AY191" s="164" t="s">
        <v>130</v>
      </c>
    </row>
    <row r="192" spans="2:65" s="1" customFormat="1" ht="33" customHeight="1">
      <c r="B192" s="32"/>
      <c r="C192" s="127" t="s">
        <v>8</v>
      </c>
      <c r="D192" s="127" t="s">
        <v>133</v>
      </c>
      <c r="E192" s="128" t="s">
        <v>1397</v>
      </c>
      <c r="F192" s="129" t="s">
        <v>1398</v>
      </c>
      <c r="G192" s="130" t="s">
        <v>394</v>
      </c>
      <c r="H192" s="131">
        <v>126</v>
      </c>
      <c r="I192" s="132"/>
      <c r="J192" s="133">
        <f>ROUND(I192*H192,2)</f>
        <v>0</v>
      </c>
      <c r="K192" s="129" t="s">
        <v>137</v>
      </c>
      <c r="L192" s="32"/>
      <c r="M192" s="134" t="s">
        <v>19</v>
      </c>
      <c r="N192" s="135" t="s">
        <v>43</v>
      </c>
      <c r="P192" s="136">
        <f>O192*H192</f>
        <v>0</v>
      </c>
      <c r="Q192" s="136">
        <v>0</v>
      </c>
      <c r="R192" s="136">
        <f>Q192*H192</f>
        <v>0</v>
      </c>
      <c r="S192" s="136">
        <v>0</v>
      </c>
      <c r="T192" s="137">
        <f>S192*H192</f>
        <v>0</v>
      </c>
      <c r="AR192" s="138" t="s">
        <v>138</v>
      </c>
      <c r="AT192" s="138" t="s">
        <v>133</v>
      </c>
      <c r="AU192" s="138" t="s">
        <v>82</v>
      </c>
      <c r="AY192" s="17" t="s">
        <v>130</v>
      </c>
      <c r="BE192" s="139">
        <f>IF(N192="základní",J192,0)</f>
        <v>0</v>
      </c>
      <c r="BF192" s="139">
        <f>IF(N192="snížená",J192,0)</f>
        <v>0</v>
      </c>
      <c r="BG192" s="139">
        <f>IF(N192="zákl. přenesená",J192,0)</f>
        <v>0</v>
      </c>
      <c r="BH192" s="139">
        <f>IF(N192="sníž. přenesená",J192,0)</f>
        <v>0</v>
      </c>
      <c r="BI192" s="139">
        <f>IF(N192="nulová",J192,0)</f>
        <v>0</v>
      </c>
      <c r="BJ192" s="17" t="s">
        <v>80</v>
      </c>
      <c r="BK192" s="139">
        <f>ROUND(I192*H192,2)</f>
        <v>0</v>
      </c>
      <c r="BL192" s="17" t="s">
        <v>138</v>
      </c>
      <c r="BM192" s="138" t="s">
        <v>1399</v>
      </c>
    </row>
    <row r="193" spans="2:65" s="1" customFormat="1" ht="29.25">
      <c r="B193" s="32"/>
      <c r="D193" s="140" t="s">
        <v>140</v>
      </c>
      <c r="F193" s="141" t="s">
        <v>1400</v>
      </c>
      <c r="I193" s="142"/>
      <c r="L193" s="32"/>
      <c r="M193" s="143"/>
      <c r="T193" s="53"/>
      <c r="AT193" s="17" t="s">
        <v>140</v>
      </c>
      <c r="AU193" s="17" t="s">
        <v>82</v>
      </c>
    </row>
    <row r="194" spans="2:65" s="1" customFormat="1" ht="11.25">
      <c r="B194" s="32"/>
      <c r="D194" s="144" t="s">
        <v>141</v>
      </c>
      <c r="F194" s="145" t="s">
        <v>1401</v>
      </c>
      <c r="I194" s="142"/>
      <c r="L194" s="32"/>
      <c r="M194" s="143"/>
      <c r="T194" s="53"/>
      <c r="AT194" s="17" t="s">
        <v>141</v>
      </c>
      <c r="AU194" s="17" t="s">
        <v>82</v>
      </c>
    </row>
    <row r="195" spans="2:65" s="12" customFormat="1" ht="11.25">
      <c r="B195" s="150"/>
      <c r="D195" s="140" t="s">
        <v>215</v>
      </c>
      <c r="E195" s="151" t="s">
        <v>19</v>
      </c>
      <c r="F195" s="152" t="s">
        <v>1335</v>
      </c>
      <c r="H195" s="151" t="s">
        <v>19</v>
      </c>
      <c r="I195" s="153"/>
      <c r="L195" s="150"/>
      <c r="M195" s="154"/>
      <c r="T195" s="155"/>
      <c r="AT195" s="151" t="s">
        <v>215</v>
      </c>
      <c r="AU195" s="151" t="s">
        <v>82</v>
      </c>
      <c r="AV195" s="12" t="s">
        <v>80</v>
      </c>
      <c r="AW195" s="12" t="s">
        <v>33</v>
      </c>
      <c r="AX195" s="12" t="s">
        <v>72</v>
      </c>
      <c r="AY195" s="151" t="s">
        <v>130</v>
      </c>
    </row>
    <row r="196" spans="2:65" s="13" customFormat="1" ht="11.25">
      <c r="B196" s="156"/>
      <c r="D196" s="140" t="s">
        <v>215</v>
      </c>
      <c r="E196" s="157" t="s">
        <v>19</v>
      </c>
      <c r="F196" s="158" t="s">
        <v>1402</v>
      </c>
      <c r="H196" s="159">
        <v>126</v>
      </c>
      <c r="I196" s="160"/>
      <c r="L196" s="156"/>
      <c r="M196" s="161"/>
      <c r="T196" s="162"/>
      <c r="AT196" s="157" t="s">
        <v>215</v>
      </c>
      <c r="AU196" s="157" t="s">
        <v>82</v>
      </c>
      <c r="AV196" s="13" t="s">
        <v>82</v>
      </c>
      <c r="AW196" s="13" t="s">
        <v>33</v>
      </c>
      <c r="AX196" s="13" t="s">
        <v>72</v>
      </c>
      <c r="AY196" s="157" t="s">
        <v>130</v>
      </c>
    </row>
    <row r="197" spans="2:65" s="14" customFormat="1" ht="11.25">
      <c r="B197" s="163"/>
      <c r="D197" s="140" t="s">
        <v>215</v>
      </c>
      <c r="E197" s="164" t="s">
        <v>19</v>
      </c>
      <c r="F197" s="165" t="s">
        <v>220</v>
      </c>
      <c r="H197" s="166">
        <v>126</v>
      </c>
      <c r="I197" s="167"/>
      <c r="L197" s="163"/>
      <c r="M197" s="168"/>
      <c r="T197" s="169"/>
      <c r="AT197" s="164" t="s">
        <v>215</v>
      </c>
      <c r="AU197" s="164" t="s">
        <v>82</v>
      </c>
      <c r="AV197" s="14" t="s">
        <v>138</v>
      </c>
      <c r="AW197" s="14" t="s">
        <v>33</v>
      </c>
      <c r="AX197" s="14" t="s">
        <v>80</v>
      </c>
      <c r="AY197" s="164" t="s">
        <v>130</v>
      </c>
    </row>
    <row r="198" spans="2:65" s="1" customFormat="1" ht="24.2" customHeight="1">
      <c r="B198" s="32"/>
      <c r="C198" s="127" t="s">
        <v>312</v>
      </c>
      <c r="D198" s="127" t="s">
        <v>133</v>
      </c>
      <c r="E198" s="128" t="s">
        <v>1403</v>
      </c>
      <c r="F198" s="129" t="s">
        <v>1404</v>
      </c>
      <c r="G198" s="130" t="s">
        <v>394</v>
      </c>
      <c r="H198" s="131">
        <v>2</v>
      </c>
      <c r="I198" s="132"/>
      <c r="J198" s="133">
        <f>ROUND(I198*H198,2)</f>
        <v>0</v>
      </c>
      <c r="K198" s="129" t="s">
        <v>137</v>
      </c>
      <c r="L198" s="32"/>
      <c r="M198" s="134" t="s">
        <v>19</v>
      </c>
      <c r="N198" s="135" t="s">
        <v>43</v>
      </c>
      <c r="P198" s="136">
        <f>O198*H198</f>
        <v>0</v>
      </c>
      <c r="Q198" s="136">
        <v>0</v>
      </c>
      <c r="R198" s="136">
        <f>Q198*H198</f>
        <v>0</v>
      </c>
      <c r="S198" s="136">
        <v>0</v>
      </c>
      <c r="T198" s="137">
        <f>S198*H198</f>
        <v>0</v>
      </c>
      <c r="AR198" s="138" t="s">
        <v>138</v>
      </c>
      <c r="AT198" s="138" t="s">
        <v>133</v>
      </c>
      <c r="AU198" s="138" t="s">
        <v>82</v>
      </c>
      <c r="AY198" s="17" t="s">
        <v>130</v>
      </c>
      <c r="BE198" s="139">
        <f>IF(N198="základní",J198,0)</f>
        <v>0</v>
      </c>
      <c r="BF198" s="139">
        <f>IF(N198="snížená",J198,0)</f>
        <v>0</v>
      </c>
      <c r="BG198" s="139">
        <f>IF(N198="zákl. přenesená",J198,0)</f>
        <v>0</v>
      </c>
      <c r="BH198" s="139">
        <f>IF(N198="sníž. přenesená",J198,0)</f>
        <v>0</v>
      </c>
      <c r="BI198" s="139">
        <f>IF(N198="nulová",J198,0)</f>
        <v>0</v>
      </c>
      <c r="BJ198" s="17" t="s">
        <v>80</v>
      </c>
      <c r="BK198" s="139">
        <f>ROUND(I198*H198,2)</f>
        <v>0</v>
      </c>
      <c r="BL198" s="17" t="s">
        <v>138</v>
      </c>
      <c r="BM198" s="138" t="s">
        <v>1405</v>
      </c>
    </row>
    <row r="199" spans="2:65" s="1" customFormat="1" ht="19.5">
      <c r="B199" s="32"/>
      <c r="D199" s="140" t="s">
        <v>140</v>
      </c>
      <c r="F199" s="141" t="s">
        <v>1406</v>
      </c>
      <c r="I199" s="142"/>
      <c r="L199" s="32"/>
      <c r="M199" s="143"/>
      <c r="T199" s="53"/>
      <c r="AT199" s="17" t="s">
        <v>140</v>
      </c>
      <c r="AU199" s="17" t="s">
        <v>82</v>
      </c>
    </row>
    <row r="200" spans="2:65" s="1" customFormat="1" ht="11.25">
      <c r="B200" s="32"/>
      <c r="D200" s="144" t="s">
        <v>141</v>
      </c>
      <c r="F200" s="145" t="s">
        <v>1407</v>
      </c>
      <c r="I200" s="142"/>
      <c r="L200" s="32"/>
      <c r="M200" s="143"/>
      <c r="T200" s="53"/>
      <c r="AT200" s="17" t="s">
        <v>141</v>
      </c>
      <c r="AU200" s="17" t="s">
        <v>82</v>
      </c>
    </row>
    <row r="201" spans="2:65" s="12" customFormat="1" ht="11.25">
      <c r="B201" s="150"/>
      <c r="D201" s="140" t="s">
        <v>215</v>
      </c>
      <c r="E201" s="151" t="s">
        <v>19</v>
      </c>
      <c r="F201" s="152" t="s">
        <v>1314</v>
      </c>
      <c r="H201" s="151" t="s">
        <v>19</v>
      </c>
      <c r="I201" s="153"/>
      <c r="L201" s="150"/>
      <c r="M201" s="154"/>
      <c r="T201" s="155"/>
      <c r="AT201" s="151" t="s">
        <v>215</v>
      </c>
      <c r="AU201" s="151" t="s">
        <v>82</v>
      </c>
      <c r="AV201" s="12" t="s">
        <v>80</v>
      </c>
      <c r="AW201" s="12" t="s">
        <v>33</v>
      </c>
      <c r="AX201" s="12" t="s">
        <v>72</v>
      </c>
      <c r="AY201" s="151" t="s">
        <v>130</v>
      </c>
    </row>
    <row r="202" spans="2:65" s="13" customFormat="1" ht="11.25">
      <c r="B202" s="156"/>
      <c r="D202" s="140" t="s">
        <v>215</v>
      </c>
      <c r="E202" s="157" t="s">
        <v>19</v>
      </c>
      <c r="F202" s="158" t="s">
        <v>1408</v>
      </c>
      <c r="H202" s="159">
        <v>2</v>
      </c>
      <c r="I202" s="160"/>
      <c r="L202" s="156"/>
      <c r="M202" s="161"/>
      <c r="T202" s="162"/>
      <c r="AT202" s="157" t="s">
        <v>215</v>
      </c>
      <c r="AU202" s="157" t="s">
        <v>82</v>
      </c>
      <c r="AV202" s="13" t="s">
        <v>82</v>
      </c>
      <c r="AW202" s="13" t="s">
        <v>33</v>
      </c>
      <c r="AX202" s="13" t="s">
        <v>72</v>
      </c>
      <c r="AY202" s="157" t="s">
        <v>130</v>
      </c>
    </row>
    <row r="203" spans="2:65" s="14" customFormat="1" ht="11.25">
      <c r="B203" s="163"/>
      <c r="D203" s="140" t="s">
        <v>215</v>
      </c>
      <c r="E203" s="164" t="s">
        <v>19</v>
      </c>
      <c r="F203" s="165" t="s">
        <v>220</v>
      </c>
      <c r="H203" s="166">
        <v>2</v>
      </c>
      <c r="I203" s="167"/>
      <c r="L203" s="163"/>
      <c r="M203" s="168"/>
      <c r="T203" s="169"/>
      <c r="AT203" s="164" t="s">
        <v>215</v>
      </c>
      <c r="AU203" s="164" t="s">
        <v>82</v>
      </c>
      <c r="AV203" s="14" t="s">
        <v>138</v>
      </c>
      <c r="AW203" s="14" t="s">
        <v>33</v>
      </c>
      <c r="AX203" s="14" t="s">
        <v>80</v>
      </c>
      <c r="AY203" s="164" t="s">
        <v>130</v>
      </c>
    </row>
    <row r="204" spans="2:65" s="1" customFormat="1" ht="24.2" customHeight="1">
      <c r="B204" s="32"/>
      <c r="C204" s="127" t="s">
        <v>318</v>
      </c>
      <c r="D204" s="127" t="s">
        <v>133</v>
      </c>
      <c r="E204" s="128" t="s">
        <v>1409</v>
      </c>
      <c r="F204" s="129" t="s">
        <v>1410</v>
      </c>
      <c r="G204" s="130" t="s">
        <v>394</v>
      </c>
      <c r="H204" s="131">
        <v>84</v>
      </c>
      <c r="I204" s="132"/>
      <c r="J204" s="133">
        <f>ROUND(I204*H204,2)</f>
        <v>0</v>
      </c>
      <c r="K204" s="129" t="s">
        <v>137</v>
      </c>
      <c r="L204" s="32"/>
      <c r="M204" s="134" t="s">
        <v>19</v>
      </c>
      <c r="N204" s="135" t="s">
        <v>43</v>
      </c>
      <c r="P204" s="136">
        <f>O204*H204</f>
        <v>0</v>
      </c>
      <c r="Q204" s="136">
        <v>0</v>
      </c>
      <c r="R204" s="136">
        <f>Q204*H204</f>
        <v>0</v>
      </c>
      <c r="S204" s="136">
        <v>0</v>
      </c>
      <c r="T204" s="137">
        <f>S204*H204</f>
        <v>0</v>
      </c>
      <c r="AR204" s="138" t="s">
        <v>138</v>
      </c>
      <c r="AT204" s="138" t="s">
        <v>133</v>
      </c>
      <c r="AU204" s="138" t="s">
        <v>82</v>
      </c>
      <c r="AY204" s="17" t="s">
        <v>130</v>
      </c>
      <c r="BE204" s="139">
        <f>IF(N204="základní",J204,0)</f>
        <v>0</v>
      </c>
      <c r="BF204" s="139">
        <f>IF(N204="snížená",J204,0)</f>
        <v>0</v>
      </c>
      <c r="BG204" s="139">
        <f>IF(N204="zákl. přenesená",J204,0)</f>
        <v>0</v>
      </c>
      <c r="BH204" s="139">
        <f>IF(N204="sníž. přenesená",J204,0)</f>
        <v>0</v>
      </c>
      <c r="BI204" s="139">
        <f>IF(N204="nulová",J204,0)</f>
        <v>0</v>
      </c>
      <c r="BJ204" s="17" t="s">
        <v>80</v>
      </c>
      <c r="BK204" s="139">
        <f>ROUND(I204*H204,2)</f>
        <v>0</v>
      </c>
      <c r="BL204" s="17" t="s">
        <v>138</v>
      </c>
      <c r="BM204" s="138" t="s">
        <v>1411</v>
      </c>
    </row>
    <row r="205" spans="2:65" s="1" customFormat="1" ht="29.25">
      <c r="B205" s="32"/>
      <c r="D205" s="140" t="s">
        <v>140</v>
      </c>
      <c r="F205" s="141" t="s">
        <v>1412</v>
      </c>
      <c r="I205" s="142"/>
      <c r="L205" s="32"/>
      <c r="M205" s="143"/>
      <c r="T205" s="53"/>
      <c r="AT205" s="17" t="s">
        <v>140</v>
      </c>
      <c r="AU205" s="17" t="s">
        <v>82</v>
      </c>
    </row>
    <row r="206" spans="2:65" s="1" customFormat="1" ht="11.25">
      <c r="B206" s="32"/>
      <c r="D206" s="144" t="s">
        <v>141</v>
      </c>
      <c r="F206" s="145" t="s">
        <v>1413</v>
      </c>
      <c r="I206" s="142"/>
      <c r="L206" s="32"/>
      <c r="M206" s="143"/>
      <c r="T206" s="53"/>
      <c r="AT206" s="17" t="s">
        <v>141</v>
      </c>
      <c r="AU206" s="17" t="s">
        <v>82</v>
      </c>
    </row>
    <row r="207" spans="2:65" s="12" customFormat="1" ht="11.25">
      <c r="B207" s="150"/>
      <c r="D207" s="140" t="s">
        <v>215</v>
      </c>
      <c r="E207" s="151" t="s">
        <v>19</v>
      </c>
      <c r="F207" s="152" t="s">
        <v>1333</v>
      </c>
      <c r="H207" s="151" t="s">
        <v>19</v>
      </c>
      <c r="I207" s="153"/>
      <c r="L207" s="150"/>
      <c r="M207" s="154"/>
      <c r="T207" s="155"/>
      <c r="AT207" s="151" t="s">
        <v>215</v>
      </c>
      <c r="AU207" s="151" t="s">
        <v>82</v>
      </c>
      <c r="AV207" s="12" t="s">
        <v>80</v>
      </c>
      <c r="AW207" s="12" t="s">
        <v>33</v>
      </c>
      <c r="AX207" s="12" t="s">
        <v>72</v>
      </c>
      <c r="AY207" s="151" t="s">
        <v>130</v>
      </c>
    </row>
    <row r="208" spans="2:65" s="13" customFormat="1" ht="11.25">
      <c r="B208" s="156"/>
      <c r="D208" s="140" t="s">
        <v>215</v>
      </c>
      <c r="E208" s="157" t="s">
        <v>19</v>
      </c>
      <c r="F208" s="158" t="s">
        <v>1414</v>
      </c>
      <c r="H208" s="159">
        <v>84</v>
      </c>
      <c r="I208" s="160"/>
      <c r="L208" s="156"/>
      <c r="M208" s="161"/>
      <c r="T208" s="162"/>
      <c r="AT208" s="157" t="s">
        <v>215</v>
      </c>
      <c r="AU208" s="157" t="s">
        <v>82</v>
      </c>
      <c r="AV208" s="13" t="s">
        <v>82</v>
      </c>
      <c r="AW208" s="13" t="s">
        <v>33</v>
      </c>
      <c r="AX208" s="13" t="s">
        <v>72</v>
      </c>
      <c r="AY208" s="157" t="s">
        <v>130</v>
      </c>
    </row>
    <row r="209" spans="2:65" s="14" customFormat="1" ht="11.25">
      <c r="B209" s="163"/>
      <c r="D209" s="140" t="s">
        <v>215</v>
      </c>
      <c r="E209" s="164" t="s">
        <v>19</v>
      </c>
      <c r="F209" s="165" t="s">
        <v>220</v>
      </c>
      <c r="H209" s="166">
        <v>84</v>
      </c>
      <c r="I209" s="167"/>
      <c r="L209" s="163"/>
      <c r="M209" s="168"/>
      <c r="T209" s="169"/>
      <c r="AT209" s="164" t="s">
        <v>215</v>
      </c>
      <c r="AU209" s="164" t="s">
        <v>82</v>
      </c>
      <c r="AV209" s="14" t="s">
        <v>138</v>
      </c>
      <c r="AW209" s="14" t="s">
        <v>33</v>
      </c>
      <c r="AX209" s="14" t="s">
        <v>80</v>
      </c>
      <c r="AY209" s="164" t="s">
        <v>130</v>
      </c>
    </row>
    <row r="210" spans="2:65" s="1" customFormat="1" ht="24.2" customHeight="1">
      <c r="B210" s="32"/>
      <c r="C210" s="127" t="s">
        <v>325</v>
      </c>
      <c r="D210" s="127" t="s">
        <v>133</v>
      </c>
      <c r="E210" s="128" t="s">
        <v>1415</v>
      </c>
      <c r="F210" s="129" t="s">
        <v>1416</v>
      </c>
      <c r="G210" s="130" t="s">
        <v>394</v>
      </c>
      <c r="H210" s="131">
        <v>9</v>
      </c>
      <c r="I210" s="132"/>
      <c r="J210" s="133">
        <f>ROUND(I210*H210,2)</f>
        <v>0</v>
      </c>
      <c r="K210" s="129" t="s">
        <v>137</v>
      </c>
      <c r="L210" s="32"/>
      <c r="M210" s="134" t="s">
        <v>19</v>
      </c>
      <c r="N210" s="135" t="s">
        <v>43</v>
      </c>
      <c r="P210" s="136">
        <f>O210*H210</f>
        <v>0</v>
      </c>
      <c r="Q210" s="136">
        <v>0</v>
      </c>
      <c r="R210" s="136">
        <f>Q210*H210</f>
        <v>0</v>
      </c>
      <c r="S210" s="136">
        <v>0</v>
      </c>
      <c r="T210" s="137">
        <f>S210*H210</f>
        <v>0</v>
      </c>
      <c r="AR210" s="138" t="s">
        <v>138</v>
      </c>
      <c r="AT210" s="138" t="s">
        <v>133</v>
      </c>
      <c r="AU210" s="138" t="s">
        <v>82</v>
      </c>
      <c r="AY210" s="17" t="s">
        <v>130</v>
      </c>
      <c r="BE210" s="139">
        <f>IF(N210="základní",J210,0)</f>
        <v>0</v>
      </c>
      <c r="BF210" s="139">
        <f>IF(N210="snížená",J210,0)</f>
        <v>0</v>
      </c>
      <c r="BG210" s="139">
        <f>IF(N210="zákl. přenesená",J210,0)</f>
        <v>0</v>
      </c>
      <c r="BH210" s="139">
        <f>IF(N210="sníž. přenesená",J210,0)</f>
        <v>0</v>
      </c>
      <c r="BI210" s="139">
        <f>IF(N210="nulová",J210,0)</f>
        <v>0</v>
      </c>
      <c r="BJ210" s="17" t="s">
        <v>80</v>
      </c>
      <c r="BK210" s="139">
        <f>ROUND(I210*H210,2)</f>
        <v>0</v>
      </c>
      <c r="BL210" s="17" t="s">
        <v>138</v>
      </c>
      <c r="BM210" s="138" t="s">
        <v>1417</v>
      </c>
    </row>
    <row r="211" spans="2:65" s="1" customFormat="1" ht="19.5">
      <c r="B211" s="32"/>
      <c r="D211" s="140" t="s">
        <v>140</v>
      </c>
      <c r="F211" s="141" t="s">
        <v>1418</v>
      </c>
      <c r="I211" s="142"/>
      <c r="L211" s="32"/>
      <c r="M211" s="143"/>
      <c r="T211" s="53"/>
      <c r="AT211" s="17" t="s">
        <v>140</v>
      </c>
      <c r="AU211" s="17" t="s">
        <v>82</v>
      </c>
    </row>
    <row r="212" spans="2:65" s="1" customFormat="1" ht="11.25">
      <c r="B212" s="32"/>
      <c r="D212" s="144" t="s">
        <v>141</v>
      </c>
      <c r="F212" s="145" t="s">
        <v>1419</v>
      </c>
      <c r="I212" s="142"/>
      <c r="L212" s="32"/>
      <c r="M212" s="143"/>
      <c r="T212" s="53"/>
      <c r="AT212" s="17" t="s">
        <v>141</v>
      </c>
      <c r="AU212" s="17" t="s">
        <v>82</v>
      </c>
    </row>
    <row r="213" spans="2:65" s="12" customFormat="1" ht="11.25">
      <c r="B213" s="150"/>
      <c r="D213" s="140" t="s">
        <v>215</v>
      </c>
      <c r="E213" s="151" t="s">
        <v>19</v>
      </c>
      <c r="F213" s="152" t="s">
        <v>1314</v>
      </c>
      <c r="H213" s="151" t="s">
        <v>19</v>
      </c>
      <c r="I213" s="153"/>
      <c r="L213" s="150"/>
      <c r="M213" s="154"/>
      <c r="T213" s="155"/>
      <c r="AT213" s="151" t="s">
        <v>215</v>
      </c>
      <c r="AU213" s="151" t="s">
        <v>82</v>
      </c>
      <c r="AV213" s="12" t="s">
        <v>80</v>
      </c>
      <c r="AW213" s="12" t="s">
        <v>33</v>
      </c>
      <c r="AX213" s="12" t="s">
        <v>72</v>
      </c>
      <c r="AY213" s="151" t="s">
        <v>130</v>
      </c>
    </row>
    <row r="214" spans="2:65" s="13" customFormat="1" ht="11.25">
      <c r="B214" s="156"/>
      <c r="D214" s="140" t="s">
        <v>215</v>
      </c>
      <c r="E214" s="157" t="s">
        <v>19</v>
      </c>
      <c r="F214" s="158" t="s">
        <v>1377</v>
      </c>
      <c r="H214" s="159">
        <v>5</v>
      </c>
      <c r="I214" s="160"/>
      <c r="L214" s="156"/>
      <c r="M214" s="161"/>
      <c r="T214" s="162"/>
      <c r="AT214" s="157" t="s">
        <v>215</v>
      </c>
      <c r="AU214" s="157" t="s">
        <v>82</v>
      </c>
      <c r="AV214" s="13" t="s">
        <v>82</v>
      </c>
      <c r="AW214" s="13" t="s">
        <v>33</v>
      </c>
      <c r="AX214" s="13" t="s">
        <v>72</v>
      </c>
      <c r="AY214" s="157" t="s">
        <v>130</v>
      </c>
    </row>
    <row r="215" spans="2:65" s="12" customFormat="1" ht="11.25">
      <c r="B215" s="150"/>
      <c r="D215" s="140" t="s">
        <v>215</v>
      </c>
      <c r="E215" s="151" t="s">
        <v>19</v>
      </c>
      <c r="F215" s="152" t="s">
        <v>1316</v>
      </c>
      <c r="H215" s="151" t="s">
        <v>19</v>
      </c>
      <c r="I215" s="153"/>
      <c r="L215" s="150"/>
      <c r="M215" s="154"/>
      <c r="T215" s="155"/>
      <c r="AT215" s="151" t="s">
        <v>215</v>
      </c>
      <c r="AU215" s="151" t="s">
        <v>82</v>
      </c>
      <c r="AV215" s="12" t="s">
        <v>80</v>
      </c>
      <c r="AW215" s="12" t="s">
        <v>33</v>
      </c>
      <c r="AX215" s="12" t="s">
        <v>72</v>
      </c>
      <c r="AY215" s="151" t="s">
        <v>130</v>
      </c>
    </row>
    <row r="216" spans="2:65" s="13" customFormat="1" ht="11.25">
      <c r="B216" s="156"/>
      <c r="D216" s="140" t="s">
        <v>215</v>
      </c>
      <c r="E216" s="157" t="s">
        <v>19</v>
      </c>
      <c r="F216" s="158" t="s">
        <v>1378</v>
      </c>
      <c r="H216" s="159">
        <v>4</v>
      </c>
      <c r="I216" s="160"/>
      <c r="L216" s="156"/>
      <c r="M216" s="161"/>
      <c r="T216" s="162"/>
      <c r="AT216" s="157" t="s">
        <v>215</v>
      </c>
      <c r="AU216" s="157" t="s">
        <v>82</v>
      </c>
      <c r="AV216" s="13" t="s">
        <v>82</v>
      </c>
      <c r="AW216" s="13" t="s">
        <v>33</v>
      </c>
      <c r="AX216" s="13" t="s">
        <v>72</v>
      </c>
      <c r="AY216" s="157" t="s">
        <v>130</v>
      </c>
    </row>
    <row r="217" spans="2:65" s="12" customFormat="1" ht="11.25">
      <c r="B217" s="150"/>
      <c r="D217" s="140" t="s">
        <v>215</v>
      </c>
      <c r="E217" s="151" t="s">
        <v>19</v>
      </c>
      <c r="F217" s="152" t="s">
        <v>1318</v>
      </c>
      <c r="H217" s="151" t="s">
        <v>19</v>
      </c>
      <c r="I217" s="153"/>
      <c r="L217" s="150"/>
      <c r="M217" s="154"/>
      <c r="T217" s="155"/>
      <c r="AT217" s="151" t="s">
        <v>215</v>
      </c>
      <c r="AU217" s="151" t="s">
        <v>82</v>
      </c>
      <c r="AV217" s="12" t="s">
        <v>80</v>
      </c>
      <c r="AW217" s="12" t="s">
        <v>33</v>
      </c>
      <c r="AX217" s="12" t="s">
        <v>72</v>
      </c>
      <c r="AY217" s="151" t="s">
        <v>130</v>
      </c>
    </row>
    <row r="218" spans="2:65" s="13" customFormat="1" ht="11.25">
      <c r="B218" s="156"/>
      <c r="D218" s="140" t="s">
        <v>215</v>
      </c>
      <c r="E218" s="157" t="s">
        <v>19</v>
      </c>
      <c r="F218" s="158" t="s">
        <v>72</v>
      </c>
      <c r="H218" s="159">
        <v>0</v>
      </c>
      <c r="I218" s="160"/>
      <c r="L218" s="156"/>
      <c r="M218" s="161"/>
      <c r="T218" s="162"/>
      <c r="AT218" s="157" t="s">
        <v>215</v>
      </c>
      <c r="AU218" s="157" t="s">
        <v>82</v>
      </c>
      <c r="AV218" s="13" t="s">
        <v>82</v>
      </c>
      <c r="AW218" s="13" t="s">
        <v>33</v>
      </c>
      <c r="AX218" s="13" t="s">
        <v>72</v>
      </c>
      <c r="AY218" s="157" t="s">
        <v>130</v>
      </c>
    </row>
    <row r="219" spans="2:65" s="14" customFormat="1" ht="11.25">
      <c r="B219" s="163"/>
      <c r="D219" s="140" t="s">
        <v>215</v>
      </c>
      <c r="E219" s="164" t="s">
        <v>19</v>
      </c>
      <c r="F219" s="165" t="s">
        <v>220</v>
      </c>
      <c r="H219" s="166">
        <v>9</v>
      </c>
      <c r="I219" s="167"/>
      <c r="L219" s="163"/>
      <c r="M219" s="168"/>
      <c r="T219" s="169"/>
      <c r="AT219" s="164" t="s">
        <v>215</v>
      </c>
      <c r="AU219" s="164" t="s">
        <v>82</v>
      </c>
      <c r="AV219" s="14" t="s">
        <v>138</v>
      </c>
      <c r="AW219" s="14" t="s">
        <v>33</v>
      </c>
      <c r="AX219" s="14" t="s">
        <v>80</v>
      </c>
      <c r="AY219" s="164" t="s">
        <v>130</v>
      </c>
    </row>
    <row r="220" spans="2:65" s="1" customFormat="1" ht="24.2" customHeight="1">
      <c r="B220" s="32"/>
      <c r="C220" s="127" t="s">
        <v>335</v>
      </c>
      <c r="D220" s="127" t="s">
        <v>133</v>
      </c>
      <c r="E220" s="128" t="s">
        <v>1420</v>
      </c>
      <c r="F220" s="129" t="s">
        <v>1421</v>
      </c>
      <c r="G220" s="130" t="s">
        <v>394</v>
      </c>
      <c r="H220" s="131">
        <v>9</v>
      </c>
      <c r="I220" s="132"/>
      <c r="J220" s="133">
        <f>ROUND(I220*H220,2)</f>
        <v>0</v>
      </c>
      <c r="K220" s="129" t="s">
        <v>137</v>
      </c>
      <c r="L220" s="32"/>
      <c r="M220" s="134" t="s">
        <v>19</v>
      </c>
      <c r="N220" s="135" t="s">
        <v>43</v>
      </c>
      <c r="P220" s="136">
        <f>O220*H220</f>
        <v>0</v>
      </c>
      <c r="Q220" s="136">
        <v>0</v>
      </c>
      <c r="R220" s="136">
        <f>Q220*H220</f>
        <v>0</v>
      </c>
      <c r="S220" s="136">
        <v>0</v>
      </c>
      <c r="T220" s="137">
        <f>S220*H220</f>
        <v>0</v>
      </c>
      <c r="AR220" s="138" t="s">
        <v>138</v>
      </c>
      <c r="AT220" s="138" t="s">
        <v>133</v>
      </c>
      <c r="AU220" s="138" t="s">
        <v>82</v>
      </c>
      <c r="AY220" s="17" t="s">
        <v>130</v>
      </c>
      <c r="BE220" s="139">
        <f>IF(N220="základní",J220,0)</f>
        <v>0</v>
      </c>
      <c r="BF220" s="139">
        <f>IF(N220="snížená",J220,0)</f>
        <v>0</v>
      </c>
      <c r="BG220" s="139">
        <f>IF(N220="zákl. přenesená",J220,0)</f>
        <v>0</v>
      </c>
      <c r="BH220" s="139">
        <f>IF(N220="sníž. přenesená",J220,0)</f>
        <v>0</v>
      </c>
      <c r="BI220" s="139">
        <f>IF(N220="nulová",J220,0)</f>
        <v>0</v>
      </c>
      <c r="BJ220" s="17" t="s">
        <v>80</v>
      </c>
      <c r="BK220" s="139">
        <f>ROUND(I220*H220,2)</f>
        <v>0</v>
      </c>
      <c r="BL220" s="17" t="s">
        <v>138</v>
      </c>
      <c r="BM220" s="138" t="s">
        <v>1422</v>
      </c>
    </row>
    <row r="221" spans="2:65" s="1" customFormat="1" ht="19.5">
      <c r="B221" s="32"/>
      <c r="D221" s="140" t="s">
        <v>140</v>
      </c>
      <c r="F221" s="141" t="s">
        <v>1423</v>
      </c>
      <c r="I221" s="142"/>
      <c r="L221" s="32"/>
      <c r="M221" s="143"/>
      <c r="T221" s="53"/>
      <c r="AT221" s="17" t="s">
        <v>140</v>
      </c>
      <c r="AU221" s="17" t="s">
        <v>82</v>
      </c>
    </row>
    <row r="222" spans="2:65" s="1" customFormat="1" ht="11.25">
      <c r="B222" s="32"/>
      <c r="D222" s="144" t="s">
        <v>141</v>
      </c>
      <c r="F222" s="145" t="s">
        <v>1424</v>
      </c>
      <c r="I222" s="142"/>
      <c r="L222" s="32"/>
      <c r="M222" s="143"/>
      <c r="T222" s="53"/>
      <c r="AT222" s="17" t="s">
        <v>141</v>
      </c>
      <c r="AU222" s="17" t="s">
        <v>82</v>
      </c>
    </row>
    <row r="223" spans="2:65" s="12" customFormat="1" ht="11.25">
      <c r="B223" s="150"/>
      <c r="D223" s="140" t="s">
        <v>215</v>
      </c>
      <c r="E223" s="151" t="s">
        <v>19</v>
      </c>
      <c r="F223" s="152" t="s">
        <v>1314</v>
      </c>
      <c r="H223" s="151" t="s">
        <v>19</v>
      </c>
      <c r="I223" s="153"/>
      <c r="L223" s="150"/>
      <c r="M223" s="154"/>
      <c r="T223" s="155"/>
      <c r="AT223" s="151" t="s">
        <v>215</v>
      </c>
      <c r="AU223" s="151" t="s">
        <v>82</v>
      </c>
      <c r="AV223" s="12" t="s">
        <v>80</v>
      </c>
      <c r="AW223" s="12" t="s">
        <v>33</v>
      </c>
      <c r="AX223" s="12" t="s">
        <v>72</v>
      </c>
      <c r="AY223" s="151" t="s">
        <v>130</v>
      </c>
    </row>
    <row r="224" spans="2:65" s="13" customFormat="1" ht="11.25">
      <c r="B224" s="156"/>
      <c r="D224" s="140" t="s">
        <v>215</v>
      </c>
      <c r="E224" s="157" t="s">
        <v>19</v>
      </c>
      <c r="F224" s="158" t="s">
        <v>1377</v>
      </c>
      <c r="H224" s="159">
        <v>5</v>
      </c>
      <c r="I224" s="160"/>
      <c r="L224" s="156"/>
      <c r="M224" s="161"/>
      <c r="T224" s="162"/>
      <c r="AT224" s="157" t="s">
        <v>215</v>
      </c>
      <c r="AU224" s="157" t="s">
        <v>82</v>
      </c>
      <c r="AV224" s="13" t="s">
        <v>82</v>
      </c>
      <c r="AW224" s="13" t="s">
        <v>33</v>
      </c>
      <c r="AX224" s="13" t="s">
        <v>72</v>
      </c>
      <c r="AY224" s="157" t="s">
        <v>130</v>
      </c>
    </row>
    <row r="225" spans="2:65" s="12" customFormat="1" ht="11.25">
      <c r="B225" s="150"/>
      <c r="D225" s="140" t="s">
        <v>215</v>
      </c>
      <c r="E225" s="151" t="s">
        <v>19</v>
      </c>
      <c r="F225" s="152" t="s">
        <v>1316</v>
      </c>
      <c r="H225" s="151" t="s">
        <v>19</v>
      </c>
      <c r="I225" s="153"/>
      <c r="L225" s="150"/>
      <c r="M225" s="154"/>
      <c r="T225" s="155"/>
      <c r="AT225" s="151" t="s">
        <v>215</v>
      </c>
      <c r="AU225" s="151" t="s">
        <v>82</v>
      </c>
      <c r="AV225" s="12" t="s">
        <v>80</v>
      </c>
      <c r="AW225" s="12" t="s">
        <v>33</v>
      </c>
      <c r="AX225" s="12" t="s">
        <v>72</v>
      </c>
      <c r="AY225" s="151" t="s">
        <v>130</v>
      </c>
    </row>
    <row r="226" spans="2:65" s="13" customFormat="1" ht="11.25">
      <c r="B226" s="156"/>
      <c r="D226" s="140" t="s">
        <v>215</v>
      </c>
      <c r="E226" s="157" t="s">
        <v>19</v>
      </c>
      <c r="F226" s="158" t="s">
        <v>1378</v>
      </c>
      <c r="H226" s="159">
        <v>4</v>
      </c>
      <c r="I226" s="160"/>
      <c r="L226" s="156"/>
      <c r="M226" s="161"/>
      <c r="T226" s="162"/>
      <c r="AT226" s="157" t="s">
        <v>215</v>
      </c>
      <c r="AU226" s="157" t="s">
        <v>82</v>
      </c>
      <c r="AV226" s="13" t="s">
        <v>82</v>
      </c>
      <c r="AW226" s="13" t="s">
        <v>33</v>
      </c>
      <c r="AX226" s="13" t="s">
        <v>72</v>
      </c>
      <c r="AY226" s="157" t="s">
        <v>130</v>
      </c>
    </row>
    <row r="227" spans="2:65" s="12" customFormat="1" ht="11.25">
      <c r="B227" s="150"/>
      <c r="D227" s="140" t="s">
        <v>215</v>
      </c>
      <c r="E227" s="151" t="s">
        <v>19</v>
      </c>
      <c r="F227" s="152" t="s">
        <v>1318</v>
      </c>
      <c r="H227" s="151" t="s">
        <v>19</v>
      </c>
      <c r="I227" s="153"/>
      <c r="L227" s="150"/>
      <c r="M227" s="154"/>
      <c r="T227" s="155"/>
      <c r="AT227" s="151" t="s">
        <v>215</v>
      </c>
      <c r="AU227" s="151" t="s">
        <v>82</v>
      </c>
      <c r="AV227" s="12" t="s">
        <v>80</v>
      </c>
      <c r="AW227" s="12" t="s">
        <v>33</v>
      </c>
      <c r="AX227" s="12" t="s">
        <v>72</v>
      </c>
      <c r="AY227" s="151" t="s">
        <v>130</v>
      </c>
    </row>
    <row r="228" spans="2:65" s="13" customFormat="1" ht="11.25">
      <c r="B228" s="156"/>
      <c r="D228" s="140" t="s">
        <v>215</v>
      </c>
      <c r="E228" s="157" t="s">
        <v>19</v>
      </c>
      <c r="F228" s="158" t="s">
        <v>72</v>
      </c>
      <c r="H228" s="159">
        <v>0</v>
      </c>
      <c r="I228" s="160"/>
      <c r="L228" s="156"/>
      <c r="M228" s="161"/>
      <c r="T228" s="162"/>
      <c r="AT228" s="157" t="s">
        <v>215</v>
      </c>
      <c r="AU228" s="157" t="s">
        <v>82</v>
      </c>
      <c r="AV228" s="13" t="s">
        <v>82</v>
      </c>
      <c r="AW228" s="13" t="s">
        <v>33</v>
      </c>
      <c r="AX228" s="13" t="s">
        <v>72</v>
      </c>
      <c r="AY228" s="157" t="s">
        <v>130</v>
      </c>
    </row>
    <row r="229" spans="2:65" s="14" customFormat="1" ht="11.25">
      <c r="B229" s="163"/>
      <c r="D229" s="140" t="s">
        <v>215</v>
      </c>
      <c r="E229" s="164" t="s">
        <v>19</v>
      </c>
      <c r="F229" s="165" t="s">
        <v>220</v>
      </c>
      <c r="H229" s="166">
        <v>9</v>
      </c>
      <c r="I229" s="167"/>
      <c r="L229" s="163"/>
      <c r="M229" s="168"/>
      <c r="T229" s="169"/>
      <c r="AT229" s="164" t="s">
        <v>215</v>
      </c>
      <c r="AU229" s="164" t="s">
        <v>82</v>
      </c>
      <c r="AV229" s="14" t="s">
        <v>138</v>
      </c>
      <c r="AW229" s="14" t="s">
        <v>33</v>
      </c>
      <c r="AX229" s="14" t="s">
        <v>80</v>
      </c>
      <c r="AY229" s="164" t="s">
        <v>130</v>
      </c>
    </row>
    <row r="230" spans="2:65" s="1" customFormat="1" ht="24.2" customHeight="1">
      <c r="B230" s="32"/>
      <c r="C230" s="127" t="s">
        <v>342</v>
      </c>
      <c r="D230" s="127" t="s">
        <v>133</v>
      </c>
      <c r="E230" s="128" t="s">
        <v>1425</v>
      </c>
      <c r="F230" s="129" t="s">
        <v>1426</v>
      </c>
      <c r="G230" s="130" t="s">
        <v>394</v>
      </c>
      <c r="H230" s="131">
        <v>378</v>
      </c>
      <c r="I230" s="132"/>
      <c r="J230" s="133">
        <f>ROUND(I230*H230,2)</f>
        <v>0</v>
      </c>
      <c r="K230" s="129" t="s">
        <v>137</v>
      </c>
      <c r="L230" s="32"/>
      <c r="M230" s="134" t="s">
        <v>19</v>
      </c>
      <c r="N230" s="135" t="s">
        <v>43</v>
      </c>
      <c r="P230" s="136">
        <f>O230*H230</f>
        <v>0</v>
      </c>
      <c r="Q230" s="136">
        <v>0</v>
      </c>
      <c r="R230" s="136">
        <f>Q230*H230</f>
        <v>0</v>
      </c>
      <c r="S230" s="136">
        <v>0</v>
      </c>
      <c r="T230" s="137">
        <f>S230*H230</f>
        <v>0</v>
      </c>
      <c r="AR230" s="138" t="s">
        <v>138</v>
      </c>
      <c r="AT230" s="138" t="s">
        <v>133</v>
      </c>
      <c r="AU230" s="138" t="s">
        <v>82</v>
      </c>
      <c r="AY230" s="17" t="s">
        <v>130</v>
      </c>
      <c r="BE230" s="139">
        <f>IF(N230="základní",J230,0)</f>
        <v>0</v>
      </c>
      <c r="BF230" s="139">
        <f>IF(N230="snížená",J230,0)</f>
        <v>0</v>
      </c>
      <c r="BG230" s="139">
        <f>IF(N230="zákl. přenesená",J230,0)</f>
        <v>0</v>
      </c>
      <c r="BH230" s="139">
        <f>IF(N230="sníž. přenesená",J230,0)</f>
        <v>0</v>
      </c>
      <c r="BI230" s="139">
        <f>IF(N230="nulová",J230,0)</f>
        <v>0</v>
      </c>
      <c r="BJ230" s="17" t="s">
        <v>80</v>
      </c>
      <c r="BK230" s="139">
        <f>ROUND(I230*H230,2)</f>
        <v>0</v>
      </c>
      <c r="BL230" s="17" t="s">
        <v>138</v>
      </c>
      <c r="BM230" s="138" t="s">
        <v>1427</v>
      </c>
    </row>
    <row r="231" spans="2:65" s="1" customFormat="1" ht="29.25">
      <c r="B231" s="32"/>
      <c r="D231" s="140" t="s">
        <v>140</v>
      </c>
      <c r="F231" s="141" t="s">
        <v>1428</v>
      </c>
      <c r="I231" s="142"/>
      <c r="L231" s="32"/>
      <c r="M231" s="143"/>
      <c r="T231" s="53"/>
      <c r="AT231" s="17" t="s">
        <v>140</v>
      </c>
      <c r="AU231" s="17" t="s">
        <v>82</v>
      </c>
    </row>
    <row r="232" spans="2:65" s="1" customFormat="1" ht="11.25">
      <c r="B232" s="32"/>
      <c r="D232" s="144" t="s">
        <v>141</v>
      </c>
      <c r="F232" s="145" t="s">
        <v>1429</v>
      </c>
      <c r="I232" s="142"/>
      <c r="L232" s="32"/>
      <c r="M232" s="143"/>
      <c r="T232" s="53"/>
      <c r="AT232" s="17" t="s">
        <v>141</v>
      </c>
      <c r="AU232" s="17" t="s">
        <v>82</v>
      </c>
    </row>
    <row r="233" spans="2:65" s="12" customFormat="1" ht="11.25">
      <c r="B233" s="150"/>
      <c r="D233" s="140" t="s">
        <v>215</v>
      </c>
      <c r="E233" s="151" t="s">
        <v>19</v>
      </c>
      <c r="F233" s="152" t="s">
        <v>1333</v>
      </c>
      <c r="H233" s="151" t="s">
        <v>19</v>
      </c>
      <c r="I233" s="153"/>
      <c r="L233" s="150"/>
      <c r="M233" s="154"/>
      <c r="T233" s="155"/>
      <c r="AT233" s="151" t="s">
        <v>215</v>
      </c>
      <c r="AU233" s="151" t="s">
        <v>82</v>
      </c>
      <c r="AV233" s="12" t="s">
        <v>80</v>
      </c>
      <c r="AW233" s="12" t="s">
        <v>33</v>
      </c>
      <c r="AX233" s="12" t="s">
        <v>72</v>
      </c>
      <c r="AY233" s="151" t="s">
        <v>130</v>
      </c>
    </row>
    <row r="234" spans="2:65" s="13" customFormat="1" ht="11.25">
      <c r="B234" s="156"/>
      <c r="D234" s="140" t="s">
        <v>215</v>
      </c>
      <c r="E234" s="157" t="s">
        <v>19</v>
      </c>
      <c r="F234" s="158" t="s">
        <v>1395</v>
      </c>
      <c r="H234" s="159">
        <v>210</v>
      </c>
      <c r="I234" s="160"/>
      <c r="L234" s="156"/>
      <c r="M234" s="161"/>
      <c r="T234" s="162"/>
      <c r="AT234" s="157" t="s">
        <v>215</v>
      </c>
      <c r="AU234" s="157" t="s">
        <v>82</v>
      </c>
      <c r="AV234" s="13" t="s">
        <v>82</v>
      </c>
      <c r="AW234" s="13" t="s">
        <v>33</v>
      </c>
      <c r="AX234" s="13" t="s">
        <v>72</v>
      </c>
      <c r="AY234" s="157" t="s">
        <v>130</v>
      </c>
    </row>
    <row r="235" spans="2:65" s="12" customFormat="1" ht="11.25">
      <c r="B235" s="150"/>
      <c r="D235" s="140" t="s">
        <v>215</v>
      </c>
      <c r="E235" s="151" t="s">
        <v>19</v>
      </c>
      <c r="F235" s="152" t="s">
        <v>1335</v>
      </c>
      <c r="H235" s="151" t="s">
        <v>19</v>
      </c>
      <c r="I235" s="153"/>
      <c r="L235" s="150"/>
      <c r="M235" s="154"/>
      <c r="T235" s="155"/>
      <c r="AT235" s="151" t="s">
        <v>215</v>
      </c>
      <c r="AU235" s="151" t="s">
        <v>82</v>
      </c>
      <c r="AV235" s="12" t="s">
        <v>80</v>
      </c>
      <c r="AW235" s="12" t="s">
        <v>33</v>
      </c>
      <c r="AX235" s="12" t="s">
        <v>72</v>
      </c>
      <c r="AY235" s="151" t="s">
        <v>130</v>
      </c>
    </row>
    <row r="236" spans="2:65" s="13" customFormat="1" ht="11.25">
      <c r="B236" s="156"/>
      <c r="D236" s="140" t="s">
        <v>215</v>
      </c>
      <c r="E236" s="157" t="s">
        <v>19</v>
      </c>
      <c r="F236" s="158" t="s">
        <v>1396</v>
      </c>
      <c r="H236" s="159">
        <v>168</v>
      </c>
      <c r="I236" s="160"/>
      <c r="L236" s="156"/>
      <c r="M236" s="161"/>
      <c r="T236" s="162"/>
      <c r="AT236" s="157" t="s">
        <v>215</v>
      </c>
      <c r="AU236" s="157" t="s">
        <v>82</v>
      </c>
      <c r="AV236" s="13" t="s">
        <v>82</v>
      </c>
      <c r="AW236" s="13" t="s">
        <v>33</v>
      </c>
      <c r="AX236" s="13" t="s">
        <v>72</v>
      </c>
      <c r="AY236" s="157" t="s">
        <v>130</v>
      </c>
    </row>
    <row r="237" spans="2:65" s="14" customFormat="1" ht="11.25">
      <c r="B237" s="163"/>
      <c r="D237" s="140" t="s">
        <v>215</v>
      </c>
      <c r="E237" s="164" t="s">
        <v>19</v>
      </c>
      <c r="F237" s="165" t="s">
        <v>220</v>
      </c>
      <c r="H237" s="166">
        <v>378</v>
      </c>
      <c r="I237" s="167"/>
      <c r="L237" s="163"/>
      <c r="M237" s="168"/>
      <c r="T237" s="169"/>
      <c r="AT237" s="164" t="s">
        <v>215</v>
      </c>
      <c r="AU237" s="164" t="s">
        <v>82</v>
      </c>
      <c r="AV237" s="14" t="s">
        <v>138</v>
      </c>
      <c r="AW237" s="14" t="s">
        <v>33</v>
      </c>
      <c r="AX237" s="14" t="s">
        <v>80</v>
      </c>
      <c r="AY237" s="164" t="s">
        <v>130</v>
      </c>
    </row>
    <row r="238" spans="2:65" s="1" customFormat="1" ht="24.2" customHeight="1">
      <c r="B238" s="32"/>
      <c r="C238" s="127" t="s">
        <v>352</v>
      </c>
      <c r="D238" s="127" t="s">
        <v>133</v>
      </c>
      <c r="E238" s="128" t="s">
        <v>1430</v>
      </c>
      <c r="F238" s="129" t="s">
        <v>1431</v>
      </c>
      <c r="G238" s="130" t="s">
        <v>394</v>
      </c>
      <c r="H238" s="131">
        <v>378</v>
      </c>
      <c r="I238" s="132"/>
      <c r="J238" s="133">
        <f>ROUND(I238*H238,2)</f>
        <v>0</v>
      </c>
      <c r="K238" s="129" t="s">
        <v>137</v>
      </c>
      <c r="L238" s="32"/>
      <c r="M238" s="134" t="s">
        <v>19</v>
      </c>
      <c r="N238" s="135" t="s">
        <v>43</v>
      </c>
      <c r="P238" s="136">
        <f>O238*H238</f>
        <v>0</v>
      </c>
      <c r="Q238" s="136">
        <v>0</v>
      </c>
      <c r="R238" s="136">
        <f>Q238*H238</f>
        <v>0</v>
      </c>
      <c r="S238" s="136">
        <v>0</v>
      </c>
      <c r="T238" s="137">
        <f>S238*H238</f>
        <v>0</v>
      </c>
      <c r="AR238" s="138" t="s">
        <v>138</v>
      </c>
      <c r="AT238" s="138" t="s">
        <v>133</v>
      </c>
      <c r="AU238" s="138" t="s">
        <v>82</v>
      </c>
      <c r="AY238" s="17" t="s">
        <v>130</v>
      </c>
      <c r="BE238" s="139">
        <f>IF(N238="základní",J238,0)</f>
        <v>0</v>
      </c>
      <c r="BF238" s="139">
        <f>IF(N238="snížená",J238,0)</f>
        <v>0</v>
      </c>
      <c r="BG238" s="139">
        <f>IF(N238="zákl. přenesená",J238,0)</f>
        <v>0</v>
      </c>
      <c r="BH238" s="139">
        <f>IF(N238="sníž. přenesená",J238,0)</f>
        <v>0</v>
      </c>
      <c r="BI238" s="139">
        <f>IF(N238="nulová",J238,0)</f>
        <v>0</v>
      </c>
      <c r="BJ238" s="17" t="s">
        <v>80</v>
      </c>
      <c r="BK238" s="139">
        <f>ROUND(I238*H238,2)</f>
        <v>0</v>
      </c>
      <c r="BL238" s="17" t="s">
        <v>138</v>
      </c>
      <c r="BM238" s="138" t="s">
        <v>1432</v>
      </c>
    </row>
    <row r="239" spans="2:65" s="1" customFormat="1" ht="29.25">
      <c r="B239" s="32"/>
      <c r="D239" s="140" t="s">
        <v>140</v>
      </c>
      <c r="F239" s="141" t="s">
        <v>1433</v>
      </c>
      <c r="I239" s="142"/>
      <c r="L239" s="32"/>
      <c r="M239" s="143"/>
      <c r="T239" s="53"/>
      <c r="AT239" s="17" t="s">
        <v>140</v>
      </c>
      <c r="AU239" s="17" t="s">
        <v>82</v>
      </c>
    </row>
    <row r="240" spans="2:65" s="1" customFormat="1" ht="11.25">
      <c r="B240" s="32"/>
      <c r="D240" s="144" t="s">
        <v>141</v>
      </c>
      <c r="F240" s="145" t="s">
        <v>1434</v>
      </c>
      <c r="I240" s="142"/>
      <c r="L240" s="32"/>
      <c r="M240" s="143"/>
      <c r="T240" s="53"/>
      <c r="AT240" s="17" t="s">
        <v>141</v>
      </c>
      <c r="AU240" s="17" t="s">
        <v>82</v>
      </c>
    </row>
    <row r="241" spans="2:65" s="12" customFormat="1" ht="11.25">
      <c r="B241" s="150"/>
      <c r="D241" s="140" t="s">
        <v>215</v>
      </c>
      <c r="E241" s="151" t="s">
        <v>19</v>
      </c>
      <c r="F241" s="152" t="s">
        <v>1333</v>
      </c>
      <c r="H241" s="151" t="s">
        <v>19</v>
      </c>
      <c r="I241" s="153"/>
      <c r="L241" s="150"/>
      <c r="M241" s="154"/>
      <c r="T241" s="155"/>
      <c r="AT241" s="151" t="s">
        <v>215</v>
      </c>
      <c r="AU241" s="151" t="s">
        <v>82</v>
      </c>
      <c r="AV241" s="12" t="s">
        <v>80</v>
      </c>
      <c r="AW241" s="12" t="s">
        <v>33</v>
      </c>
      <c r="AX241" s="12" t="s">
        <v>72</v>
      </c>
      <c r="AY241" s="151" t="s">
        <v>130</v>
      </c>
    </row>
    <row r="242" spans="2:65" s="13" customFormat="1" ht="11.25">
      <c r="B242" s="156"/>
      <c r="D242" s="140" t="s">
        <v>215</v>
      </c>
      <c r="E242" s="157" t="s">
        <v>19</v>
      </c>
      <c r="F242" s="158" t="s">
        <v>1395</v>
      </c>
      <c r="H242" s="159">
        <v>210</v>
      </c>
      <c r="I242" s="160"/>
      <c r="L242" s="156"/>
      <c r="M242" s="161"/>
      <c r="T242" s="162"/>
      <c r="AT242" s="157" t="s">
        <v>215</v>
      </c>
      <c r="AU242" s="157" t="s">
        <v>82</v>
      </c>
      <c r="AV242" s="13" t="s">
        <v>82</v>
      </c>
      <c r="AW242" s="13" t="s">
        <v>33</v>
      </c>
      <c r="AX242" s="13" t="s">
        <v>72</v>
      </c>
      <c r="AY242" s="157" t="s">
        <v>130</v>
      </c>
    </row>
    <row r="243" spans="2:65" s="12" customFormat="1" ht="11.25">
      <c r="B243" s="150"/>
      <c r="D243" s="140" t="s">
        <v>215</v>
      </c>
      <c r="E243" s="151" t="s">
        <v>19</v>
      </c>
      <c r="F243" s="152" t="s">
        <v>1335</v>
      </c>
      <c r="H243" s="151" t="s">
        <v>19</v>
      </c>
      <c r="I243" s="153"/>
      <c r="L243" s="150"/>
      <c r="M243" s="154"/>
      <c r="T243" s="155"/>
      <c r="AT243" s="151" t="s">
        <v>215</v>
      </c>
      <c r="AU243" s="151" t="s">
        <v>82</v>
      </c>
      <c r="AV243" s="12" t="s">
        <v>80</v>
      </c>
      <c r="AW243" s="12" t="s">
        <v>33</v>
      </c>
      <c r="AX243" s="12" t="s">
        <v>72</v>
      </c>
      <c r="AY243" s="151" t="s">
        <v>130</v>
      </c>
    </row>
    <row r="244" spans="2:65" s="13" customFormat="1" ht="11.25">
      <c r="B244" s="156"/>
      <c r="D244" s="140" t="s">
        <v>215</v>
      </c>
      <c r="E244" s="157" t="s">
        <v>19</v>
      </c>
      <c r="F244" s="158" t="s">
        <v>1396</v>
      </c>
      <c r="H244" s="159">
        <v>168</v>
      </c>
      <c r="I244" s="160"/>
      <c r="L244" s="156"/>
      <c r="M244" s="161"/>
      <c r="T244" s="162"/>
      <c r="AT244" s="157" t="s">
        <v>215</v>
      </c>
      <c r="AU244" s="157" t="s">
        <v>82</v>
      </c>
      <c r="AV244" s="13" t="s">
        <v>82</v>
      </c>
      <c r="AW244" s="13" t="s">
        <v>33</v>
      </c>
      <c r="AX244" s="13" t="s">
        <v>72</v>
      </c>
      <c r="AY244" s="157" t="s">
        <v>130</v>
      </c>
    </row>
    <row r="245" spans="2:65" s="14" customFormat="1" ht="11.25">
      <c r="B245" s="163"/>
      <c r="D245" s="140" t="s">
        <v>215</v>
      </c>
      <c r="E245" s="164" t="s">
        <v>19</v>
      </c>
      <c r="F245" s="165" t="s">
        <v>220</v>
      </c>
      <c r="H245" s="166">
        <v>378</v>
      </c>
      <c r="I245" s="167"/>
      <c r="L245" s="163"/>
      <c r="M245" s="168"/>
      <c r="T245" s="169"/>
      <c r="AT245" s="164" t="s">
        <v>215</v>
      </c>
      <c r="AU245" s="164" t="s">
        <v>82</v>
      </c>
      <c r="AV245" s="14" t="s">
        <v>138</v>
      </c>
      <c r="AW245" s="14" t="s">
        <v>33</v>
      </c>
      <c r="AX245" s="14" t="s">
        <v>80</v>
      </c>
      <c r="AY245" s="164" t="s">
        <v>130</v>
      </c>
    </row>
    <row r="246" spans="2:65" s="1" customFormat="1" ht="24.2" customHeight="1">
      <c r="B246" s="32"/>
      <c r="C246" s="127" t="s">
        <v>359</v>
      </c>
      <c r="D246" s="127" t="s">
        <v>133</v>
      </c>
      <c r="E246" s="128" t="s">
        <v>1435</v>
      </c>
      <c r="F246" s="129" t="s">
        <v>1436</v>
      </c>
      <c r="G246" s="130" t="s">
        <v>394</v>
      </c>
      <c r="H246" s="131">
        <v>11</v>
      </c>
      <c r="I246" s="132"/>
      <c r="J246" s="133">
        <f>ROUND(I246*H246,2)</f>
        <v>0</v>
      </c>
      <c r="K246" s="129" t="s">
        <v>137</v>
      </c>
      <c r="L246" s="32"/>
      <c r="M246" s="134" t="s">
        <v>19</v>
      </c>
      <c r="N246" s="135" t="s">
        <v>43</v>
      </c>
      <c r="P246" s="136">
        <f>O246*H246</f>
        <v>0</v>
      </c>
      <c r="Q246" s="136">
        <v>0</v>
      </c>
      <c r="R246" s="136">
        <f>Q246*H246</f>
        <v>0</v>
      </c>
      <c r="S246" s="136">
        <v>0</v>
      </c>
      <c r="T246" s="137">
        <f>S246*H246</f>
        <v>0</v>
      </c>
      <c r="AR246" s="138" t="s">
        <v>138</v>
      </c>
      <c r="AT246" s="138" t="s">
        <v>133</v>
      </c>
      <c r="AU246" s="138" t="s">
        <v>82</v>
      </c>
      <c r="AY246" s="17" t="s">
        <v>130</v>
      </c>
      <c r="BE246" s="139">
        <f>IF(N246="základní",J246,0)</f>
        <v>0</v>
      </c>
      <c r="BF246" s="139">
        <f>IF(N246="snížená",J246,0)</f>
        <v>0</v>
      </c>
      <c r="BG246" s="139">
        <f>IF(N246="zákl. přenesená",J246,0)</f>
        <v>0</v>
      </c>
      <c r="BH246" s="139">
        <f>IF(N246="sníž. přenesená",J246,0)</f>
        <v>0</v>
      </c>
      <c r="BI246" s="139">
        <f>IF(N246="nulová",J246,0)</f>
        <v>0</v>
      </c>
      <c r="BJ246" s="17" t="s">
        <v>80</v>
      </c>
      <c r="BK246" s="139">
        <f>ROUND(I246*H246,2)</f>
        <v>0</v>
      </c>
      <c r="BL246" s="17" t="s">
        <v>138</v>
      </c>
      <c r="BM246" s="138" t="s">
        <v>1437</v>
      </c>
    </row>
    <row r="247" spans="2:65" s="1" customFormat="1" ht="11.25">
      <c r="B247" s="32"/>
      <c r="D247" s="140" t="s">
        <v>140</v>
      </c>
      <c r="F247" s="141" t="s">
        <v>1438</v>
      </c>
      <c r="I247" s="142"/>
      <c r="L247" s="32"/>
      <c r="M247" s="143"/>
      <c r="T247" s="53"/>
      <c r="AT247" s="17" t="s">
        <v>140</v>
      </c>
      <c r="AU247" s="17" t="s">
        <v>82</v>
      </c>
    </row>
    <row r="248" spans="2:65" s="1" customFormat="1" ht="11.25">
      <c r="B248" s="32"/>
      <c r="D248" s="144" t="s">
        <v>141</v>
      </c>
      <c r="F248" s="145" t="s">
        <v>1439</v>
      </c>
      <c r="I248" s="142"/>
      <c r="L248" s="32"/>
      <c r="M248" s="143"/>
      <c r="T248" s="53"/>
      <c r="AT248" s="17" t="s">
        <v>141</v>
      </c>
      <c r="AU248" s="17" t="s">
        <v>82</v>
      </c>
    </row>
    <row r="249" spans="2:65" s="12" customFormat="1" ht="11.25">
      <c r="B249" s="150"/>
      <c r="D249" s="140" t="s">
        <v>215</v>
      </c>
      <c r="E249" s="151" t="s">
        <v>19</v>
      </c>
      <c r="F249" s="152" t="s">
        <v>1314</v>
      </c>
      <c r="H249" s="151" t="s">
        <v>19</v>
      </c>
      <c r="I249" s="153"/>
      <c r="L249" s="150"/>
      <c r="M249" s="154"/>
      <c r="T249" s="155"/>
      <c r="AT249" s="151" t="s">
        <v>215</v>
      </c>
      <c r="AU249" s="151" t="s">
        <v>82</v>
      </c>
      <c r="AV249" s="12" t="s">
        <v>80</v>
      </c>
      <c r="AW249" s="12" t="s">
        <v>33</v>
      </c>
      <c r="AX249" s="12" t="s">
        <v>72</v>
      </c>
      <c r="AY249" s="151" t="s">
        <v>130</v>
      </c>
    </row>
    <row r="250" spans="2:65" s="13" customFormat="1" ht="11.25">
      <c r="B250" s="156"/>
      <c r="D250" s="140" t="s">
        <v>215</v>
      </c>
      <c r="E250" s="157" t="s">
        <v>19</v>
      </c>
      <c r="F250" s="158" t="s">
        <v>1440</v>
      </c>
      <c r="H250" s="159">
        <v>4</v>
      </c>
      <c r="I250" s="160"/>
      <c r="L250" s="156"/>
      <c r="M250" s="161"/>
      <c r="T250" s="162"/>
      <c r="AT250" s="157" t="s">
        <v>215</v>
      </c>
      <c r="AU250" s="157" t="s">
        <v>82</v>
      </c>
      <c r="AV250" s="13" t="s">
        <v>82</v>
      </c>
      <c r="AW250" s="13" t="s">
        <v>33</v>
      </c>
      <c r="AX250" s="13" t="s">
        <v>72</v>
      </c>
      <c r="AY250" s="157" t="s">
        <v>130</v>
      </c>
    </row>
    <row r="251" spans="2:65" s="12" customFormat="1" ht="11.25">
      <c r="B251" s="150"/>
      <c r="D251" s="140" t="s">
        <v>215</v>
      </c>
      <c r="E251" s="151" t="s">
        <v>19</v>
      </c>
      <c r="F251" s="152" t="s">
        <v>1316</v>
      </c>
      <c r="H251" s="151" t="s">
        <v>19</v>
      </c>
      <c r="I251" s="153"/>
      <c r="L251" s="150"/>
      <c r="M251" s="154"/>
      <c r="T251" s="155"/>
      <c r="AT251" s="151" t="s">
        <v>215</v>
      </c>
      <c r="AU251" s="151" t="s">
        <v>82</v>
      </c>
      <c r="AV251" s="12" t="s">
        <v>80</v>
      </c>
      <c r="AW251" s="12" t="s">
        <v>33</v>
      </c>
      <c r="AX251" s="12" t="s">
        <v>72</v>
      </c>
      <c r="AY251" s="151" t="s">
        <v>130</v>
      </c>
    </row>
    <row r="252" spans="2:65" s="13" customFormat="1" ht="11.25">
      <c r="B252" s="156"/>
      <c r="D252" s="140" t="s">
        <v>215</v>
      </c>
      <c r="E252" s="157" t="s">
        <v>19</v>
      </c>
      <c r="F252" s="158" t="s">
        <v>1327</v>
      </c>
      <c r="H252" s="159">
        <v>7</v>
      </c>
      <c r="I252" s="160"/>
      <c r="L252" s="156"/>
      <c r="M252" s="161"/>
      <c r="T252" s="162"/>
      <c r="AT252" s="157" t="s">
        <v>215</v>
      </c>
      <c r="AU252" s="157" t="s">
        <v>82</v>
      </c>
      <c r="AV252" s="13" t="s">
        <v>82</v>
      </c>
      <c r="AW252" s="13" t="s">
        <v>33</v>
      </c>
      <c r="AX252" s="13" t="s">
        <v>72</v>
      </c>
      <c r="AY252" s="157" t="s">
        <v>130</v>
      </c>
    </row>
    <row r="253" spans="2:65" s="12" customFormat="1" ht="11.25">
      <c r="B253" s="150"/>
      <c r="D253" s="140" t="s">
        <v>215</v>
      </c>
      <c r="E253" s="151" t="s">
        <v>19</v>
      </c>
      <c r="F253" s="152" t="s">
        <v>1318</v>
      </c>
      <c r="H253" s="151" t="s">
        <v>19</v>
      </c>
      <c r="I253" s="153"/>
      <c r="L253" s="150"/>
      <c r="M253" s="154"/>
      <c r="T253" s="155"/>
      <c r="AT253" s="151" t="s">
        <v>215</v>
      </c>
      <c r="AU253" s="151" t="s">
        <v>82</v>
      </c>
      <c r="AV253" s="12" t="s">
        <v>80</v>
      </c>
      <c r="AW253" s="12" t="s">
        <v>33</v>
      </c>
      <c r="AX253" s="12" t="s">
        <v>72</v>
      </c>
      <c r="AY253" s="151" t="s">
        <v>130</v>
      </c>
    </row>
    <row r="254" spans="2:65" s="13" customFormat="1" ht="11.25">
      <c r="B254" s="156"/>
      <c r="D254" s="140" t="s">
        <v>215</v>
      </c>
      <c r="E254" s="157" t="s">
        <v>19</v>
      </c>
      <c r="F254" s="158" t="s">
        <v>72</v>
      </c>
      <c r="H254" s="159">
        <v>0</v>
      </c>
      <c r="I254" s="160"/>
      <c r="L254" s="156"/>
      <c r="M254" s="161"/>
      <c r="T254" s="162"/>
      <c r="AT254" s="157" t="s">
        <v>215</v>
      </c>
      <c r="AU254" s="157" t="s">
        <v>82</v>
      </c>
      <c r="AV254" s="13" t="s">
        <v>82</v>
      </c>
      <c r="AW254" s="13" t="s">
        <v>33</v>
      </c>
      <c r="AX254" s="13" t="s">
        <v>72</v>
      </c>
      <c r="AY254" s="157" t="s">
        <v>130</v>
      </c>
    </row>
    <row r="255" spans="2:65" s="14" customFormat="1" ht="11.25">
      <c r="B255" s="163"/>
      <c r="D255" s="140" t="s">
        <v>215</v>
      </c>
      <c r="E255" s="164" t="s">
        <v>19</v>
      </c>
      <c r="F255" s="165" t="s">
        <v>220</v>
      </c>
      <c r="H255" s="166">
        <v>11</v>
      </c>
      <c r="I255" s="167"/>
      <c r="L255" s="163"/>
      <c r="M255" s="168"/>
      <c r="T255" s="169"/>
      <c r="AT255" s="164" t="s">
        <v>215</v>
      </c>
      <c r="AU255" s="164" t="s">
        <v>82</v>
      </c>
      <c r="AV255" s="14" t="s">
        <v>138</v>
      </c>
      <c r="AW255" s="14" t="s">
        <v>33</v>
      </c>
      <c r="AX255" s="14" t="s">
        <v>80</v>
      </c>
      <c r="AY255" s="164" t="s">
        <v>130</v>
      </c>
    </row>
    <row r="256" spans="2:65" s="1" customFormat="1" ht="24.2" customHeight="1">
      <c r="B256" s="32"/>
      <c r="C256" s="127" t="s">
        <v>365</v>
      </c>
      <c r="D256" s="127" t="s">
        <v>133</v>
      </c>
      <c r="E256" s="128" t="s">
        <v>1441</v>
      </c>
      <c r="F256" s="129" t="s">
        <v>1442</v>
      </c>
      <c r="G256" s="130" t="s">
        <v>394</v>
      </c>
      <c r="H256" s="131">
        <v>11</v>
      </c>
      <c r="I256" s="132"/>
      <c r="J256" s="133">
        <f>ROUND(I256*H256,2)</f>
        <v>0</v>
      </c>
      <c r="K256" s="129" t="s">
        <v>137</v>
      </c>
      <c r="L256" s="32"/>
      <c r="M256" s="134" t="s">
        <v>19</v>
      </c>
      <c r="N256" s="135" t="s">
        <v>43</v>
      </c>
      <c r="P256" s="136">
        <f>O256*H256</f>
        <v>0</v>
      </c>
      <c r="Q256" s="136">
        <v>0</v>
      </c>
      <c r="R256" s="136">
        <f>Q256*H256</f>
        <v>0</v>
      </c>
      <c r="S256" s="136">
        <v>0</v>
      </c>
      <c r="T256" s="137">
        <f>S256*H256</f>
        <v>0</v>
      </c>
      <c r="AR256" s="138" t="s">
        <v>138</v>
      </c>
      <c r="AT256" s="138" t="s">
        <v>133</v>
      </c>
      <c r="AU256" s="138" t="s">
        <v>82</v>
      </c>
      <c r="AY256" s="17" t="s">
        <v>130</v>
      </c>
      <c r="BE256" s="139">
        <f>IF(N256="základní",J256,0)</f>
        <v>0</v>
      </c>
      <c r="BF256" s="139">
        <f>IF(N256="snížená",J256,0)</f>
        <v>0</v>
      </c>
      <c r="BG256" s="139">
        <f>IF(N256="zákl. přenesená",J256,0)</f>
        <v>0</v>
      </c>
      <c r="BH256" s="139">
        <f>IF(N256="sníž. přenesená",J256,0)</f>
        <v>0</v>
      </c>
      <c r="BI256" s="139">
        <f>IF(N256="nulová",J256,0)</f>
        <v>0</v>
      </c>
      <c r="BJ256" s="17" t="s">
        <v>80</v>
      </c>
      <c r="BK256" s="139">
        <f>ROUND(I256*H256,2)</f>
        <v>0</v>
      </c>
      <c r="BL256" s="17" t="s">
        <v>138</v>
      </c>
      <c r="BM256" s="138" t="s">
        <v>1443</v>
      </c>
    </row>
    <row r="257" spans="2:65" s="1" customFormat="1" ht="19.5">
      <c r="B257" s="32"/>
      <c r="D257" s="140" t="s">
        <v>140</v>
      </c>
      <c r="F257" s="141" t="s">
        <v>1444</v>
      </c>
      <c r="I257" s="142"/>
      <c r="L257" s="32"/>
      <c r="M257" s="143"/>
      <c r="T257" s="53"/>
      <c r="AT257" s="17" t="s">
        <v>140</v>
      </c>
      <c r="AU257" s="17" t="s">
        <v>82</v>
      </c>
    </row>
    <row r="258" spans="2:65" s="1" customFormat="1" ht="11.25">
      <c r="B258" s="32"/>
      <c r="D258" s="144" t="s">
        <v>141</v>
      </c>
      <c r="F258" s="145" t="s">
        <v>1445</v>
      </c>
      <c r="I258" s="142"/>
      <c r="L258" s="32"/>
      <c r="M258" s="143"/>
      <c r="T258" s="53"/>
      <c r="AT258" s="17" t="s">
        <v>141</v>
      </c>
      <c r="AU258" s="17" t="s">
        <v>82</v>
      </c>
    </row>
    <row r="259" spans="2:65" s="1" customFormat="1" ht="24.2" customHeight="1">
      <c r="B259" s="32"/>
      <c r="C259" s="127" t="s">
        <v>7</v>
      </c>
      <c r="D259" s="127" t="s">
        <v>133</v>
      </c>
      <c r="E259" s="128" t="s">
        <v>1446</v>
      </c>
      <c r="F259" s="129" t="s">
        <v>1447</v>
      </c>
      <c r="G259" s="130" t="s">
        <v>259</v>
      </c>
      <c r="H259" s="131">
        <v>1549.39</v>
      </c>
      <c r="I259" s="132"/>
      <c r="J259" s="133">
        <f>ROUND(I259*H259,2)</f>
        <v>0</v>
      </c>
      <c r="K259" s="129" t="s">
        <v>137</v>
      </c>
      <c r="L259" s="32"/>
      <c r="M259" s="134" t="s">
        <v>19</v>
      </c>
      <c r="N259" s="135" t="s">
        <v>43</v>
      </c>
      <c r="P259" s="136">
        <f>O259*H259</f>
        <v>0</v>
      </c>
      <c r="Q259" s="136">
        <v>1E-4</v>
      </c>
      <c r="R259" s="136">
        <f>Q259*H259</f>
        <v>0.15493900000000002</v>
      </c>
      <c r="S259" s="136">
        <v>0</v>
      </c>
      <c r="T259" s="137">
        <f>S259*H259</f>
        <v>0</v>
      </c>
      <c r="AR259" s="138" t="s">
        <v>138</v>
      </c>
      <c r="AT259" s="138" t="s">
        <v>133</v>
      </c>
      <c r="AU259" s="138" t="s">
        <v>82</v>
      </c>
      <c r="AY259" s="17" t="s">
        <v>130</v>
      </c>
      <c r="BE259" s="139">
        <f>IF(N259="základní",J259,0)</f>
        <v>0</v>
      </c>
      <c r="BF259" s="139">
        <f>IF(N259="snížená",J259,0)</f>
        <v>0</v>
      </c>
      <c r="BG259" s="139">
        <f>IF(N259="zákl. přenesená",J259,0)</f>
        <v>0</v>
      </c>
      <c r="BH259" s="139">
        <f>IF(N259="sníž. přenesená",J259,0)</f>
        <v>0</v>
      </c>
      <c r="BI259" s="139">
        <f>IF(N259="nulová",J259,0)</f>
        <v>0</v>
      </c>
      <c r="BJ259" s="17" t="s">
        <v>80</v>
      </c>
      <c r="BK259" s="139">
        <f>ROUND(I259*H259,2)</f>
        <v>0</v>
      </c>
      <c r="BL259" s="17" t="s">
        <v>138</v>
      </c>
      <c r="BM259" s="138" t="s">
        <v>1448</v>
      </c>
    </row>
    <row r="260" spans="2:65" s="1" customFormat="1" ht="19.5">
      <c r="B260" s="32"/>
      <c r="D260" s="140" t="s">
        <v>140</v>
      </c>
      <c r="F260" s="141" t="s">
        <v>1449</v>
      </c>
      <c r="I260" s="142"/>
      <c r="L260" s="32"/>
      <c r="M260" s="143"/>
      <c r="T260" s="53"/>
      <c r="AT260" s="17" t="s">
        <v>140</v>
      </c>
      <c r="AU260" s="17" t="s">
        <v>82</v>
      </c>
    </row>
    <row r="261" spans="2:65" s="1" customFormat="1" ht="11.25">
      <c r="B261" s="32"/>
      <c r="D261" s="144" t="s">
        <v>141</v>
      </c>
      <c r="F261" s="145" t="s">
        <v>1450</v>
      </c>
      <c r="I261" s="142"/>
      <c r="L261" s="32"/>
      <c r="M261" s="143"/>
      <c r="T261" s="53"/>
      <c r="AT261" s="17" t="s">
        <v>141</v>
      </c>
      <c r="AU261" s="17" t="s">
        <v>82</v>
      </c>
    </row>
    <row r="262" spans="2:65" s="12" customFormat="1" ht="11.25">
      <c r="B262" s="150"/>
      <c r="D262" s="140" t="s">
        <v>215</v>
      </c>
      <c r="E262" s="151" t="s">
        <v>19</v>
      </c>
      <c r="F262" s="152" t="s">
        <v>1451</v>
      </c>
      <c r="H262" s="151" t="s">
        <v>19</v>
      </c>
      <c r="I262" s="153"/>
      <c r="L262" s="150"/>
      <c r="M262" s="154"/>
      <c r="T262" s="155"/>
      <c r="AT262" s="151" t="s">
        <v>215</v>
      </c>
      <c r="AU262" s="151" t="s">
        <v>82</v>
      </c>
      <c r="AV262" s="12" t="s">
        <v>80</v>
      </c>
      <c r="AW262" s="12" t="s">
        <v>33</v>
      </c>
      <c r="AX262" s="12" t="s">
        <v>72</v>
      </c>
      <c r="AY262" s="151" t="s">
        <v>130</v>
      </c>
    </row>
    <row r="263" spans="2:65" s="13" customFormat="1" ht="33.75">
      <c r="B263" s="156"/>
      <c r="D263" s="140" t="s">
        <v>215</v>
      </c>
      <c r="E263" s="157" t="s">
        <v>19</v>
      </c>
      <c r="F263" s="158" t="s">
        <v>1452</v>
      </c>
      <c r="H263" s="159">
        <v>702.67</v>
      </c>
      <c r="I263" s="160"/>
      <c r="L263" s="156"/>
      <c r="M263" s="161"/>
      <c r="T263" s="162"/>
      <c r="AT263" s="157" t="s">
        <v>215</v>
      </c>
      <c r="AU263" s="157" t="s">
        <v>82</v>
      </c>
      <c r="AV263" s="13" t="s">
        <v>82</v>
      </c>
      <c r="AW263" s="13" t="s">
        <v>33</v>
      </c>
      <c r="AX263" s="13" t="s">
        <v>72</v>
      </c>
      <c r="AY263" s="157" t="s">
        <v>130</v>
      </c>
    </row>
    <row r="264" spans="2:65" s="12" customFormat="1" ht="11.25">
      <c r="B264" s="150"/>
      <c r="D264" s="140" t="s">
        <v>215</v>
      </c>
      <c r="E264" s="151" t="s">
        <v>19</v>
      </c>
      <c r="F264" s="152" t="s">
        <v>1453</v>
      </c>
      <c r="H264" s="151" t="s">
        <v>19</v>
      </c>
      <c r="I264" s="153"/>
      <c r="L264" s="150"/>
      <c r="M264" s="154"/>
      <c r="T264" s="155"/>
      <c r="AT264" s="151" t="s">
        <v>215</v>
      </c>
      <c r="AU264" s="151" t="s">
        <v>82</v>
      </c>
      <c r="AV264" s="12" t="s">
        <v>80</v>
      </c>
      <c r="AW264" s="12" t="s">
        <v>33</v>
      </c>
      <c r="AX264" s="12" t="s">
        <v>72</v>
      </c>
      <c r="AY264" s="151" t="s">
        <v>130</v>
      </c>
    </row>
    <row r="265" spans="2:65" s="13" customFormat="1" ht="11.25">
      <c r="B265" s="156"/>
      <c r="D265" s="140" t="s">
        <v>215</v>
      </c>
      <c r="E265" s="157" t="s">
        <v>19</v>
      </c>
      <c r="F265" s="158" t="s">
        <v>1454</v>
      </c>
      <c r="H265" s="159">
        <v>846.72</v>
      </c>
      <c r="I265" s="160"/>
      <c r="L265" s="156"/>
      <c r="M265" s="161"/>
      <c r="T265" s="162"/>
      <c r="AT265" s="157" t="s">
        <v>215</v>
      </c>
      <c r="AU265" s="157" t="s">
        <v>82</v>
      </c>
      <c r="AV265" s="13" t="s">
        <v>82</v>
      </c>
      <c r="AW265" s="13" t="s">
        <v>33</v>
      </c>
      <c r="AX265" s="13" t="s">
        <v>72</v>
      </c>
      <c r="AY265" s="157" t="s">
        <v>130</v>
      </c>
    </row>
    <row r="266" spans="2:65" s="12" customFormat="1" ht="11.25">
      <c r="B266" s="150"/>
      <c r="D266" s="140" t="s">
        <v>215</v>
      </c>
      <c r="E266" s="151" t="s">
        <v>19</v>
      </c>
      <c r="F266" s="152" t="s">
        <v>1318</v>
      </c>
      <c r="H266" s="151" t="s">
        <v>19</v>
      </c>
      <c r="I266" s="153"/>
      <c r="L266" s="150"/>
      <c r="M266" s="154"/>
      <c r="T266" s="155"/>
      <c r="AT266" s="151" t="s">
        <v>215</v>
      </c>
      <c r="AU266" s="151" t="s">
        <v>82</v>
      </c>
      <c r="AV266" s="12" t="s">
        <v>80</v>
      </c>
      <c r="AW266" s="12" t="s">
        <v>33</v>
      </c>
      <c r="AX266" s="12" t="s">
        <v>72</v>
      </c>
      <c r="AY266" s="151" t="s">
        <v>130</v>
      </c>
    </row>
    <row r="267" spans="2:65" s="13" customFormat="1" ht="11.25">
      <c r="B267" s="156"/>
      <c r="D267" s="140" t="s">
        <v>215</v>
      </c>
      <c r="E267" s="157" t="s">
        <v>19</v>
      </c>
      <c r="F267" s="158" t="s">
        <v>72</v>
      </c>
      <c r="H267" s="159">
        <v>0</v>
      </c>
      <c r="I267" s="160"/>
      <c r="L267" s="156"/>
      <c r="M267" s="161"/>
      <c r="T267" s="162"/>
      <c r="AT267" s="157" t="s">
        <v>215</v>
      </c>
      <c r="AU267" s="157" t="s">
        <v>82</v>
      </c>
      <c r="AV267" s="13" t="s">
        <v>82</v>
      </c>
      <c r="AW267" s="13" t="s">
        <v>33</v>
      </c>
      <c r="AX267" s="13" t="s">
        <v>72</v>
      </c>
      <c r="AY267" s="157" t="s">
        <v>130</v>
      </c>
    </row>
    <row r="268" spans="2:65" s="14" customFormat="1" ht="11.25">
      <c r="B268" s="163"/>
      <c r="D268" s="140" t="s">
        <v>215</v>
      </c>
      <c r="E268" s="164" t="s">
        <v>19</v>
      </c>
      <c r="F268" s="165" t="s">
        <v>220</v>
      </c>
      <c r="H268" s="166">
        <v>1549.3899999999999</v>
      </c>
      <c r="I268" s="167"/>
      <c r="L268" s="163"/>
      <c r="M268" s="180"/>
      <c r="N268" s="181"/>
      <c r="O268" s="181"/>
      <c r="P268" s="181"/>
      <c r="Q268" s="181"/>
      <c r="R268" s="181"/>
      <c r="S268" s="181"/>
      <c r="T268" s="182"/>
      <c r="AT268" s="164" t="s">
        <v>215</v>
      </c>
      <c r="AU268" s="164" t="s">
        <v>82</v>
      </c>
      <c r="AV268" s="14" t="s">
        <v>138</v>
      </c>
      <c r="AW268" s="14" t="s">
        <v>33</v>
      </c>
      <c r="AX268" s="14" t="s">
        <v>80</v>
      </c>
      <c r="AY268" s="164" t="s">
        <v>130</v>
      </c>
    </row>
    <row r="269" spans="2:65" s="1" customFormat="1" ht="6.95" customHeight="1">
      <c r="B269" s="41"/>
      <c r="C269" s="42"/>
      <c r="D269" s="42"/>
      <c r="E269" s="42"/>
      <c r="F269" s="42"/>
      <c r="G269" s="42"/>
      <c r="H269" s="42"/>
      <c r="I269" s="42"/>
      <c r="J269" s="42"/>
      <c r="K269" s="42"/>
      <c r="L269" s="32"/>
    </row>
  </sheetData>
  <sheetProtection algorithmName="SHA-512" hashValue="RY8JslyfaDVAqN1JxxF/0g8Sru11zG3MB6kntsxr+EJESGgNnfFRBxM/gJl3UopynLacnjTmZZOwf0EMTt0lBw==" saltValue="KpoXgrfjpTc8+VIyhCa/hPvLdmfWsgyUNGQGJPvhqNYnjkQrdjkbqzZefqaQ1opnh4ezTy7TRIN2sbXany4abA==" spinCount="100000" sheet="1" objects="1" scenarios="1" formatColumns="0" formatRows="0" autoFilter="0"/>
  <autoFilter ref="C80:K268" xr:uid="{00000000-0009-0000-0000-000005000000}"/>
  <mergeCells count="9">
    <mergeCell ref="E50:H50"/>
    <mergeCell ref="E71:H71"/>
    <mergeCell ref="E73:H73"/>
    <mergeCell ref="L2:V2"/>
    <mergeCell ref="E7:H7"/>
    <mergeCell ref="E9:H9"/>
    <mergeCell ref="E18:H18"/>
    <mergeCell ref="E27:H27"/>
    <mergeCell ref="E48:H48"/>
  </mergeCells>
  <hyperlinks>
    <hyperlink ref="F86" r:id="rId1" xr:uid="{00000000-0004-0000-0500-000000000000}"/>
    <hyperlink ref="F96" r:id="rId2" xr:uid="{00000000-0004-0000-0500-000001000000}"/>
    <hyperlink ref="F107" r:id="rId3" xr:uid="{00000000-0004-0000-0500-000002000000}"/>
    <hyperlink ref="F117" r:id="rId4" xr:uid="{00000000-0004-0000-0500-000003000000}"/>
    <hyperlink ref="F125" r:id="rId5" xr:uid="{00000000-0004-0000-0500-000004000000}"/>
    <hyperlink ref="F136" r:id="rId6" xr:uid="{00000000-0004-0000-0500-000005000000}"/>
    <hyperlink ref="F146" r:id="rId7" xr:uid="{00000000-0004-0000-0500-000006000000}"/>
    <hyperlink ref="F156" r:id="rId8" xr:uid="{00000000-0004-0000-0500-000007000000}"/>
    <hyperlink ref="F166" r:id="rId9" xr:uid="{00000000-0004-0000-0500-000008000000}"/>
    <hyperlink ref="F176" r:id="rId10" xr:uid="{00000000-0004-0000-0500-000009000000}"/>
    <hyperlink ref="F186" r:id="rId11" xr:uid="{00000000-0004-0000-0500-00000A000000}"/>
    <hyperlink ref="F194" r:id="rId12" xr:uid="{00000000-0004-0000-0500-00000B000000}"/>
    <hyperlink ref="F200" r:id="rId13" xr:uid="{00000000-0004-0000-0500-00000C000000}"/>
    <hyperlink ref="F206" r:id="rId14" xr:uid="{00000000-0004-0000-0500-00000D000000}"/>
    <hyperlink ref="F212" r:id="rId15" xr:uid="{00000000-0004-0000-0500-00000E000000}"/>
    <hyperlink ref="F222" r:id="rId16" xr:uid="{00000000-0004-0000-0500-00000F000000}"/>
    <hyperlink ref="F232" r:id="rId17" xr:uid="{00000000-0004-0000-0500-000010000000}"/>
    <hyperlink ref="F240" r:id="rId18" xr:uid="{00000000-0004-0000-0500-000011000000}"/>
    <hyperlink ref="F248" r:id="rId19" xr:uid="{00000000-0004-0000-0500-000012000000}"/>
    <hyperlink ref="F258" r:id="rId20" xr:uid="{00000000-0004-0000-0500-000013000000}"/>
    <hyperlink ref="F261" r:id="rId21" xr:uid="{00000000-0004-0000-05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97</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1455</v>
      </c>
      <c r="F9" s="307"/>
      <c r="G9" s="307"/>
      <c r="H9" s="307"/>
      <c r="L9" s="32"/>
    </row>
    <row r="10" spans="2:46" s="1" customFormat="1" ht="11.25">
      <c r="B10" s="32"/>
      <c r="L10" s="32"/>
    </row>
    <row r="11" spans="2:46" s="1" customFormat="1" ht="12" customHeight="1">
      <c r="B11" s="32"/>
      <c r="D11" s="27" t="s">
        <v>18</v>
      </c>
      <c r="F11" s="25" t="s">
        <v>19</v>
      </c>
      <c r="I11" s="27" t="s">
        <v>20</v>
      </c>
      <c r="J11" s="25" t="s">
        <v>1456</v>
      </c>
      <c r="L11" s="32"/>
    </row>
    <row r="12" spans="2:46" s="1" customFormat="1" ht="12" customHeight="1">
      <c r="B12" s="32"/>
      <c r="D12" s="27" t="s">
        <v>21</v>
      </c>
      <c r="F12" s="25" t="s">
        <v>22</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Správa a údržba silnic Plzeňského kraje, p.o.</v>
      </c>
      <c r="I15" s="27" t="s">
        <v>28</v>
      </c>
      <c r="J15" s="25" t="str">
        <f>IF('Rekapitulace stavby'!AN11="","",'Rekapitulace stavby'!AN11)</f>
        <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tr">
        <f>IF('Rekapitulace stavby'!AN16="","",'Rekapitulace stavby'!AN16)</f>
        <v/>
      </c>
      <c r="L20" s="32"/>
    </row>
    <row r="21" spans="2:12" s="1" customFormat="1" ht="18" customHeight="1">
      <c r="B21" s="32"/>
      <c r="E21" s="25" t="str">
        <f>IF('Rekapitulace stavby'!E17="","",'Rekapitulace stavby'!E17)</f>
        <v>D PROJEKT PLZEŇ Nedvěd s.r.o.</v>
      </c>
      <c r="I21" s="27" t="s">
        <v>28</v>
      </c>
      <c r="J21" s="25" t="str">
        <f>IF('Rekapitulace stavby'!AN17="","",'Rekapitulace stavby'!AN17)</f>
        <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6.5" customHeight="1">
      <c r="B27" s="86"/>
      <c r="E27" s="294" t="s">
        <v>19</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ROUND(J86,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ROUND((SUM(BE86:BE253)),  2)</f>
        <v>0</v>
      </c>
      <c r="I33" s="89">
        <v>0.21</v>
      </c>
      <c r="J33" s="88">
        <f>ROUND(((SUM(BE86:BE253))*I33),  2)</f>
        <v>0</v>
      </c>
      <c r="L33" s="32"/>
    </row>
    <row r="34" spans="2:12" s="1" customFormat="1" ht="14.45" customHeight="1">
      <c r="B34" s="32"/>
      <c r="E34" s="27" t="s">
        <v>44</v>
      </c>
      <c r="F34" s="88">
        <f>ROUND((SUM(BF86:BF253)),  2)</f>
        <v>0</v>
      </c>
      <c r="I34" s="89">
        <v>0.12</v>
      </c>
      <c r="J34" s="88">
        <f>ROUND(((SUM(BF86:BF253))*I34),  2)</f>
        <v>0</v>
      </c>
      <c r="L34" s="32"/>
    </row>
    <row r="35" spans="2:12" s="1" customFormat="1" ht="14.45" hidden="1" customHeight="1">
      <c r="B35" s="32"/>
      <c r="E35" s="27" t="s">
        <v>45</v>
      </c>
      <c r="F35" s="88">
        <f>ROUND((SUM(BG86:BG253)),  2)</f>
        <v>0</v>
      </c>
      <c r="I35" s="89">
        <v>0.21</v>
      </c>
      <c r="J35" s="88">
        <f>0</f>
        <v>0</v>
      </c>
      <c r="L35" s="32"/>
    </row>
    <row r="36" spans="2:12" s="1" customFormat="1" ht="14.45" hidden="1" customHeight="1">
      <c r="B36" s="32"/>
      <c r="E36" s="27" t="s">
        <v>46</v>
      </c>
      <c r="F36" s="88">
        <f>ROUND((SUM(BH86:BH253)),  2)</f>
        <v>0</v>
      </c>
      <c r="I36" s="89">
        <v>0.12</v>
      </c>
      <c r="J36" s="88">
        <f>0</f>
        <v>0</v>
      </c>
      <c r="L36" s="32"/>
    </row>
    <row r="37" spans="2:12" s="1" customFormat="1" ht="14.45" hidden="1" customHeight="1">
      <c r="B37" s="32"/>
      <c r="E37" s="27" t="s">
        <v>47</v>
      </c>
      <c r="F37" s="88">
        <f>ROUND((SUM(BI86:BI253)),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302 - Dešťová kanalizace</v>
      </c>
      <c r="F50" s="307"/>
      <c r="G50" s="307"/>
      <c r="H50" s="307"/>
      <c r="L50" s="32"/>
    </row>
    <row r="51" spans="2:47" s="1" customFormat="1" ht="6.95" customHeight="1">
      <c r="B51" s="32"/>
      <c r="L51" s="32"/>
    </row>
    <row r="52" spans="2:47" s="1" customFormat="1" ht="12" customHeight="1">
      <c r="B52" s="32"/>
      <c r="C52" s="27" t="s">
        <v>21</v>
      </c>
      <c r="F52" s="25" t="str">
        <f>F12</f>
        <v>Rozvadov</v>
      </c>
      <c r="I52" s="27" t="s">
        <v>23</v>
      </c>
      <c r="J52" s="49" t="str">
        <f>IF(J12="","",J12)</f>
        <v>15. 8. 2024</v>
      </c>
      <c r="L52" s="32"/>
    </row>
    <row r="53" spans="2:47" s="1" customFormat="1" ht="6.95" customHeight="1">
      <c r="B53" s="32"/>
      <c r="L53" s="32"/>
    </row>
    <row r="54" spans="2:47" s="1" customFormat="1" ht="25.7" customHeight="1">
      <c r="B54" s="32"/>
      <c r="C54" s="27" t="s">
        <v>25</v>
      </c>
      <c r="F54" s="25" t="str">
        <f>E15</f>
        <v>Správa a údržba silnic Plzeňského kraje, p.o.</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J86</f>
        <v>0</v>
      </c>
      <c r="L59" s="32"/>
      <c r="AU59" s="17" t="s">
        <v>108</v>
      </c>
    </row>
    <row r="60" spans="2:47" s="8" customFormat="1" ht="24.95" customHeight="1">
      <c r="B60" s="99"/>
      <c r="D60" s="100" t="s">
        <v>190</v>
      </c>
      <c r="E60" s="101"/>
      <c r="F60" s="101"/>
      <c r="G60" s="101"/>
      <c r="H60" s="101"/>
      <c r="I60" s="101"/>
      <c r="J60" s="102">
        <f>J87</f>
        <v>0</v>
      </c>
      <c r="L60" s="99"/>
    </row>
    <row r="61" spans="2:47" s="9" customFormat="1" ht="19.899999999999999" customHeight="1">
      <c r="B61" s="103"/>
      <c r="D61" s="104" t="s">
        <v>191</v>
      </c>
      <c r="E61" s="105"/>
      <c r="F61" s="105"/>
      <c r="G61" s="105"/>
      <c r="H61" s="105"/>
      <c r="I61" s="105"/>
      <c r="J61" s="106">
        <f>J88</f>
        <v>0</v>
      </c>
      <c r="L61" s="103"/>
    </row>
    <row r="62" spans="2:47" s="9" customFormat="1" ht="19.899999999999999" customHeight="1">
      <c r="B62" s="103"/>
      <c r="D62" s="104" t="s">
        <v>192</v>
      </c>
      <c r="E62" s="105"/>
      <c r="F62" s="105"/>
      <c r="G62" s="105"/>
      <c r="H62" s="105"/>
      <c r="I62" s="105"/>
      <c r="J62" s="106">
        <f>J151</f>
        <v>0</v>
      </c>
      <c r="L62" s="103"/>
    </row>
    <row r="63" spans="2:47" s="9" customFormat="1" ht="19.899999999999999" customHeight="1">
      <c r="B63" s="103"/>
      <c r="D63" s="104" t="s">
        <v>194</v>
      </c>
      <c r="E63" s="105"/>
      <c r="F63" s="105"/>
      <c r="G63" s="105"/>
      <c r="H63" s="105"/>
      <c r="I63" s="105"/>
      <c r="J63" s="106">
        <f>J159</f>
        <v>0</v>
      </c>
      <c r="L63" s="103"/>
    </row>
    <row r="64" spans="2:47" s="9" customFormat="1" ht="19.899999999999999" customHeight="1">
      <c r="B64" s="103"/>
      <c r="D64" s="104" t="s">
        <v>1457</v>
      </c>
      <c r="E64" s="105"/>
      <c r="F64" s="105"/>
      <c r="G64" s="105"/>
      <c r="H64" s="105"/>
      <c r="I64" s="105"/>
      <c r="J64" s="106">
        <f>J228</f>
        <v>0</v>
      </c>
      <c r="L64" s="103"/>
    </row>
    <row r="65" spans="2:12" s="9" customFormat="1" ht="19.899999999999999" customHeight="1">
      <c r="B65" s="103"/>
      <c r="D65" s="104" t="s">
        <v>196</v>
      </c>
      <c r="E65" s="105"/>
      <c r="F65" s="105"/>
      <c r="G65" s="105"/>
      <c r="H65" s="105"/>
      <c r="I65" s="105"/>
      <c r="J65" s="106">
        <f>J236</f>
        <v>0</v>
      </c>
      <c r="L65" s="103"/>
    </row>
    <row r="66" spans="2:12" s="9" customFormat="1" ht="19.899999999999999" customHeight="1">
      <c r="B66" s="103"/>
      <c r="D66" s="104" t="s">
        <v>197</v>
      </c>
      <c r="E66" s="105"/>
      <c r="F66" s="105"/>
      <c r="G66" s="105"/>
      <c r="H66" s="105"/>
      <c r="I66" s="105"/>
      <c r="J66" s="106">
        <f>J250</f>
        <v>0</v>
      </c>
      <c r="L66" s="103"/>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114</v>
      </c>
      <c r="L73" s="32"/>
    </row>
    <row r="74" spans="2:12" s="1" customFormat="1" ht="6.95" customHeight="1">
      <c r="B74" s="32"/>
      <c r="L74" s="32"/>
    </row>
    <row r="75" spans="2:12" s="1" customFormat="1" ht="12" customHeight="1">
      <c r="B75" s="32"/>
      <c r="C75" s="27" t="s">
        <v>16</v>
      </c>
      <c r="L75" s="32"/>
    </row>
    <row r="76" spans="2:12" s="1" customFormat="1" ht="16.5" customHeight="1">
      <c r="B76" s="32"/>
      <c r="E76" s="305" t="str">
        <f>E7</f>
        <v>SILNICE II/605 ROZVADOV – STARÁ CELNICE</v>
      </c>
      <c r="F76" s="306"/>
      <c r="G76" s="306"/>
      <c r="H76" s="306"/>
      <c r="L76" s="32"/>
    </row>
    <row r="77" spans="2:12" s="1" customFormat="1" ht="12" customHeight="1">
      <c r="B77" s="32"/>
      <c r="C77" s="27" t="s">
        <v>102</v>
      </c>
      <c r="L77" s="32"/>
    </row>
    <row r="78" spans="2:12" s="1" customFormat="1" ht="16.5" customHeight="1">
      <c r="B78" s="32"/>
      <c r="E78" s="268" t="str">
        <f>E9</f>
        <v>SO 302 - Dešťová kanalizace</v>
      </c>
      <c r="F78" s="307"/>
      <c r="G78" s="307"/>
      <c r="H78" s="307"/>
      <c r="L78" s="32"/>
    </row>
    <row r="79" spans="2:12" s="1" customFormat="1" ht="6.95" customHeight="1">
      <c r="B79" s="32"/>
      <c r="L79" s="32"/>
    </row>
    <row r="80" spans="2:12" s="1" customFormat="1" ht="12" customHeight="1">
      <c r="B80" s="32"/>
      <c r="C80" s="27" t="s">
        <v>21</v>
      </c>
      <c r="F80" s="25" t="str">
        <f>F12</f>
        <v>Rozvadov</v>
      </c>
      <c r="I80" s="27" t="s">
        <v>23</v>
      </c>
      <c r="J80" s="49" t="str">
        <f>IF(J12="","",J12)</f>
        <v>15. 8. 2024</v>
      </c>
      <c r="L80" s="32"/>
    </row>
    <row r="81" spans="2:65" s="1" customFormat="1" ht="6.95" customHeight="1">
      <c r="B81" s="32"/>
      <c r="L81" s="32"/>
    </row>
    <row r="82" spans="2:65" s="1" customFormat="1" ht="25.7" customHeight="1">
      <c r="B82" s="32"/>
      <c r="C82" s="27" t="s">
        <v>25</v>
      </c>
      <c r="F82" s="25" t="str">
        <f>E15</f>
        <v>Správa a údržba silnic Plzeňského kraje, p.o.</v>
      </c>
      <c r="I82" s="27" t="s">
        <v>31</v>
      </c>
      <c r="J82" s="30" t="str">
        <f>E21</f>
        <v>D PROJEKT PLZEŇ Nedvěd s.r.o.</v>
      </c>
      <c r="L82" s="32"/>
    </row>
    <row r="83" spans="2:65" s="1" customFormat="1" ht="15.2" customHeight="1">
      <c r="B83" s="32"/>
      <c r="C83" s="27" t="s">
        <v>29</v>
      </c>
      <c r="F83" s="25" t="str">
        <f>IF(E18="","",E18)</f>
        <v>Vyplň údaj</v>
      </c>
      <c r="I83" s="27" t="s">
        <v>34</v>
      </c>
      <c r="J83" s="30" t="str">
        <f>E24</f>
        <v xml:space="preserve"> </v>
      </c>
      <c r="L83" s="32"/>
    </row>
    <row r="84" spans="2:65" s="1" customFormat="1" ht="10.35" customHeight="1">
      <c r="B84" s="32"/>
      <c r="L84" s="32"/>
    </row>
    <row r="85" spans="2:65" s="10" customFormat="1" ht="29.25" customHeight="1">
      <c r="B85" s="107"/>
      <c r="C85" s="108" t="s">
        <v>115</v>
      </c>
      <c r="D85" s="109" t="s">
        <v>57</v>
      </c>
      <c r="E85" s="109" t="s">
        <v>53</v>
      </c>
      <c r="F85" s="109" t="s">
        <v>54</v>
      </c>
      <c r="G85" s="109" t="s">
        <v>116</v>
      </c>
      <c r="H85" s="109" t="s">
        <v>117</v>
      </c>
      <c r="I85" s="109" t="s">
        <v>118</v>
      </c>
      <c r="J85" s="109" t="s">
        <v>107</v>
      </c>
      <c r="K85" s="110" t="s">
        <v>119</v>
      </c>
      <c r="L85" s="107"/>
      <c r="M85" s="56" t="s">
        <v>19</v>
      </c>
      <c r="N85" s="57" t="s">
        <v>42</v>
      </c>
      <c r="O85" s="57" t="s">
        <v>120</v>
      </c>
      <c r="P85" s="57" t="s">
        <v>121</v>
      </c>
      <c r="Q85" s="57" t="s">
        <v>122</v>
      </c>
      <c r="R85" s="57" t="s">
        <v>123</v>
      </c>
      <c r="S85" s="57" t="s">
        <v>124</v>
      </c>
      <c r="T85" s="58" t="s">
        <v>125</v>
      </c>
    </row>
    <row r="86" spans="2:65" s="1" customFormat="1" ht="22.9" customHeight="1">
      <c r="B86" s="32"/>
      <c r="C86" s="61" t="s">
        <v>126</v>
      </c>
      <c r="J86" s="111">
        <f>BK86</f>
        <v>0</v>
      </c>
      <c r="L86" s="32"/>
      <c r="M86" s="59"/>
      <c r="N86" s="50"/>
      <c r="O86" s="50"/>
      <c r="P86" s="112">
        <f>P87</f>
        <v>0</v>
      </c>
      <c r="Q86" s="50"/>
      <c r="R86" s="112">
        <f>R87</f>
        <v>111.94978</v>
      </c>
      <c r="S86" s="50"/>
      <c r="T86" s="113">
        <f>T87</f>
        <v>11.144</v>
      </c>
      <c r="AT86" s="17" t="s">
        <v>71</v>
      </c>
      <c r="AU86" s="17" t="s">
        <v>108</v>
      </c>
      <c r="BK86" s="114">
        <f>BK87</f>
        <v>0</v>
      </c>
    </row>
    <row r="87" spans="2:65" s="11" customFormat="1" ht="25.9" customHeight="1">
      <c r="B87" s="115"/>
      <c r="D87" s="116" t="s">
        <v>71</v>
      </c>
      <c r="E87" s="117" t="s">
        <v>200</v>
      </c>
      <c r="F87" s="117" t="s">
        <v>201</v>
      </c>
      <c r="I87" s="118"/>
      <c r="J87" s="119">
        <f>BK87</f>
        <v>0</v>
      </c>
      <c r="L87" s="115"/>
      <c r="M87" s="120"/>
      <c r="P87" s="121">
        <f>P88+P151+P159+P228+P236+P250</f>
        <v>0</v>
      </c>
      <c r="R87" s="121">
        <f>R88+R151+R159+R228+R236+R250</f>
        <v>111.94978</v>
      </c>
      <c r="T87" s="122">
        <f>T88+T151+T159+T228+T236+T250</f>
        <v>11.144</v>
      </c>
      <c r="AR87" s="116" t="s">
        <v>80</v>
      </c>
      <c r="AT87" s="123" t="s">
        <v>71</v>
      </c>
      <c r="AU87" s="123" t="s">
        <v>72</v>
      </c>
      <c r="AY87" s="116" t="s">
        <v>130</v>
      </c>
      <c r="BK87" s="124">
        <f>BK88+BK151+BK159+BK228+BK236+BK250</f>
        <v>0</v>
      </c>
    </row>
    <row r="88" spans="2:65" s="11" customFormat="1" ht="22.9" customHeight="1">
      <c r="B88" s="115"/>
      <c r="D88" s="116" t="s">
        <v>71</v>
      </c>
      <c r="E88" s="125" t="s">
        <v>80</v>
      </c>
      <c r="F88" s="125" t="s">
        <v>202</v>
      </c>
      <c r="I88" s="118"/>
      <c r="J88" s="126">
        <f>BK88</f>
        <v>0</v>
      </c>
      <c r="L88" s="115"/>
      <c r="M88" s="120"/>
      <c r="P88" s="121">
        <f>SUM(P89:P150)</f>
        <v>0</v>
      </c>
      <c r="R88" s="121">
        <f>SUM(R89:R150)</f>
        <v>95.535319999999999</v>
      </c>
      <c r="T88" s="122">
        <f>SUM(T89:T150)</f>
        <v>0</v>
      </c>
      <c r="AR88" s="116" t="s">
        <v>80</v>
      </c>
      <c r="AT88" s="123" t="s">
        <v>71</v>
      </c>
      <c r="AU88" s="123" t="s">
        <v>80</v>
      </c>
      <c r="AY88" s="116" t="s">
        <v>130</v>
      </c>
      <c r="BK88" s="124">
        <f>SUM(BK89:BK150)</f>
        <v>0</v>
      </c>
    </row>
    <row r="89" spans="2:65" s="1" customFormat="1" ht="24.2" customHeight="1">
      <c r="B89" s="32"/>
      <c r="C89" s="127" t="s">
        <v>80</v>
      </c>
      <c r="D89" s="127" t="s">
        <v>133</v>
      </c>
      <c r="E89" s="128" t="s">
        <v>1458</v>
      </c>
      <c r="F89" s="129" t="s">
        <v>1459</v>
      </c>
      <c r="G89" s="130" t="s">
        <v>1460</v>
      </c>
      <c r="H89" s="131">
        <v>60</v>
      </c>
      <c r="I89" s="132"/>
      <c r="J89" s="133">
        <f>ROUND(I89*H89,2)</f>
        <v>0</v>
      </c>
      <c r="K89" s="129" t="s">
        <v>137</v>
      </c>
      <c r="L89" s="32"/>
      <c r="M89" s="134" t="s">
        <v>19</v>
      </c>
      <c r="N89" s="135" t="s">
        <v>43</v>
      </c>
      <c r="P89" s="136">
        <f>O89*H89</f>
        <v>0</v>
      </c>
      <c r="Q89" s="136">
        <v>3.0000000000000001E-5</v>
      </c>
      <c r="R89" s="136">
        <f>Q89*H89</f>
        <v>1.8E-3</v>
      </c>
      <c r="S89" s="136">
        <v>0</v>
      </c>
      <c r="T89" s="137">
        <f>S89*H89</f>
        <v>0</v>
      </c>
      <c r="AR89" s="138" t="s">
        <v>138</v>
      </c>
      <c r="AT89" s="138" t="s">
        <v>133</v>
      </c>
      <c r="AU89" s="138" t="s">
        <v>82</v>
      </c>
      <c r="AY89" s="17" t="s">
        <v>130</v>
      </c>
      <c r="BE89" s="139">
        <f>IF(N89="základní",J89,0)</f>
        <v>0</v>
      </c>
      <c r="BF89" s="139">
        <f>IF(N89="snížená",J89,0)</f>
        <v>0</v>
      </c>
      <c r="BG89" s="139">
        <f>IF(N89="zákl. přenesená",J89,0)</f>
        <v>0</v>
      </c>
      <c r="BH89" s="139">
        <f>IF(N89="sníž. přenesená",J89,0)</f>
        <v>0</v>
      </c>
      <c r="BI89" s="139">
        <f>IF(N89="nulová",J89,0)</f>
        <v>0</v>
      </c>
      <c r="BJ89" s="17" t="s">
        <v>80</v>
      </c>
      <c r="BK89" s="139">
        <f>ROUND(I89*H89,2)</f>
        <v>0</v>
      </c>
      <c r="BL89" s="17" t="s">
        <v>138</v>
      </c>
      <c r="BM89" s="138" t="s">
        <v>1461</v>
      </c>
    </row>
    <row r="90" spans="2:65" s="1" customFormat="1" ht="19.5">
      <c r="B90" s="32"/>
      <c r="D90" s="140" t="s">
        <v>140</v>
      </c>
      <c r="F90" s="141" t="s">
        <v>1462</v>
      </c>
      <c r="I90" s="142"/>
      <c r="L90" s="32"/>
      <c r="M90" s="143"/>
      <c r="T90" s="53"/>
      <c r="AT90" s="17" t="s">
        <v>140</v>
      </c>
      <c r="AU90" s="17" t="s">
        <v>82</v>
      </c>
    </row>
    <row r="91" spans="2:65" s="1" customFormat="1" ht="11.25">
      <c r="B91" s="32"/>
      <c r="D91" s="144" t="s">
        <v>141</v>
      </c>
      <c r="F91" s="145" t="s">
        <v>1463</v>
      </c>
      <c r="I91" s="142"/>
      <c r="L91" s="32"/>
      <c r="M91" s="143"/>
      <c r="T91" s="53"/>
      <c r="AT91" s="17" t="s">
        <v>141</v>
      </c>
      <c r="AU91" s="17" t="s">
        <v>82</v>
      </c>
    </row>
    <row r="92" spans="2:65" s="1" customFormat="1" ht="302.25">
      <c r="B92" s="32"/>
      <c r="D92" s="140" t="s">
        <v>1464</v>
      </c>
      <c r="F92" s="146" t="s">
        <v>1465</v>
      </c>
      <c r="I92" s="142"/>
      <c r="L92" s="32"/>
      <c r="M92" s="143"/>
      <c r="T92" s="53"/>
      <c r="AT92" s="17" t="s">
        <v>1464</v>
      </c>
      <c r="AU92" s="17" t="s">
        <v>82</v>
      </c>
    </row>
    <row r="93" spans="2:65" s="13" customFormat="1" ht="11.25">
      <c r="B93" s="156"/>
      <c r="D93" s="140" t="s">
        <v>215</v>
      </c>
      <c r="E93" s="157" t="s">
        <v>19</v>
      </c>
      <c r="F93" s="158" t="s">
        <v>1466</v>
      </c>
      <c r="H93" s="159">
        <v>60</v>
      </c>
      <c r="I93" s="160"/>
      <c r="L93" s="156"/>
      <c r="M93" s="161"/>
      <c r="T93" s="162"/>
      <c r="AT93" s="157" t="s">
        <v>215</v>
      </c>
      <c r="AU93" s="157" t="s">
        <v>82</v>
      </c>
      <c r="AV93" s="13" t="s">
        <v>82</v>
      </c>
      <c r="AW93" s="13" t="s">
        <v>33</v>
      </c>
      <c r="AX93" s="13" t="s">
        <v>80</v>
      </c>
      <c r="AY93" s="157" t="s">
        <v>130</v>
      </c>
    </row>
    <row r="94" spans="2:65" s="1" customFormat="1" ht="24.2" customHeight="1">
      <c r="B94" s="32"/>
      <c r="C94" s="127" t="s">
        <v>82</v>
      </c>
      <c r="D94" s="127" t="s">
        <v>133</v>
      </c>
      <c r="E94" s="128" t="s">
        <v>1467</v>
      </c>
      <c r="F94" s="129" t="s">
        <v>1468</v>
      </c>
      <c r="G94" s="130" t="s">
        <v>1469</v>
      </c>
      <c r="H94" s="131">
        <v>30</v>
      </c>
      <c r="I94" s="132"/>
      <c r="J94" s="133">
        <f>ROUND(I94*H94,2)</f>
        <v>0</v>
      </c>
      <c r="K94" s="129" t="s">
        <v>137</v>
      </c>
      <c r="L94" s="32"/>
      <c r="M94" s="134" t="s">
        <v>19</v>
      </c>
      <c r="N94" s="135" t="s">
        <v>43</v>
      </c>
      <c r="P94" s="136">
        <f>O94*H94</f>
        <v>0</v>
      </c>
      <c r="Q94" s="136">
        <v>0</v>
      </c>
      <c r="R94" s="136">
        <f>Q94*H94</f>
        <v>0</v>
      </c>
      <c r="S94" s="136">
        <v>0</v>
      </c>
      <c r="T94" s="137">
        <f>S94*H94</f>
        <v>0</v>
      </c>
      <c r="AR94" s="138" t="s">
        <v>138</v>
      </c>
      <c r="AT94" s="138" t="s">
        <v>133</v>
      </c>
      <c r="AU94" s="138" t="s">
        <v>82</v>
      </c>
      <c r="AY94" s="17" t="s">
        <v>130</v>
      </c>
      <c r="BE94" s="139">
        <f>IF(N94="základní",J94,0)</f>
        <v>0</v>
      </c>
      <c r="BF94" s="139">
        <f>IF(N94="snížená",J94,0)</f>
        <v>0</v>
      </c>
      <c r="BG94" s="139">
        <f>IF(N94="zákl. přenesená",J94,0)</f>
        <v>0</v>
      </c>
      <c r="BH94" s="139">
        <f>IF(N94="sníž. přenesená",J94,0)</f>
        <v>0</v>
      </c>
      <c r="BI94" s="139">
        <f>IF(N94="nulová",J94,0)</f>
        <v>0</v>
      </c>
      <c r="BJ94" s="17" t="s">
        <v>80</v>
      </c>
      <c r="BK94" s="139">
        <f>ROUND(I94*H94,2)</f>
        <v>0</v>
      </c>
      <c r="BL94" s="17" t="s">
        <v>138</v>
      </c>
      <c r="BM94" s="138" t="s">
        <v>1470</v>
      </c>
    </row>
    <row r="95" spans="2:65" s="1" customFormat="1" ht="19.5">
      <c r="B95" s="32"/>
      <c r="D95" s="140" t="s">
        <v>140</v>
      </c>
      <c r="F95" s="141" t="s">
        <v>1471</v>
      </c>
      <c r="I95" s="142"/>
      <c r="L95" s="32"/>
      <c r="M95" s="143"/>
      <c r="T95" s="53"/>
      <c r="AT95" s="17" t="s">
        <v>140</v>
      </c>
      <c r="AU95" s="17" t="s">
        <v>82</v>
      </c>
    </row>
    <row r="96" spans="2:65" s="1" customFormat="1" ht="11.25">
      <c r="B96" s="32"/>
      <c r="D96" s="144" t="s">
        <v>141</v>
      </c>
      <c r="F96" s="145" t="s">
        <v>1472</v>
      </c>
      <c r="I96" s="142"/>
      <c r="L96" s="32"/>
      <c r="M96" s="143"/>
      <c r="T96" s="53"/>
      <c r="AT96" s="17" t="s">
        <v>141</v>
      </c>
      <c r="AU96" s="17" t="s">
        <v>82</v>
      </c>
    </row>
    <row r="97" spans="2:65" s="1" customFormat="1" ht="185.25">
      <c r="B97" s="32"/>
      <c r="D97" s="140" t="s">
        <v>1464</v>
      </c>
      <c r="F97" s="146" t="s">
        <v>1473</v>
      </c>
      <c r="I97" s="142"/>
      <c r="L97" s="32"/>
      <c r="M97" s="143"/>
      <c r="T97" s="53"/>
      <c r="AT97" s="17" t="s">
        <v>1464</v>
      </c>
      <c r="AU97" s="17" t="s">
        <v>82</v>
      </c>
    </row>
    <row r="98" spans="2:65" s="13" customFormat="1" ht="11.25">
      <c r="B98" s="156"/>
      <c r="D98" s="140" t="s">
        <v>215</v>
      </c>
      <c r="E98" s="157" t="s">
        <v>19</v>
      </c>
      <c r="F98" s="158" t="s">
        <v>1474</v>
      </c>
      <c r="H98" s="159">
        <v>30</v>
      </c>
      <c r="I98" s="160"/>
      <c r="L98" s="156"/>
      <c r="M98" s="161"/>
      <c r="T98" s="162"/>
      <c r="AT98" s="157" t="s">
        <v>215</v>
      </c>
      <c r="AU98" s="157" t="s">
        <v>82</v>
      </c>
      <c r="AV98" s="13" t="s">
        <v>82</v>
      </c>
      <c r="AW98" s="13" t="s">
        <v>33</v>
      </c>
      <c r="AX98" s="13" t="s">
        <v>80</v>
      </c>
      <c r="AY98" s="157" t="s">
        <v>130</v>
      </c>
    </row>
    <row r="99" spans="2:65" s="1" customFormat="1" ht="24.2" customHeight="1">
      <c r="B99" s="32"/>
      <c r="C99" s="127" t="s">
        <v>150</v>
      </c>
      <c r="D99" s="127" t="s">
        <v>133</v>
      </c>
      <c r="E99" s="128" t="s">
        <v>1475</v>
      </c>
      <c r="F99" s="129" t="s">
        <v>1476</v>
      </c>
      <c r="G99" s="130" t="s">
        <v>259</v>
      </c>
      <c r="H99" s="131">
        <v>0.8</v>
      </c>
      <c r="I99" s="132"/>
      <c r="J99" s="133">
        <f>ROUND(I99*H99,2)</f>
        <v>0</v>
      </c>
      <c r="K99" s="129" t="s">
        <v>137</v>
      </c>
      <c r="L99" s="32"/>
      <c r="M99" s="134" t="s">
        <v>19</v>
      </c>
      <c r="N99" s="135" t="s">
        <v>43</v>
      </c>
      <c r="P99" s="136">
        <f>O99*H99</f>
        <v>0</v>
      </c>
      <c r="Q99" s="136">
        <v>3.6900000000000002E-2</v>
      </c>
      <c r="R99" s="136">
        <f>Q99*H99</f>
        <v>2.9520000000000005E-2</v>
      </c>
      <c r="S99" s="136">
        <v>0</v>
      </c>
      <c r="T99" s="137">
        <f>S99*H99</f>
        <v>0</v>
      </c>
      <c r="AR99" s="138" t="s">
        <v>138</v>
      </c>
      <c r="AT99" s="138" t="s">
        <v>133</v>
      </c>
      <c r="AU99" s="138" t="s">
        <v>82</v>
      </c>
      <c r="AY99" s="17" t="s">
        <v>130</v>
      </c>
      <c r="BE99" s="139">
        <f>IF(N99="základní",J99,0)</f>
        <v>0</v>
      </c>
      <c r="BF99" s="139">
        <f>IF(N99="snížená",J99,0)</f>
        <v>0</v>
      </c>
      <c r="BG99" s="139">
        <f>IF(N99="zákl. přenesená",J99,0)</f>
        <v>0</v>
      </c>
      <c r="BH99" s="139">
        <f>IF(N99="sníž. přenesená",J99,0)</f>
        <v>0</v>
      </c>
      <c r="BI99" s="139">
        <f>IF(N99="nulová",J99,0)</f>
        <v>0</v>
      </c>
      <c r="BJ99" s="17" t="s">
        <v>80</v>
      </c>
      <c r="BK99" s="139">
        <f>ROUND(I99*H99,2)</f>
        <v>0</v>
      </c>
      <c r="BL99" s="17" t="s">
        <v>138</v>
      </c>
      <c r="BM99" s="138" t="s">
        <v>1477</v>
      </c>
    </row>
    <row r="100" spans="2:65" s="1" customFormat="1" ht="48.75">
      <c r="B100" s="32"/>
      <c r="D100" s="140" t="s">
        <v>140</v>
      </c>
      <c r="F100" s="141" t="s">
        <v>1478</v>
      </c>
      <c r="I100" s="142"/>
      <c r="L100" s="32"/>
      <c r="M100" s="143"/>
      <c r="T100" s="53"/>
      <c r="AT100" s="17" t="s">
        <v>140</v>
      </c>
      <c r="AU100" s="17" t="s">
        <v>82</v>
      </c>
    </row>
    <row r="101" spans="2:65" s="1" customFormat="1" ht="11.25">
      <c r="B101" s="32"/>
      <c r="D101" s="144" t="s">
        <v>141</v>
      </c>
      <c r="F101" s="145" t="s">
        <v>1479</v>
      </c>
      <c r="I101" s="142"/>
      <c r="L101" s="32"/>
      <c r="M101" s="143"/>
      <c r="T101" s="53"/>
      <c r="AT101" s="17" t="s">
        <v>141</v>
      </c>
      <c r="AU101" s="17" t="s">
        <v>82</v>
      </c>
    </row>
    <row r="102" spans="2:65" s="12" customFormat="1" ht="11.25">
      <c r="B102" s="150"/>
      <c r="D102" s="140" t="s">
        <v>215</v>
      </c>
      <c r="E102" s="151" t="s">
        <v>19</v>
      </c>
      <c r="F102" s="152" t="s">
        <v>1480</v>
      </c>
      <c r="H102" s="151" t="s">
        <v>19</v>
      </c>
      <c r="I102" s="153"/>
      <c r="L102" s="150"/>
      <c r="M102" s="154"/>
      <c r="T102" s="155"/>
      <c r="AT102" s="151" t="s">
        <v>215</v>
      </c>
      <c r="AU102" s="151" t="s">
        <v>82</v>
      </c>
      <c r="AV102" s="12" t="s">
        <v>80</v>
      </c>
      <c r="AW102" s="12" t="s">
        <v>33</v>
      </c>
      <c r="AX102" s="12" t="s">
        <v>72</v>
      </c>
      <c r="AY102" s="151" t="s">
        <v>130</v>
      </c>
    </row>
    <row r="103" spans="2:65" s="13" customFormat="1" ht="11.25">
      <c r="B103" s="156"/>
      <c r="D103" s="140" t="s">
        <v>215</v>
      </c>
      <c r="E103" s="157" t="s">
        <v>19</v>
      </c>
      <c r="F103" s="158" t="s">
        <v>1481</v>
      </c>
      <c r="H103" s="159">
        <v>0.8</v>
      </c>
      <c r="I103" s="160"/>
      <c r="L103" s="156"/>
      <c r="M103" s="161"/>
      <c r="T103" s="162"/>
      <c r="AT103" s="157" t="s">
        <v>215</v>
      </c>
      <c r="AU103" s="157" t="s">
        <v>82</v>
      </c>
      <c r="AV103" s="13" t="s">
        <v>82</v>
      </c>
      <c r="AW103" s="13" t="s">
        <v>33</v>
      </c>
      <c r="AX103" s="13" t="s">
        <v>80</v>
      </c>
      <c r="AY103" s="157" t="s">
        <v>130</v>
      </c>
    </row>
    <row r="104" spans="2:65" s="1" customFormat="1" ht="24.2" customHeight="1">
      <c r="B104" s="32"/>
      <c r="C104" s="127" t="s">
        <v>138</v>
      </c>
      <c r="D104" s="127" t="s">
        <v>133</v>
      </c>
      <c r="E104" s="128" t="s">
        <v>1482</v>
      </c>
      <c r="F104" s="129" t="s">
        <v>1483</v>
      </c>
      <c r="G104" s="130" t="s">
        <v>275</v>
      </c>
      <c r="H104" s="131">
        <v>1.2</v>
      </c>
      <c r="I104" s="132"/>
      <c r="J104" s="133">
        <f>ROUND(I104*H104,2)</f>
        <v>0</v>
      </c>
      <c r="K104" s="129" t="s">
        <v>137</v>
      </c>
      <c r="L104" s="32"/>
      <c r="M104" s="134" t="s">
        <v>19</v>
      </c>
      <c r="N104" s="135" t="s">
        <v>43</v>
      </c>
      <c r="P104" s="136">
        <f>O104*H104</f>
        <v>0</v>
      </c>
      <c r="Q104" s="136">
        <v>0</v>
      </c>
      <c r="R104" s="136">
        <f>Q104*H104</f>
        <v>0</v>
      </c>
      <c r="S104" s="136">
        <v>0</v>
      </c>
      <c r="T104" s="137">
        <f>S104*H104</f>
        <v>0</v>
      </c>
      <c r="AR104" s="138" t="s">
        <v>138</v>
      </c>
      <c r="AT104" s="138" t="s">
        <v>133</v>
      </c>
      <c r="AU104" s="138" t="s">
        <v>82</v>
      </c>
      <c r="AY104" s="17" t="s">
        <v>130</v>
      </c>
      <c r="BE104" s="139">
        <f>IF(N104="základní",J104,0)</f>
        <v>0</v>
      </c>
      <c r="BF104" s="139">
        <f>IF(N104="snížená",J104,0)</f>
        <v>0</v>
      </c>
      <c r="BG104" s="139">
        <f>IF(N104="zákl. přenesená",J104,0)</f>
        <v>0</v>
      </c>
      <c r="BH104" s="139">
        <f>IF(N104="sníž. přenesená",J104,0)</f>
        <v>0</v>
      </c>
      <c r="BI104" s="139">
        <f>IF(N104="nulová",J104,0)</f>
        <v>0</v>
      </c>
      <c r="BJ104" s="17" t="s">
        <v>80</v>
      </c>
      <c r="BK104" s="139">
        <f>ROUND(I104*H104,2)</f>
        <v>0</v>
      </c>
      <c r="BL104" s="17" t="s">
        <v>138</v>
      </c>
      <c r="BM104" s="138" t="s">
        <v>1484</v>
      </c>
    </row>
    <row r="105" spans="2:65" s="1" customFormat="1" ht="19.5">
      <c r="B105" s="32"/>
      <c r="D105" s="140" t="s">
        <v>140</v>
      </c>
      <c r="F105" s="141" t="s">
        <v>1485</v>
      </c>
      <c r="I105" s="142"/>
      <c r="L105" s="32"/>
      <c r="M105" s="143"/>
      <c r="T105" s="53"/>
      <c r="AT105" s="17" t="s">
        <v>140</v>
      </c>
      <c r="AU105" s="17" t="s">
        <v>82</v>
      </c>
    </row>
    <row r="106" spans="2:65" s="1" customFormat="1" ht="11.25">
      <c r="B106" s="32"/>
      <c r="D106" s="144" t="s">
        <v>141</v>
      </c>
      <c r="F106" s="145" t="s">
        <v>1486</v>
      </c>
      <c r="I106" s="142"/>
      <c r="L106" s="32"/>
      <c r="M106" s="143"/>
      <c r="T106" s="53"/>
      <c r="AT106" s="17" t="s">
        <v>141</v>
      </c>
      <c r="AU106" s="17" t="s">
        <v>82</v>
      </c>
    </row>
    <row r="107" spans="2:65" s="12" customFormat="1" ht="11.25">
      <c r="B107" s="150"/>
      <c r="D107" s="140" t="s">
        <v>215</v>
      </c>
      <c r="E107" s="151" t="s">
        <v>19</v>
      </c>
      <c r="F107" s="152" t="s">
        <v>1487</v>
      </c>
      <c r="H107" s="151" t="s">
        <v>19</v>
      </c>
      <c r="I107" s="153"/>
      <c r="L107" s="150"/>
      <c r="M107" s="154"/>
      <c r="T107" s="155"/>
      <c r="AT107" s="151" t="s">
        <v>215</v>
      </c>
      <c r="AU107" s="151" t="s">
        <v>82</v>
      </c>
      <c r="AV107" s="12" t="s">
        <v>80</v>
      </c>
      <c r="AW107" s="12" t="s">
        <v>33</v>
      </c>
      <c r="AX107" s="12" t="s">
        <v>72</v>
      </c>
      <c r="AY107" s="151" t="s">
        <v>130</v>
      </c>
    </row>
    <row r="108" spans="2:65" s="13" customFormat="1" ht="11.25">
      <c r="B108" s="156"/>
      <c r="D108" s="140" t="s">
        <v>215</v>
      </c>
      <c r="E108" s="157" t="s">
        <v>19</v>
      </c>
      <c r="F108" s="158" t="s">
        <v>1488</v>
      </c>
      <c r="H108" s="159">
        <v>1.2</v>
      </c>
      <c r="I108" s="160"/>
      <c r="L108" s="156"/>
      <c r="M108" s="161"/>
      <c r="T108" s="162"/>
      <c r="AT108" s="157" t="s">
        <v>215</v>
      </c>
      <c r="AU108" s="157" t="s">
        <v>82</v>
      </c>
      <c r="AV108" s="13" t="s">
        <v>82</v>
      </c>
      <c r="AW108" s="13" t="s">
        <v>33</v>
      </c>
      <c r="AX108" s="13" t="s">
        <v>80</v>
      </c>
      <c r="AY108" s="157" t="s">
        <v>130</v>
      </c>
    </row>
    <row r="109" spans="2:65" s="1" customFormat="1" ht="33" customHeight="1">
      <c r="B109" s="32"/>
      <c r="C109" s="127" t="s">
        <v>129</v>
      </c>
      <c r="D109" s="127" t="s">
        <v>133</v>
      </c>
      <c r="E109" s="128" t="s">
        <v>1489</v>
      </c>
      <c r="F109" s="129" t="s">
        <v>1490</v>
      </c>
      <c r="G109" s="130" t="s">
        <v>275</v>
      </c>
      <c r="H109" s="131">
        <v>362.92099999999999</v>
      </c>
      <c r="I109" s="132"/>
      <c r="J109" s="133">
        <f>ROUND(I109*H109,2)</f>
        <v>0</v>
      </c>
      <c r="K109" s="129" t="s">
        <v>137</v>
      </c>
      <c r="L109" s="32"/>
      <c r="M109" s="134" t="s">
        <v>19</v>
      </c>
      <c r="N109" s="135" t="s">
        <v>43</v>
      </c>
      <c r="P109" s="136">
        <f>O109*H109</f>
        <v>0</v>
      </c>
      <c r="Q109" s="136">
        <v>0</v>
      </c>
      <c r="R109" s="136">
        <f>Q109*H109</f>
        <v>0</v>
      </c>
      <c r="S109" s="136">
        <v>0</v>
      </c>
      <c r="T109" s="137">
        <f>S109*H109</f>
        <v>0</v>
      </c>
      <c r="AR109" s="138" t="s">
        <v>138</v>
      </c>
      <c r="AT109" s="138" t="s">
        <v>133</v>
      </c>
      <c r="AU109" s="138" t="s">
        <v>82</v>
      </c>
      <c r="AY109" s="17" t="s">
        <v>130</v>
      </c>
      <c r="BE109" s="139">
        <f>IF(N109="základní",J109,0)</f>
        <v>0</v>
      </c>
      <c r="BF109" s="139">
        <f>IF(N109="snížená",J109,0)</f>
        <v>0</v>
      </c>
      <c r="BG109" s="139">
        <f>IF(N109="zákl. přenesená",J109,0)</f>
        <v>0</v>
      </c>
      <c r="BH109" s="139">
        <f>IF(N109="sníž. přenesená",J109,0)</f>
        <v>0</v>
      </c>
      <c r="BI109" s="139">
        <f>IF(N109="nulová",J109,0)</f>
        <v>0</v>
      </c>
      <c r="BJ109" s="17" t="s">
        <v>80</v>
      </c>
      <c r="BK109" s="139">
        <f>ROUND(I109*H109,2)</f>
        <v>0</v>
      </c>
      <c r="BL109" s="17" t="s">
        <v>138</v>
      </c>
      <c r="BM109" s="138" t="s">
        <v>1491</v>
      </c>
    </row>
    <row r="110" spans="2:65" s="1" customFormat="1" ht="19.5">
      <c r="B110" s="32"/>
      <c r="D110" s="140" t="s">
        <v>140</v>
      </c>
      <c r="F110" s="141" t="s">
        <v>1492</v>
      </c>
      <c r="I110" s="142"/>
      <c r="L110" s="32"/>
      <c r="M110" s="143"/>
      <c r="T110" s="53"/>
      <c r="AT110" s="17" t="s">
        <v>140</v>
      </c>
      <c r="AU110" s="17" t="s">
        <v>82</v>
      </c>
    </row>
    <row r="111" spans="2:65" s="1" customFormat="1" ht="11.25">
      <c r="B111" s="32"/>
      <c r="D111" s="144" t="s">
        <v>141</v>
      </c>
      <c r="F111" s="145" t="s">
        <v>1493</v>
      </c>
      <c r="I111" s="142"/>
      <c r="L111" s="32"/>
      <c r="M111" s="143"/>
      <c r="T111" s="53"/>
      <c r="AT111" s="17" t="s">
        <v>141</v>
      </c>
      <c r="AU111" s="17" t="s">
        <v>82</v>
      </c>
    </row>
    <row r="112" spans="2:65" s="1" customFormat="1" ht="97.5">
      <c r="B112" s="32"/>
      <c r="D112" s="140" t="s">
        <v>1464</v>
      </c>
      <c r="F112" s="146" t="s">
        <v>1494</v>
      </c>
      <c r="I112" s="142"/>
      <c r="L112" s="32"/>
      <c r="M112" s="143"/>
      <c r="T112" s="53"/>
      <c r="AT112" s="17" t="s">
        <v>1464</v>
      </c>
      <c r="AU112" s="17" t="s">
        <v>82</v>
      </c>
    </row>
    <row r="113" spans="2:65" s="12" customFormat="1" ht="11.25">
      <c r="B113" s="150"/>
      <c r="D113" s="140" t="s">
        <v>215</v>
      </c>
      <c r="E113" s="151" t="s">
        <v>19</v>
      </c>
      <c r="F113" s="152" t="s">
        <v>1495</v>
      </c>
      <c r="H113" s="151" t="s">
        <v>19</v>
      </c>
      <c r="I113" s="153"/>
      <c r="L113" s="150"/>
      <c r="M113" s="154"/>
      <c r="T113" s="155"/>
      <c r="AT113" s="151" t="s">
        <v>215</v>
      </c>
      <c r="AU113" s="151" t="s">
        <v>82</v>
      </c>
      <c r="AV113" s="12" t="s">
        <v>80</v>
      </c>
      <c r="AW113" s="12" t="s">
        <v>33</v>
      </c>
      <c r="AX113" s="12" t="s">
        <v>72</v>
      </c>
      <c r="AY113" s="151" t="s">
        <v>130</v>
      </c>
    </row>
    <row r="114" spans="2:65" s="13" customFormat="1" ht="33.75">
      <c r="B114" s="156"/>
      <c r="D114" s="140" t="s">
        <v>215</v>
      </c>
      <c r="E114" s="157" t="s">
        <v>19</v>
      </c>
      <c r="F114" s="158" t="s">
        <v>1496</v>
      </c>
      <c r="H114" s="159">
        <v>359.62099999999998</v>
      </c>
      <c r="I114" s="160"/>
      <c r="L114" s="156"/>
      <c r="M114" s="161"/>
      <c r="T114" s="162"/>
      <c r="AT114" s="157" t="s">
        <v>215</v>
      </c>
      <c r="AU114" s="157" t="s">
        <v>82</v>
      </c>
      <c r="AV114" s="13" t="s">
        <v>82</v>
      </c>
      <c r="AW114" s="13" t="s">
        <v>33</v>
      </c>
      <c r="AX114" s="13" t="s">
        <v>72</v>
      </c>
      <c r="AY114" s="157" t="s">
        <v>130</v>
      </c>
    </row>
    <row r="115" spans="2:65" s="13" customFormat="1" ht="11.25">
      <c r="B115" s="156"/>
      <c r="D115" s="140" t="s">
        <v>215</v>
      </c>
      <c r="E115" s="157" t="s">
        <v>19</v>
      </c>
      <c r="F115" s="158" t="s">
        <v>1497</v>
      </c>
      <c r="H115" s="159">
        <v>3.3</v>
      </c>
      <c r="I115" s="160"/>
      <c r="L115" s="156"/>
      <c r="M115" s="161"/>
      <c r="T115" s="162"/>
      <c r="AT115" s="157" t="s">
        <v>215</v>
      </c>
      <c r="AU115" s="157" t="s">
        <v>82</v>
      </c>
      <c r="AV115" s="13" t="s">
        <v>82</v>
      </c>
      <c r="AW115" s="13" t="s">
        <v>33</v>
      </c>
      <c r="AX115" s="13" t="s">
        <v>72</v>
      </c>
      <c r="AY115" s="157" t="s">
        <v>130</v>
      </c>
    </row>
    <row r="116" spans="2:65" s="14" customFormat="1" ht="11.25">
      <c r="B116" s="163"/>
      <c r="D116" s="140" t="s">
        <v>215</v>
      </c>
      <c r="E116" s="164" t="s">
        <v>19</v>
      </c>
      <c r="F116" s="165" t="s">
        <v>220</v>
      </c>
      <c r="H116" s="166">
        <v>362.92099999999999</v>
      </c>
      <c r="I116" s="167"/>
      <c r="L116" s="163"/>
      <c r="M116" s="168"/>
      <c r="T116" s="169"/>
      <c r="AT116" s="164" t="s">
        <v>215</v>
      </c>
      <c r="AU116" s="164" t="s">
        <v>82</v>
      </c>
      <c r="AV116" s="14" t="s">
        <v>138</v>
      </c>
      <c r="AW116" s="14" t="s">
        <v>33</v>
      </c>
      <c r="AX116" s="14" t="s">
        <v>80</v>
      </c>
      <c r="AY116" s="164" t="s">
        <v>130</v>
      </c>
    </row>
    <row r="117" spans="2:65" s="1" customFormat="1" ht="33" customHeight="1">
      <c r="B117" s="32"/>
      <c r="C117" s="127" t="s">
        <v>169</v>
      </c>
      <c r="D117" s="127" t="s">
        <v>133</v>
      </c>
      <c r="E117" s="128" t="s">
        <v>1026</v>
      </c>
      <c r="F117" s="129" t="s">
        <v>1498</v>
      </c>
      <c r="G117" s="130" t="s">
        <v>275</v>
      </c>
      <c r="H117" s="131">
        <v>73.790000000000006</v>
      </c>
      <c r="I117" s="132"/>
      <c r="J117" s="133">
        <f>ROUND(I117*H117,2)</f>
        <v>0</v>
      </c>
      <c r="K117" s="129" t="s">
        <v>137</v>
      </c>
      <c r="L117" s="32"/>
      <c r="M117" s="134" t="s">
        <v>19</v>
      </c>
      <c r="N117" s="135" t="s">
        <v>43</v>
      </c>
      <c r="P117" s="136">
        <f>O117*H117</f>
        <v>0</v>
      </c>
      <c r="Q117" s="136">
        <v>0</v>
      </c>
      <c r="R117" s="136">
        <f>Q117*H117</f>
        <v>0</v>
      </c>
      <c r="S117" s="136">
        <v>0</v>
      </c>
      <c r="T117" s="137">
        <f>S117*H117</f>
        <v>0</v>
      </c>
      <c r="AR117" s="138" t="s">
        <v>138</v>
      </c>
      <c r="AT117" s="138" t="s">
        <v>133</v>
      </c>
      <c r="AU117" s="138" t="s">
        <v>82</v>
      </c>
      <c r="AY117" s="17" t="s">
        <v>130</v>
      </c>
      <c r="BE117" s="139">
        <f>IF(N117="základní",J117,0)</f>
        <v>0</v>
      </c>
      <c r="BF117" s="139">
        <f>IF(N117="snížená",J117,0)</f>
        <v>0</v>
      </c>
      <c r="BG117" s="139">
        <f>IF(N117="zákl. přenesená",J117,0)</f>
        <v>0</v>
      </c>
      <c r="BH117" s="139">
        <f>IF(N117="sníž. přenesená",J117,0)</f>
        <v>0</v>
      </c>
      <c r="BI117" s="139">
        <f>IF(N117="nulová",J117,0)</f>
        <v>0</v>
      </c>
      <c r="BJ117" s="17" t="s">
        <v>80</v>
      </c>
      <c r="BK117" s="139">
        <f>ROUND(I117*H117,2)</f>
        <v>0</v>
      </c>
      <c r="BL117" s="17" t="s">
        <v>138</v>
      </c>
      <c r="BM117" s="138" t="s">
        <v>1499</v>
      </c>
    </row>
    <row r="118" spans="2:65" s="1" customFormat="1" ht="39">
      <c r="B118" s="32"/>
      <c r="D118" s="140" t="s">
        <v>140</v>
      </c>
      <c r="F118" s="141" t="s">
        <v>1029</v>
      </c>
      <c r="I118" s="142"/>
      <c r="L118" s="32"/>
      <c r="M118" s="143"/>
      <c r="T118" s="53"/>
      <c r="AT118" s="17" t="s">
        <v>140</v>
      </c>
      <c r="AU118" s="17" t="s">
        <v>82</v>
      </c>
    </row>
    <row r="119" spans="2:65" s="1" customFormat="1" ht="11.25">
      <c r="B119" s="32"/>
      <c r="D119" s="144" t="s">
        <v>141</v>
      </c>
      <c r="F119" s="145" t="s">
        <v>1030</v>
      </c>
      <c r="I119" s="142"/>
      <c r="L119" s="32"/>
      <c r="M119" s="143"/>
      <c r="T119" s="53"/>
      <c r="AT119" s="17" t="s">
        <v>141</v>
      </c>
      <c r="AU119" s="17" t="s">
        <v>82</v>
      </c>
    </row>
    <row r="120" spans="2:65" s="13" customFormat="1" ht="22.5">
      <c r="B120" s="156"/>
      <c r="D120" s="140" t="s">
        <v>215</v>
      </c>
      <c r="E120" s="157" t="s">
        <v>19</v>
      </c>
      <c r="F120" s="158" t="s">
        <v>1500</v>
      </c>
      <c r="H120" s="159">
        <v>73.790000000000006</v>
      </c>
      <c r="I120" s="160"/>
      <c r="L120" s="156"/>
      <c r="M120" s="161"/>
      <c r="T120" s="162"/>
      <c r="AT120" s="157" t="s">
        <v>215</v>
      </c>
      <c r="AU120" s="157" t="s">
        <v>82</v>
      </c>
      <c r="AV120" s="13" t="s">
        <v>82</v>
      </c>
      <c r="AW120" s="13" t="s">
        <v>33</v>
      </c>
      <c r="AX120" s="13" t="s">
        <v>80</v>
      </c>
      <c r="AY120" s="157" t="s">
        <v>130</v>
      </c>
    </row>
    <row r="121" spans="2:65" s="1" customFormat="1" ht="37.9" customHeight="1">
      <c r="B121" s="32"/>
      <c r="C121" s="127" t="s">
        <v>179</v>
      </c>
      <c r="D121" s="127" t="s">
        <v>133</v>
      </c>
      <c r="E121" s="128" t="s">
        <v>1033</v>
      </c>
      <c r="F121" s="129" t="s">
        <v>1501</v>
      </c>
      <c r="G121" s="130" t="s">
        <v>275</v>
      </c>
      <c r="H121" s="131">
        <v>1106.8499999999999</v>
      </c>
      <c r="I121" s="132"/>
      <c r="J121" s="133">
        <f>ROUND(I121*H121,2)</f>
        <v>0</v>
      </c>
      <c r="K121" s="129" t="s">
        <v>137</v>
      </c>
      <c r="L121" s="32"/>
      <c r="M121" s="134" t="s">
        <v>19</v>
      </c>
      <c r="N121" s="135" t="s">
        <v>43</v>
      </c>
      <c r="P121" s="136">
        <f>O121*H121</f>
        <v>0</v>
      </c>
      <c r="Q121" s="136">
        <v>0</v>
      </c>
      <c r="R121" s="136">
        <f>Q121*H121</f>
        <v>0</v>
      </c>
      <c r="S121" s="136">
        <v>0</v>
      </c>
      <c r="T121" s="137">
        <f>S121*H121</f>
        <v>0</v>
      </c>
      <c r="AR121" s="138" t="s">
        <v>138</v>
      </c>
      <c r="AT121" s="138" t="s">
        <v>133</v>
      </c>
      <c r="AU121" s="138" t="s">
        <v>82</v>
      </c>
      <c r="AY121" s="17" t="s">
        <v>130</v>
      </c>
      <c r="BE121" s="139">
        <f>IF(N121="základní",J121,0)</f>
        <v>0</v>
      </c>
      <c r="BF121" s="139">
        <f>IF(N121="snížená",J121,0)</f>
        <v>0</v>
      </c>
      <c r="BG121" s="139">
        <f>IF(N121="zákl. přenesená",J121,0)</f>
        <v>0</v>
      </c>
      <c r="BH121" s="139">
        <f>IF(N121="sníž. přenesená",J121,0)</f>
        <v>0</v>
      </c>
      <c r="BI121" s="139">
        <f>IF(N121="nulová",J121,0)</f>
        <v>0</v>
      </c>
      <c r="BJ121" s="17" t="s">
        <v>80</v>
      </c>
      <c r="BK121" s="139">
        <f>ROUND(I121*H121,2)</f>
        <v>0</v>
      </c>
      <c r="BL121" s="17" t="s">
        <v>138</v>
      </c>
      <c r="BM121" s="138" t="s">
        <v>1502</v>
      </c>
    </row>
    <row r="122" spans="2:65" s="1" customFormat="1" ht="39">
      <c r="B122" s="32"/>
      <c r="D122" s="140" t="s">
        <v>140</v>
      </c>
      <c r="F122" s="141" t="s">
        <v>1503</v>
      </c>
      <c r="I122" s="142"/>
      <c r="L122" s="32"/>
      <c r="M122" s="143"/>
      <c r="T122" s="53"/>
      <c r="AT122" s="17" t="s">
        <v>140</v>
      </c>
      <c r="AU122" s="17" t="s">
        <v>82</v>
      </c>
    </row>
    <row r="123" spans="2:65" s="1" customFormat="1" ht="11.25">
      <c r="B123" s="32"/>
      <c r="D123" s="144" t="s">
        <v>141</v>
      </c>
      <c r="F123" s="145" t="s">
        <v>1037</v>
      </c>
      <c r="I123" s="142"/>
      <c r="L123" s="32"/>
      <c r="M123" s="143"/>
      <c r="T123" s="53"/>
      <c r="AT123" s="17" t="s">
        <v>141</v>
      </c>
      <c r="AU123" s="17" t="s">
        <v>82</v>
      </c>
    </row>
    <row r="124" spans="2:65" s="13" customFormat="1" ht="11.25">
      <c r="B124" s="156"/>
      <c r="D124" s="140" t="s">
        <v>215</v>
      </c>
      <c r="E124" s="157" t="s">
        <v>19</v>
      </c>
      <c r="F124" s="158" t="s">
        <v>1504</v>
      </c>
      <c r="H124" s="159">
        <v>1106.8499999999999</v>
      </c>
      <c r="I124" s="160"/>
      <c r="L124" s="156"/>
      <c r="M124" s="161"/>
      <c r="T124" s="162"/>
      <c r="AT124" s="157" t="s">
        <v>215</v>
      </c>
      <c r="AU124" s="157" t="s">
        <v>82</v>
      </c>
      <c r="AV124" s="13" t="s">
        <v>82</v>
      </c>
      <c r="AW124" s="13" t="s">
        <v>33</v>
      </c>
      <c r="AX124" s="13" t="s">
        <v>80</v>
      </c>
      <c r="AY124" s="157" t="s">
        <v>130</v>
      </c>
    </row>
    <row r="125" spans="2:65" s="1" customFormat="1" ht="16.5" customHeight="1">
      <c r="B125" s="32"/>
      <c r="C125" s="127" t="s">
        <v>264</v>
      </c>
      <c r="D125" s="127" t="s">
        <v>133</v>
      </c>
      <c r="E125" s="128" t="s">
        <v>1505</v>
      </c>
      <c r="F125" s="129" t="s">
        <v>1506</v>
      </c>
      <c r="G125" s="130" t="s">
        <v>394</v>
      </c>
      <c r="H125" s="131">
        <v>2</v>
      </c>
      <c r="I125" s="132"/>
      <c r="J125" s="133">
        <f>ROUND(I125*H125,2)</f>
        <v>0</v>
      </c>
      <c r="K125" s="129" t="s">
        <v>19</v>
      </c>
      <c r="L125" s="32"/>
      <c r="M125" s="134" t="s">
        <v>19</v>
      </c>
      <c r="N125" s="135" t="s">
        <v>43</v>
      </c>
      <c r="P125" s="136">
        <f>O125*H125</f>
        <v>0</v>
      </c>
      <c r="Q125" s="136">
        <v>0</v>
      </c>
      <c r="R125" s="136">
        <f>Q125*H125</f>
        <v>0</v>
      </c>
      <c r="S125" s="136">
        <v>0</v>
      </c>
      <c r="T125" s="137">
        <f>S125*H125</f>
        <v>0</v>
      </c>
      <c r="AR125" s="138" t="s">
        <v>138</v>
      </c>
      <c r="AT125" s="138" t="s">
        <v>133</v>
      </c>
      <c r="AU125" s="138" t="s">
        <v>82</v>
      </c>
      <c r="AY125" s="17" t="s">
        <v>130</v>
      </c>
      <c r="BE125" s="139">
        <f>IF(N125="základní",J125,0)</f>
        <v>0</v>
      </c>
      <c r="BF125" s="139">
        <f>IF(N125="snížená",J125,0)</f>
        <v>0</v>
      </c>
      <c r="BG125" s="139">
        <f>IF(N125="zákl. přenesená",J125,0)</f>
        <v>0</v>
      </c>
      <c r="BH125" s="139">
        <f>IF(N125="sníž. přenesená",J125,0)</f>
        <v>0</v>
      </c>
      <c r="BI125" s="139">
        <f>IF(N125="nulová",J125,0)</f>
        <v>0</v>
      </c>
      <c r="BJ125" s="17" t="s">
        <v>80</v>
      </c>
      <c r="BK125" s="139">
        <f>ROUND(I125*H125,2)</f>
        <v>0</v>
      </c>
      <c r="BL125" s="17" t="s">
        <v>138</v>
      </c>
      <c r="BM125" s="138" t="s">
        <v>1507</v>
      </c>
    </row>
    <row r="126" spans="2:65" s="1" customFormat="1" ht="11.25">
      <c r="B126" s="32"/>
      <c r="D126" s="140" t="s">
        <v>140</v>
      </c>
      <c r="F126" s="141" t="s">
        <v>1506</v>
      </c>
      <c r="I126" s="142"/>
      <c r="L126" s="32"/>
      <c r="M126" s="143"/>
      <c r="T126" s="53"/>
      <c r="AT126" s="17" t="s">
        <v>140</v>
      </c>
      <c r="AU126" s="17" t="s">
        <v>82</v>
      </c>
    </row>
    <row r="127" spans="2:65" s="13" customFormat="1" ht="11.25">
      <c r="B127" s="156"/>
      <c r="D127" s="140" t="s">
        <v>215</v>
      </c>
      <c r="E127" s="157" t="s">
        <v>19</v>
      </c>
      <c r="F127" s="158" t="s">
        <v>1508</v>
      </c>
      <c r="H127" s="159">
        <v>2</v>
      </c>
      <c r="I127" s="160"/>
      <c r="L127" s="156"/>
      <c r="M127" s="161"/>
      <c r="T127" s="162"/>
      <c r="AT127" s="157" t="s">
        <v>215</v>
      </c>
      <c r="AU127" s="157" t="s">
        <v>82</v>
      </c>
      <c r="AV127" s="13" t="s">
        <v>82</v>
      </c>
      <c r="AW127" s="13" t="s">
        <v>33</v>
      </c>
      <c r="AX127" s="13" t="s">
        <v>80</v>
      </c>
      <c r="AY127" s="157" t="s">
        <v>130</v>
      </c>
    </row>
    <row r="128" spans="2:65" s="1" customFormat="1" ht="33" customHeight="1">
      <c r="B128" s="32"/>
      <c r="C128" s="127" t="s">
        <v>272</v>
      </c>
      <c r="D128" s="127" t="s">
        <v>133</v>
      </c>
      <c r="E128" s="128" t="s">
        <v>1046</v>
      </c>
      <c r="F128" s="129" t="s">
        <v>1047</v>
      </c>
      <c r="G128" s="130" t="s">
        <v>823</v>
      </c>
      <c r="H128" s="131">
        <v>118.06399999999999</v>
      </c>
      <c r="I128" s="132"/>
      <c r="J128" s="133">
        <f>ROUND(I128*H128,2)</f>
        <v>0</v>
      </c>
      <c r="K128" s="129" t="s">
        <v>137</v>
      </c>
      <c r="L128" s="32"/>
      <c r="M128" s="134" t="s">
        <v>19</v>
      </c>
      <c r="N128" s="135" t="s">
        <v>43</v>
      </c>
      <c r="P128" s="136">
        <f>O128*H128</f>
        <v>0</v>
      </c>
      <c r="Q128" s="136">
        <v>0</v>
      </c>
      <c r="R128" s="136">
        <f>Q128*H128</f>
        <v>0</v>
      </c>
      <c r="S128" s="136">
        <v>0</v>
      </c>
      <c r="T128" s="137">
        <f>S128*H128</f>
        <v>0</v>
      </c>
      <c r="AR128" s="138" t="s">
        <v>138</v>
      </c>
      <c r="AT128" s="138" t="s">
        <v>133</v>
      </c>
      <c r="AU128" s="138" t="s">
        <v>82</v>
      </c>
      <c r="AY128" s="17" t="s">
        <v>130</v>
      </c>
      <c r="BE128" s="139">
        <f>IF(N128="základní",J128,0)</f>
        <v>0</v>
      </c>
      <c r="BF128" s="139">
        <f>IF(N128="snížená",J128,0)</f>
        <v>0</v>
      </c>
      <c r="BG128" s="139">
        <f>IF(N128="zákl. přenesená",J128,0)</f>
        <v>0</v>
      </c>
      <c r="BH128" s="139">
        <f>IF(N128="sníž. přenesená",J128,0)</f>
        <v>0</v>
      </c>
      <c r="BI128" s="139">
        <f>IF(N128="nulová",J128,0)</f>
        <v>0</v>
      </c>
      <c r="BJ128" s="17" t="s">
        <v>80</v>
      </c>
      <c r="BK128" s="139">
        <f>ROUND(I128*H128,2)</f>
        <v>0</v>
      </c>
      <c r="BL128" s="17" t="s">
        <v>138</v>
      </c>
      <c r="BM128" s="138" t="s">
        <v>1509</v>
      </c>
    </row>
    <row r="129" spans="2:65" s="1" customFormat="1" ht="29.25">
      <c r="B129" s="32"/>
      <c r="D129" s="140" t="s">
        <v>140</v>
      </c>
      <c r="F129" s="141" t="s">
        <v>1049</v>
      </c>
      <c r="I129" s="142"/>
      <c r="L129" s="32"/>
      <c r="M129" s="143"/>
      <c r="T129" s="53"/>
      <c r="AT129" s="17" t="s">
        <v>140</v>
      </c>
      <c r="AU129" s="17" t="s">
        <v>82</v>
      </c>
    </row>
    <row r="130" spans="2:65" s="1" customFormat="1" ht="11.25">
      <c r="B130" s="32"/>
      <c r="D130" s="144" t="s">
        <v>141</v>
      </c>
      <c r="F130" s="145" t="s">
        <v>1050</v>
      </c>
      <c r="I130" s="142"/>
      <c r="L130" s="32"/>
      <c r="M130" s="143"/>
      <c r="T130" s="53"/>
      <c r="AT130" s="17" t="s">
        <v>141</v>
      </c>
      <c r="AU130" s="17" t="s">
        <v>82</v>
      </c>
    </row>
    <row r="131" spans="2:65" s="13" customFormat="1" ht="11.25">
      <c r="B131" s="156"/>
      <c r="D131" s="140" t="s">
        <v>215</v>
      </c>
      <c r="E131" s="157" t="s">
        <v>19</v>
      </c>
      <c r="F131" s="158" t="s">
        <v>1510</v>
      </c>
      <c r="H131" s="159">
        <v>118.06399999999999</v>
      </c>
      <c r="I131" s="160"/>
      <c r="L131" s="156"/>
      <c r="M131" s="161"/>
      <c r="T131" s="162"/>
      <c r="AT131" s="157" t="s">
        <v>215</v>
      </c>
      <c r="AU131" s="157" t="s">
        <v>82</v>
      </c>
      <c r="AV131" s="13" t="s">
        <v>82</v>
      </c>
      <c r="AW131" s="13" t="s">
        <v>33</v>
      </c>
      <c r="AX131" s="13" t="s">
        <v>80</v>
      </c>
      <c r="AY131" s="157" t="s">
        <v>130</v>
      </c>
    </row>
    <row r="132" spans="2:65" s="1" customFormat="1" ht="24.2" customHeight="1">
      <c r="B132" s="32"/>
      <c r="C132" s="127" t="s">
        <v>287</v>
      </c>
      <c r="D132" s="127" t="s">
        <v>133</v>
      </c>
      <c r="E132" s="128" t="s">
        <v>336</v>
      </c>
      <c r="F132" s="129" t="s">
        <v>337</v>
      </c>
      <c r="G132" s="130" t="s">
        <v>275</v>
      </c>
      <c r="H132" s="131">
        <v>289.13099999999997</v>
      </c>
      <c r="I132" s="132"/>
      <c r="J132" s="133">
        <f>ROUND(I132*H132,2)</f>
        <v>0</v>
      </c>
      <c r="K132" s="129" t="s">
        <v>137</v>
      </c>
      <c r="L132" s="32"/>
      <c r="M132" s="134" t="s">
        <v>19</v>
      </c>
      <c r="N132" s="135" t="s">
        <v>43</v>
      </c>
      <c r="P132" s="136">
        <f>O132*H132</f>
        <v>0</v>
      </c>
      <c r="Q132" s="136">
        <v>0</v>
      </c>
      <c r="R132" s="136">
        <f>Q132*H132</f>
        <v>0</v>
      </c>
      <c r="S132" s="136">
        <v>0</v>
      </c>
      <c r="T132" s="137">
        <f>S132*H132</f>
        <v>0</v>
      </c>
      <c r="AR132" s="138" t="s">
        <v>138</v>
      </c>
      <c r="AT132" s="138" t="s">
        <v>133</v>
      </c>
      <c r="AU132" s="138" t="s">
        <v>82</v>
      </c>
      <c r="AY132" s="17" t="s">
        <v>130</v>
      </c>
      <c r="BE132" s="139">
        <f>IF(N132="základní",J132,0)</f>
        <v>0</v>
      </c>
      <c r="BF132" s="139">
        <f>IF(N132="snížená",J132,0)</f>
        <v>0</v>
      </c>
      <c r="BG132" s="139">
        <f>IF(N132="zákl. přenesená",J132,0)</f>
        <v>0</v>
      </c>
      <c r="BH132" s="139">
        <f>IF(N132="sníž. přenesená",J132,0)</f>
        <v>0</v>
      </c>
      <c r="BI132" s="139">
        <f>IF(N132="nulová",J132,0)</f>
        <v>0</v>
      </c>
      <c r="BJ132" s="17" t="s">
        <v>80</v>
      </c>
      <c r="BK132" s="139">
        <f>ROUND(I132*H132,2)</f>
        <v>0</v>
      </c>
      <c r="BL132" s="17" t="s">
        <v>138</v>
      </c>
      <c r="BM132" s="138" t="s">
        <v>1511</v>
      </c>
    </row>
    <row r="133" spans="2:65" s="1" customFormat="1" ht="29.25">
      <c r="B133" s="32"/>
      <c r="D133" s="140" t="s">
        <v>140</v>
      </c>
      <c r="F133" s="141" t="s">
        <v>339</v>
      </c>
      <c r="I133" s="142"/>
      <c r="L133" s="32"/>
      <c r="M133" s="143"/>
      <c r="T133" s="53"/>
      <c r="AT133" s="17" t="s">
        <v>140</v>
      </c>
      <c r="AU133" s="17" t="s">
        <v>82</v>
      </c>
    </row>
    <row r="134" spans="2:65" s="1" customFormat="1" ht="11.25">
      <c r="B134" s="32"/>
      <c r="D134" s="144" t="s">
        <v>141</v>
      </c>
      <c r="F134" s="145" t="s">
        <v>340</v>
      </c>
      <c r="I134" s="142"/>
      <c r="L134" s="32"/>
      <c r="M134" s="143"/>
      <c r="T134" s="53"/>
      <c r="AT134" s="17" t="s">
        <v>141</v>
      </c>
      <c r="AU134" s="17" t="s">
        <v>82</v>
      </c>
    </row>
    <row r="135" spans="2:65" s="13" customFormat="1" ht="11.25">
      <c r="B135" s="156"/>
      <c r="D135" s="140" t="s">
        <v>215</v>
      </c>
      <c r="E135" s="157" t="s">
        <v>19</v>
      </c>
      <c r="F135" s="158" t="s">
        <v>1512</v>
      </c>
      <c r="H135" s="159">
        <v>362.92099999999999</v>
      </c>
      <c r="I135" s="160"/>
      <c r="L135" s="156"/>
      <c r="M135" s="161"/>
      <c r="T135" s="162"/>
      <c r="AT135" s="157" t="s">
        <v>215</v>
      </c>
      <c r="AU135" s="157" t="s">
        <v>82</v>
      </c>
      <c r="AV135" s="13" t="s">
        <v>82</v>
      </c>
      <c r="AW135" s="13" t="s">
        <v>33</v>
      </c>
      <c r="AX135" s="13" t="s">
        <v>72</v>
      </c>
      <c r="AY135" s="157" t="s">
        <v>130</v>
      </c>
    </row>
    <row r="136" spans="2:65" s="12" customFormat="1" ht="11.25">
      <c r="B136" s="150"/>
      <c r="D136" s="140" t="s">
        <v>215</v>
      </c>
      <c r="E136" s="151" t="s">
        <v>19</v>
      </c>
      <c r="F136" s="152" t="s">
        <v>1513</v>
      </c>
      <c r="H136" s="151" t="s">
        <v>19</v>
      </c>
      <c r="I136" s="153"/>
      <c r="L136" s="150"/>
      <c r="M136" s="154"/>
      <c r="T136" s="155"/>
      <c r="AT136" s="151" t="s">
        <v>215</v>
      </c>
      <c r="AU136" s="151" t="s">
        <v>82</v>
      </c>
      <c r="AV136" s="12" t="s">
        <v>80</v>
      </c>
      <c r="AW136" s="12" t="s">
        <v>33</v>
      </c>
      <c r="AX136" s="12" t="s">
        <v>72</v>
      </c>
      <c r="AY136" s="151" t="s">
        <v>130</v>
      </c>
    </row>
    <row r="137" spans="2:65" s="13" customFormat="1" ht="11.25">
      <c r="B137" s="156"/>
      <c r="D137" s="140" t="s">
        <v>215</v>
      </c>
      <c r="E137" s="157" t="s">
        <v>19</v>
      </c>
      <c r="F137" s="158" t="s">
        <v>1514</v>
      </c>
      <c r="H137" s="159">
        <v>-7.52</v>
      </c>
      <c r="I137" s="160"/>
      <c r="L137" s="156"/>
      <c r="M137" s="161"/>
      <c r="T137" s="162"/>
      <c r="AT137" s="157" t="s">
        <v>215</v>
      </c>
      <c r="AU137" s="157" t="s">
        <v>82</v>
      </c>
      <c r="AV137" s="13" t="s">
        <v>82</v>
      </c>
      <c r="AW137" s="13" t="s">
        <v>33</v>
      </c>
      <c r="AX137" s="13" t="s">
        <v>72</v>
      </c>
      <c r="AY137" s="157" t="s">
        <v>130</v>
      </c>
    </row>
    <row r="138" spans="2:65" s="12" customFormat="1" ht="11.25">
      <c r="B138" s="150"/>
      <c r="D138" s="140" t="s">
        <v>215</v>
      </c>
      <c r="E138" s="151" t="s">
        <v>19</v>
      </c>
      <c r="F138" s="152" t="s">
        <v>1515</v>
      </c>
      <c r="H138" s="151" t="s">
        <v>19</v>
      </c>
      <c r="I138" s="153"/>
      <c r="L138" s="150"/>
      <c r="M138" s="154"/>
      <c r="T138" s="155"/>
      <c r="AT138" s="151" t="s">
        <v>215</v>
      </c>
      <c r="AU138" s="151" t="s">
        <v>82</v>
      </c>
      <c r="AV138" s="12" t="s">
        <v>80</v>
      </c>
      <c r="AW138" s="12" t="s">
        <v>33</v>
      </c>
      <c r="AX138" s="12" t="s">
        <v>72</v>
      </c>
      <c r="AY138" s="151" t="s">
        <v>130</v>
      </c>
    </row>
    <row r="139" spans="2:65" s="13" customFormat="1" ht="11.25">
      <c r="B139" s="156"/>
      <c r="D139" s="140" t="s">
        <v>215</v>
      </c>
      <c r="E139" s="157" t="s">
        <v>19</v>
      </c>
      <c r="F139" s="158" t="s">
        <v>1516</v>
      </c>
      <c r="H139" s="159">
        <v>-66.27</v>
      </c>
      <c r="I139" s="160"/>
      <c r="L139" s="156"/>
      <c r="M139" s="161"/>
      <c r="T139" s="162"/>
      <c r="AT139" s="157" t="s">
        <v>215</v>
      </c>
      <c r="AU139" s="157" t="s">
        <v>82</v>
      </c>
      <c r="AV139" s="13" t="s">
        <v>82</v>
      </c>
      <c r="AW139" s="13" t="s">
        <v>33</v>
      </c>
      <c r="AX139" s="13" t="s">
        <v>72</v>
      </c>
      <c r="AY139" s="157" t="s">
        <v>130</v>
      </c>
    </row>
    <row r="140" spans="2:65" s="12" customFormat="1" ht="11.25">
      <c r="B140" s="150"/>
      <c r="D140" s="140" t="s">
        <v>215</v>
      </c>
      <c r="E140" s="151" t="s">
        <v>19</v>
      </c>
      <c r="F140" s="152" t="s">
        <v>1517</v>
      </c>
      <c r="H140" s="151" t="s">
        <v>19</v>
      </c>
      <c r="I140" s="153"/>
      <c r="L140" s="150"/>
      <c r="M140" s="154"/>
      <c r="T140" s="155"/>
      <c r="AT140" s="151" t="s">
        <v>215</v>
      </c>
      <c r="AU140" s="151" t="s">
        <v>82</v>
      </c>
      <c r="AV140" s="12" t="s">
        <v>80</v>
      </c>
      <c r="AW140" s="12" t="s">
        <v>33</v>
      </c>
      <c r="AX140" s="12" t="s">
        <v>72</v>
      </c>
      <c r="AY140" s="151" t="s">
        <v>130</v>
      </c>
    </row>
    <row r="141" spans="2:65" s="14" customFormat="1" ht="11.25">
      <c r="B141" s="163"/>
      <c r="D141" s="140" t="s">
        <v>215</v>
      </c>
      <c r="E141" s="164" t="s">
        <v>19</v>
      </c>
      <c r="F141" s="165" t="s">
        <v>220</v>
      </c>
      <c r="H141" s="166">
        <v>289.13099999999997</v>
      </c>
      <c r="I141" s="167"/>
      <c r="L141" s="163"/>
      <c r="M141" s="168"/>
      <c r="T141" s="169"/>
      <c r="AT141" s="164" t="s">
        <v>215</v>
      </c>
      <c r="AU141" s="164" t="s">
        <v>82</v>
      </c>
      <c r="AV141" s="14" t="s">
        <v>138</v>
      </c>
      <c r="AW141" s="14" t="s">
        <v>33</v>
      </c>
      <c r="AX141" s="14" t="s">
        <v>80</v>
      </c>
      <c r="AY141" s="164" t="s">
        <v>130</v>
      </c>
    </row>
    <row r="142" spans="2:65" s="1" customFormat="1" ht="24.2" customHeight="1">
      <c r="B142" s="32"/>
      <c r="C142" s="127" t="s">
        <v>298</v>
      </c>
      <c r="D142" s="127" t="s">
        <v>133</v>
      </c>
      <c r="E142" s="128" t="s">
        <v>343</v>
      </c>
      <c r="F142" s="129" t="s">
        <v>344</v>
      </c>
      <c r="G142" s="130" t="s">
        <v>275</v>
      </c>
      <c r="H142" s="131">
        <v>59.69</v>
      </c>
      <c r="I142" s="132"/>
      <c r="J142" s="133">
        <f>ROUND(I142*H142,2)</f>
        <v>0</v>
      </c>
      <c r="K142" s="129" t="s">
        <v>137</v>
      </c>
      <c r="L142" s="32"/>
      <c r="M142" s="134" t="s">
        <v>19</v>
      </c>
      <c r="N142" s="135" t="s">
        <v>43</v>
      </c>
      <c r="P142" s="136">
        <f>O142*H142</f>
        <v>0</v>
      </c>
      <c r="Q142" s="136">
        <v>0</v>
      </c>
      <c r="R142" s="136">
        <f>Q142*H142</f>
        <v>0</v>
      </c>
      <c r="S142" s="136">
        <v>0</v>
      </c>
      <c r="T142" s="137">
        <f>S142*H142</f>
        <v>0</v>
      </c>
      <c r="AR142" s="138" t="s">
        <v>138</v>
      </c>
      <c r="AT142" s="138" t="s">
        <v>133</v>
      </c>
      <c r="AU142" s="138" t="s">
        <v>82</v>
      </c>
      <c r="AY142" s="17" t="s">
        <v>130</v>
      </c>
      <c r="BE142" s="139">
        <f>IF(N142="základní",J142,0)</f>
        <v>0</v>
      </c>
      <c r="BF142" s="139">
        <f>IF(N142="snížená",J142,0)</f>
        <v>0</v>
      </c>
      <c r="BG142" s="139">
        <f>IF(N142="zákl. přenesená",J142,0)</f>
        <v>0</v>
      </c>
      <c r="BH142" s="139">
        <f>IF(N142="sníž. přenesená",J142,0)</f>
        <v>0</v>
      </c>
      <c r="BI142" s="139">
        <f>IF(N142="nulová",J142,0)</f>
        <v>0</v>
      </c>
      <c r="BJ142" s="17" t="s">
        <v>80</v>
      </c>
      <c r="BK142" s="139">
        <f>ROUND(I142*H142,2)</f>
        <v>0</v>
      </c>
      <c r="BL142" s="17" t="s">
        <v>138</v>
      </c>
      <c r="BM142" s="138" t="s">
        <v>1518</v>
      </c>
    </row>
    <row r="143" spans="2:65" s="1" customFormat="1" ht="39">
      <c r="B143" s="32"/>
      <c r="D143" s="140" t="s">
        <v>140</v>
      </c>
      <c r="F143" s="141" t="s">
        <v>1519</v>
      </c>
      <c r="I143" s="142"/>
      <c r="L143" s="32"/>
      <c r="M143" s="143"/>
      <c r="T143" s="53"/>
      <c r="AT143" s="17" t="s">
        <v>140</v>
      </c>
      <c r="AU143" s="17" t="s">
        <v>82</v>
      </c>
    </row>
    <row r="144" spans="2:65" s="1" customFormat="1" ht="11.25">
      <c r="B144" s="32"/>
      <c r="D144" s="144" t="s">
        <v>141</v>
      </c>
      <c r="F144" s="145" t="s">
        <v>347</v>
      </c>
      <c r="I144" s="142"/>
      <c r="L144" s="32"/>
      <c r="M144" s="143"/>
      <c r="T144" s="53"/>
      <c r="AT144" s="17" t="s">
        <v>141</v>
      </c>
      <c r="AU144" s="17" t="s">
        <v>82</v>
      </c>
    </row>
    <row r="145" spans="2:65" s="13" customFormat="1" ht="11.25">
      <c r="B145" s="156"/>
      <c r="D145" s="140" t="s">
        <v>215</v>
      </c>
      <c r="E145" s="157" t="s">
        <v>19</v>
      </c>
      <c r="F145" s="158" t="s">
        <v>1520</v>
      </c>
      <c r="H145" s="159">
        <v>66.27</v>
      </c>
      <c r="I145" s="160"/>
      <c r="L145" s="156"/>
      <c r="M145" s="161"/>
      <c r="T145" s="162"/>
      <c r="AT145" s="157" t="s">
        <v>215</v>
      </c>
      <c r="AU145" s="157" t="s">
        <v>82</v>
      </c>
      <c r="AV145" s="13" t="s">
        <v>82</v>
      </c>
      <c r="AW145" s="13" t="s">
        <v>33</v>
      </c>
      <c r="AX145" s="13" t="s">
        <v>72</v>
      </c>
      <c r="AY145" s="157" t="s">
        <v>130</v>
      </c>
    </row>
    <row r="146" spans="2:65" s="13" customFormat="1" ht="11.25">
      <c r="B146" s="156"/>
      <c r="D146" s="140" t="s">
        <v>215</v>
      </c>
      <c r="E146" s="157" t="s">
        <v>19</v>
      </c>
      <c r="F146" s="158" t="s">
        <v>1521</v>
      </c>
      <c r="H146" s="159">
        <v>-6.58</v>
      </c>
      <c r="I146" s="160"/>
      <c r="L146" s="156"/>
      <c r="M146" s="161"/>
      <c r="T146" s="162"/>
      <c r="AT146" s="157" t="s">
        <v>215</v>
      </c>
      <c r="AU146" s="157" t="s">
        <v>82</v>
      </c>
      <c r="AV146" s="13" t="s">
        <v>82</v>
      </c>
      <c r="AW146" s="13" t="s">
        <v>33</v>
      </c>
      <c r="AX146" s="13" t="s">
        <v>72</v>
      </c>
      <c r="AY146" s="157" t="s">
        <v>130</v>
      </c>
    </row>
    <row r="147" spans="2:65" s="14" customFormat="1" ht="11.25">
      <c r="B147" s="163"/>
      <c r="D147" s="140" t="s">
        <v>215</v>
      </c>
      <c r="E147" s="164" t="s">
        <v>19</v>
      </c>
      <c r="F147" s="165" t="s">
        <v>220</v>
      </c>
      <c r="H147" s="166">
        <v>59.69</v>
      </c>
      <c r="I147" s="167"/>
      <c r="L147" s="163"/>
      <c r="M147" s="168"/>
      <c r="T147" s="169"/>
      <c r="AT147" s="164" t="s">
        <v>215</v>
      </c>
      <c r="AU147" s="164" t="s">
        <v>82</v>
      </c>
      <c r="AV147" s="14" t="s">
        <v>138</v>
      </c>
      <c r="AW147" s="14" t="s">
        <v>33</v>
      </c>
      <c r="AX147" s="14" t="s">
        <v>80</v>
      </c>
      <c r="AY147" s="164" t="s">
        <v>130</v>
      </c>
    </row>
    <row r="148" spans="2:65" s="1" customFormat="1" ht="16.5" customHeight="1">
      <c r="B148" s="32"/>
      <c r="C148" s="170" t="s">
        <v>8</v>
      </c>
      <c r="D148" s="170" t="s">
        <v>877</v>
      </c>
      <c r="E148" s="171" t="s">
        <v>1522</v>
      </c>
      <c r="F148" s="172" t="s">
        <v>1523</v>
      </c>
      <c r="G148" s="173" t="s">
        <v>823</v>
      </c>
      <c r="H148" s="174">
        <v>95.504000000000005</v>
      </c>
      <c r="I148" s="175"/>
      <c r="J148" s="176">
        <f>ROUND(I148*H148,2)</f>
        <v>0</v>
      </c>
      <c r="K148" s="172" t="s">
        <v>137</v>
      </c>
      <c r="L148" s="177"/>
      <c r="M148" s="178" t="s">
        <v>19</v>
      </c>
      <c r="N148" s="179" t="s">
        <v>43</v>
      </c>
      <c r="P148" s="136">
        <f>O148*H148</f>
        <v>0</v>
      </c>
      <c r="Q148" s="136">
        <v>1</v>
      </c>
      <c r="R148" s="136">
        <f>Q148*H148</f>
        <v>95.504000000000005</v>
      </c>
      <c r="S148" s="136">
        <v>0</v>
      </c>
      <c r="T148" s="137">
        <f>S148*H148</f>
        <v>0</v>
      </c>
      <c r="AR148" s="138" t="s">
        <v>264</v>
      </c>
      <c r="AT148" s="138" t="s">
        <v>877</v>
      </c>
      <c r="AU148" s="138" t="s">
        <v>82</v>
      </c>
      <c r="AY148" s="17" t="s">
        <v>130</v>
      </c>
      <c r="BE148" s="139">
        <f>IF(N148="základní",J148,0)</f>
        <v>0</v>
      </c>
      <c r="BF148" s="139">
        <f>IF(N148="snížená",J148,0)</f>
        <v>0</v>
      </c>
      <c r="BG148" s="139">
        <f>IF(N148="zákl. přenesená",J148,0)</f>
        <v>0</v>
      </c>
      <c r="BH148" s="139">
        <f>IF(N148="sníž. přenesená",J148,0)</f>
        <v>0</v>
      </c>
      <c r="BI148" s="139">
        <f>IF(N148="nulová",J148,0)</f>
        <v>0</v>
      </c>
      <c r="BJ148" s="17" t="s">
        <v>80</v>
      </c>
      <c r="BK148" s="139">
        <f>ROUND(I148*H148,2)</f>
        <v>0</v>
      </c>
      <c r="BL148" s="17" t="s">
        <v>138</v>
      </c>
      <c r="BM148" s="138" t="s">
        <v>1524</v>
      </c>
    </row>
    <row r="149" spans="2:65" s="1" customFormat="1" ht="11.25">
      <c r="B149" s="32"/>
      <c r="D149" s="140" t="s">
        <v>140</v>
      </c>
      <c r="F149" s="141" t="s">
        <v>1523</v>
      </c>
      <c r="I149" s="142"/>
      <c r="L149" s="32"/>
      <c r="M149" s="143"/>
      <c r="T149" s="53"/>
      <c r="AT149" s="17" t="s">
        <v>140</v>
      </c>
      <c r="AU149" s="17" t="s">
        <v>82</v>
      </c>
    </row>
    <row r="150" spans="2:65" s="13" customFormat="1" ht="11.25">
      <c r="B150" s="156"/>
      <c r="D150" s="140" t="s">
        <v>215</v>
      </c>
      <c r="E150" s="157" t="s">
        <v>19</v>
      </c>
      <c r="F150" s="158" t="s">
        <v>1525</v>
      </c>
      <c r="H150" s="159">
        <v>95.504000000000005</v>
      </c>
      <c r="I150" s="160"/>
      <c r="L150" s="156"/>
      <c r="M150" s="161"/>
      <c r="T150" s="162"/>
      <c r="AT150" s="157" t="s">
        <v>215</v>
      </c>
      <c r="AU150" s="157" t="s">
        <v>82</v>
      </c>
      <c r="AV150" s="13" t="s">
        <v>82</v>
      </c>
      <c r="AW150" s="13" t="s">
        <v>33</v>
      </c>
      <c r="AX150" s="13" t="s">
        <v>80</v>
      </c>
      <c r="AY150" s="157" t="s">
        <v>130</v>
      </c>
    </row>
    <row r="151" spans="2:65" s="11" customFormat="1" ht="22.9" customHeight="1">
      <c r="B151" s="115"/>
      <c r="D151" s="116" t="s">
        <v>71</v>
      </c>
      <c r="E151" s="125" t="s">
        <v>138</v>
      </c>
      <c r="F151" s="125" t="s">
        <v>376</v>
      </c>
      <c r="I151" s="118"/>
      <c r="J151" s="126">
        <f>BK151</f>
        <v>0</v>
      </c>
      <c r="L151" s="115"/>
      <c r="M151" s="120"/>
      <c r="P151" s="121">
        <f>SUM(P152:P158)</f>
        <v>0</v>
      </c>
      <c r="R151" s="121">
        <f>SUM(R152:R158)</f>
        <v>0</v>
      </c>
      <c r="T151" s="122">
        <f>SUM(T152:T158)</f>
        <v>0</v>
      </c>
      <c r="AR151" s="116" t="s">
        <v>80</v>
      </c>
      <c r="AT151" s="123" t="s">
        <v>71</v>
      </c>
      <c r="AU151" s="123" t="s">
        <v>80</v>
      </c>
      <c r="AY151" s="116" t="s">
        <v>130</v>
      </c>
      <c r="BK151" s="124">
        <f>SUM(BK152:BK158)</f>
        <v>0</v>
      </c>
    </row>
    <row r="152" spans="2:65" s="1" customFormat="1" ht="16.5" customHeight="1">
      <c r="B152" s="32"/>
      <c r="C152" s="127" t="s">
        <v>312</v>
      </c>
      <c r="D152" s="127" t="s">
        <v>133</v>
      </c>
      <c r="E152" s="128" t="s">
        <v>385</v>
      </c>
      <c r="F152" s="129" t="s">
        <v>386</v>
      </c>
      <c r="G152" s="130" t="s">
        <v>275</v>
      </c>
      <c r="H152" s="131">
        <v>7.78</v>
      </c>
      <c r="I152" s="132"/>
      <c r="J152" s="133">
        <f>ROUND(I152*H152,2)</f>
        <v>0</v>
      </c>
      <c r="K152" s="129" t="s">
        <v>137</v>
      </c>
      <c r="L152" s="32"/>
      <c r="M152" s="134" t="s">
        <v>19</v>
      </c>
      <c r="N152" s="135" t="s">
        <v>43</v>
      </c>
      <c r="P152" s="136">
        <f>O152*H152</f>
        <v>0</v>
      </c>
      <c r="Q152" s="136">
        <v>0</v>
      </c>
      <c r="R152" s="136">
        <f>Q152*H152</f>
        <v>0</v>
      </c>
      <c r="S152" s="136">
        <v>0</v>
      </c>
      <c r="T152" s="137">
        <f>S152*H152</f>
        <v>0</v>
      </c>
      <c r="AR152" s="138" t="s">
        <v>138</v>
      </c>
      <c r="AT152" s="138" t="s">
        <v>133</v>
      </c>
      <c r="AU152" s="138" t="s">
        <v>82</v>
      </c>
      <c r="AY152" s="17" t="s">
        <v>130</v>
      </c>
      <c r="BE152" s="139">
        <f>IF(N152="základní",J152,0)</f>
        <v>0</v>
      </c>
      <c r="BF152" s="139">
        <f>IF(N152="snížená",J152,0)</f>
        <v>0</v>
      </c>
      <c r="BG152" s="139">
        <f>IF(N152="zákl. přenesená",J152,0)</f>
        <v>0</v>
      </c>
      <c r="BH152" s="139">
        <f>IF(N152="sníž. přenesená",J152,0)</f>
        <v>0</v>
      </c>
      <c r="BI152" s="139">
        <f>IF(N152="nulová",J152,0)</f>
        <v>0</v>
      </c>
      <c r="BJ152" s="17" t="s">
        <v>80</v>
      </c>
      <c r="BK152" s="139">
        <f>ROUND(I152*H152,2)</f>
        <v>0</v>
      </c>
      <c r="BL152" s="17" t="s">
        <v>138</v>
      </c>
      <c r="BM152" s="138" t="s">
        <v>1526</v>
      </c>
    </row>
    <row r="153" spans="2:65" s="1" customFormat="1" ht="19.5">
      <c r="B153" s="32"/>
      <c r="D153" s="140" t="s">
        <v>140</v>
      </c>
      <c r="F153" s="141" t="s">
        <v>388</v>
      </c>
      <c r="I153" s="142"/>
      <c r="L153" s="32"/>
      <c r="M153" s="143"/>
      <c r="T153" s="53"/>
      <c r="AT153" s="17" t="s">
        <v>140</v>
      </c>
      <c r="AU153" s="17" t="s">
        <v>82</v>
      </c>
    </row>
    <row r="154" spans="2:65" s="1" customFormat="1" ht="11.25">
      <c r="B154" s="32"/>
      <c r="D154" s="144" t="s">
        <v>141</v>
      </c>
      <c r="F154" s="145" t="s">
        <v>389</v>
      </c>
      <c r="I154" s="142"/>
      <c r="L154" s="32"/>
      <c r="M154" s="143"/>
      <c r="T154" s="53"/>
      <c r="AT154" s="17" t="s">
        <v>141</v>
      </c>
      <c r="AU154" s="17" t="s">
        <v>82</v>
      </c>
    </row>
    <row r="155" spans="2:65" s="1" customFormat="1" ht="58.5">
      <c r="B155" s="32"/>
      <c r="D155" s="140" t="s">
        <v>1464</v>
      </c>
      <c r="F155" s="146" t="s">
        <v>1527</v>
      </c>
      <c r="I155" s="142"/>
      <c r="L155" s="32"/>
      <c r="M155" s="143"/>
      <c r="T155" s="53"/>
      <c r="AT155" s="17" t="s">
        <v>1464</v>
      </c>
      <c r="AU155" s="17" t="s">
        <v>82</v>
      </c>
    </row>
    <row r="156" spans="2:65" s="13" customFormat="1" ht="11.25">
      <c r="B156" s="156"/>
      <c r="D156" s="140" t="s">
        <v>215</v>
      </c>
      <c r="E156" s="157" t="s">
        <v>19</v>
      </c>
      <c r="F156" s="158" t="s">
        <v>1528</v>
      </c>
      <c r="H156" s="159">
        <v>6.58</v>
      </c>
      <c r="I156" s="160"/>
      <c r="L156" s="156"/>
      <c r="M156" s="161"/>
      <c r="T156" s="162"/>
      <c r="AT156" s="157" t="s">
        <v>215</v>
      </c>
      <c r="AU156" s="157" t="s">
        <v>82</v>
      </c>
      <c r="AV156" s="13" t="s">
        <v>82</v>
      </c>
      <c r="AW156" s="13" t="s">
        <v>33</v>
      </c>
      <c r="AX156" s="13" t="s">
        <v>72</v>
      </c>
      <c r="AY156" s="157" t="s">
        <v>130</v>
      </c>
    </row>
    <row r="157" spans="2:65" s="13" customFormat="1" ht="11.25">
      <c r="B157" s="156"/>
      <c r="D157" s="140" t="s">
        <v>215</v>
      </c>
      <c r="E157" s="157" t="s">
        <v>19</v>
      </c>
      <c r="F157" s="158" t="s">
        <v>1529</v>
      </c>
      <c r="H157" s="159">
        <v>1.2</v>
      </c>
      <c r="I157" s="160"/>
      <c r="L157" s="156"/>
      <c r="M157" s="161"/>
      <c r="T157" s="162"/>
      <c r="AT157" s="157" t="s">
        <v>215</v>
      </c>
      <c r="AU157" s="157" t="s">
        <v>82</v>
      </c>
      <c r="AV157" s="13" t="s">
        <v>82</v>
      </c>
      <c r="AW157" s="13" t="s">
        <v>33</v>
      </c>
      <c r="AX157" s="13" t="s">
        <v>72</v>
      </c>
      <c r="AY157" s="157" t="s">
        <v>130</v>
      </c>
    </row>
    <row r="158" spans="2:65" s="14" customFormat="1" ht="11.25">
      <c r="B158" s="163"/>
      <c r="D158" s="140" t="s">
        <v>215</v>
      </c>
      <c r="E158" s="164" t="s">
        <v>19</v>
      </c>
      <c r="F158" s="165" t="s">
        <v>220</v>
      </c>
      <c r="H158" s="166">
        <v>7.78</v>
      </c>
      <c r="I158" s="167"/>
      <c r="L158" s="163"/>
      <c r="M158" s="168"/>
      <c r="T158" s="169"/>
      <c r="AT158" s="164" t="s">
        <v>215</v>
      </c>
      <c r="AU158" s="164" t="s">
        <v>82</v>
      </c>
      <c r="AV158" s="14" t="s">
        <v>138</v>
      </c>
      <c r="AW158" s="14" t="s">
        <v>33</v>
      </c>
      <c r="AX158" s="14" t="s">
        <v>80</v>
      </c>
      <c r="AY158" s="164" t="s">
        <v>130</v>
      </c>
    </row>
    <row r="159" spans="2:65" s="11" customFormat="1" ht="22.9" customHeight="1">
      <c r="B159" s="115"/>
      <c r="D159" s="116" t="s">
        <v>71</v>
      </c>
      <c r="E159" s="125" t="s">
        <v>264</v>
      </c>
      <c r="F159" s="125" t="s">
        <v>478</v>
      </c>
      <c r="I159" s="118"/>
      <c r="J159" s="126">
        <f>BK159</f>
        <v>0</v>
      </c>
      <c r="L159" s="115"/>
      <c r="M159" s="120"/>
      <c r="P159" s="121">
        <f>SUM(P160:P227)</f>
        <v>0</v>
      </c>
      <c r="R159" s="121">
        <f>SUM(R160:R227)</f>
        <v>16.411669999999997</v>
      </c>
      <c r="T159" s="122">
        <f>SUM(T160:T227)</f>
        <v>0</v>
      </c>
      <c r="AR159" s="116" t="s">
        <v>80</v>
      </c>
      <c r="AT159" s="123" t="s">
        <v>71</v>
      </c>
      <c r="AU159" s="123" t="s">
        <v>80</v>
      </c>
      <c r="AY159" s="116" t="s">
        <v>130</v>
      </c>
      <c r="BK159" s="124">
        <f>SUM(BK160:BK227)</f>
        <v>0</v>
      </c>
    </row>
    <row r="160" spans="2:65" s="1" customFormat="1" ht="21.75" customHeight="1">
      <c r="B160" s="32"/>
      <c r="C160" s="127" t="s">
        <v>318</v>
      </c>
      <c r="D160" s="127" t="s">
        <v>133</v>
      </c>
      <c r="E160" s="128" t="s">
        <v>1530</v>
      </c>
      <c r="F160" s="129" t="s">
        <v>1531</v>
      </c>
      <c r="G160" s="130" t="s">
        <v>259</v>
      </c>
      <c r="H160" s="131">
        <v>94</v>
      </c>
      <c r="I160" s="132"/>
      <c r="J160" s="133">
        <f>ROUND(I160*H160,2)</f>
        <v>0</v>
      </c>
      <c r="K160" s="129" t="s">
        <v>137</v>
      </c>
      <c r="L160" s="32"/>
      <c r="M160" s="134" t="s">
        <v>19</v>
      </c>
      <c r="N160" s="135" t="s">
        <v>43</v>
      </c>
      <c r="P160" s="136">
        <f>O160*H160</f>
        <v>0</v>
      </c>
      <c r="Q160" s="136">
        <v>0</v>
      </c>
      <c r="R160" s="136">
        <f>Q160*H160</f>
        <v>0</v>
      </c>
      <c r="S160" s="136">
        <v>0</v>
      </c>
      <c r="T160" s="137">
        <f>S160*H160</f>
        <v>0</v>
      </c>
      <c r="AR160" s="138" t="s">
        <v>138</v>
      </c>
      <c r="AT160" s="138" t="s">
        <v>133</v>
      </c>
      <c r="AU160" s="138" t="s">
        <v>82</v>
      </c>
      <c r="AY160" s="17" t="s">
        <v>130</v>
      </c>
      <c r="BE160" s="139">
        <f>IF(N160="základní",J160,0)</f>
        <v>0</v>
      </c>
      <c r="BF160" s="139">
        <f>IF(N160="snížená",J160,0)</f>
        <v>0</v>
      </c>
      <c r="BG160" s="139">
        <f>IF(N160="zákl. přenesená",J160,0)</f>
        <v>0</v>
      </c>
      <c r="BH160" s="139">
        <f>IF(N160="sníž. přenesená",J160,0)</f>
        <v>0</v>
      </c>
      <c r="BI160" s="139">
        <f>IF(N160="nulová",J160,0)</f>
        <v>0</v>
      </c>
      <c r="BJ160" s="17" t="s">
        <v>80</v>
      </c>
      <c r="BK160" s="139">
        <f>ROUND(I160*H160,2)</f>
        <v>0</v>
      </c>
      <c r="BL160" s="17" t="s">
        <v>138</v>
      </c>
      <c r="BM160" s="138" t="s">
        <v>1532</v>
      </c>
    </row>
    <row r="161" spans="2:65" s="1" customFormat="1" ht="11.25">
      <c r="B161" s="32"/>
      <c r="D161" s="140" t="s">
        <v>140</v>
      </c>
      <c r="F161" s="141" t="s">
        <v>1533</v>
      </c>
      <c r="I161" s="142"/>
      <c r="L161" s="32"/>
      <c r="M161" s="143"/>
      <c r="T161" s="53"/>
      <c r="AT161" s="17" t="s">
        <v>140</v>
      </c>
      <c r="AU161" s="17" t="s">
        <v>82</v>
      </c>
    </row>
    <row r="162" spans="2:65" s="1" customFormat="1" ht="11.25">
      <c r="B162" s="32"/>
      <c r="D162" s="144" t="s">
        <v>141</v>
      </c>
      <c r="F162" s="145" t="s">
        <v>1534</v>
      </c>
      <c r="I162" s="142"/>
      <c r="L162" s="32"/>
      <c r="M162" s="143"/>
      <c r="T162" s="53"/>
      <c r="AT162" s="17" t="s">
        <v>141</v>
      </c>
      <c r="AU162" s="17" t="s">
        <v>82</v>
      </c>
    </row>
    <row r="163" spans="2:65" s="13" customFormat="1" ht="11.25">
      <c r="B163" s="156"/>
      <c r="D163" s="140" t="s">
        <v>215</v>
      </c>
      <c r="E163" s="157" t="s">
        <v>19</v>
      </c>
      <c r="F163" s="158" t="s">
        <v>1535</v>
      </c>
      <c r="H163" s="159">
        <v>94</v>
      </c>
      <c r="I163" s="160"/>
      <c r="L163" s="156"/>
      <c r="M163" s="161"/>
      <c r="T163" s="162"/>
      <c r="AT163" s="157" t="s">
        <v>215</v>
      </c>
      <c r="AU163" s="157" t="s">
        <v>82</v>
      </c>
      <c r="AV163" s="13" t="s">
        <v>82</v>
      </c>
      <c r="AW163" s="13" t="s">
        <v>33</v>
      </c>
      <c r="AX163" s="13" t="s">
        <v>80</v>
      </c>
      <c r="AY163" s="157" t="s">
        <v>130</v>
      </c>
    </row>
    <row r="164" spans="2:65" s="1" customFormat="1" ht="16.5" customHeight="1">
      <c r="B164" s="32"/>
      <c r="C164" s="127" t="s">
        <v>325</v>
      </c>
      <c r="D164" s="127" t="s">
        <v>133</v>
      </c>
      <c r="E164" s="128" t="s">
        <v>1536</v>
      </c>
      <c r="F164" s="129" t="s">
        <v>1537</v>
      </c>
      <c r="G164" s="130" t="s">
        <v>394</v>
      </c>
      <c r="H164" s="131">
        <v>1</v>
      </c>
      <c r="I164" s="132"/>
      <c r="J164" s="133">
        <f>ROUND(I164*H164,2)</f>
        <v>0</v>
      </c>
      <c r="K164" s="129" t="s">
        <v>19</v>
      </c>
      <c r="L164" s="32"/>
      <c r="M164" s="134" t="s">
        <v>19</v>
      </c>
      <c r="N164" s="135" t="s">
        <v>43</v>
      </c>
      <c r="P164" s="136">
        <f>O164*H164</f>
        <v>0</v>
      </c>
      <c r="Q164" s="136">
        <v>9.4999999999999998E-3</v>
      </c>
      <c r="R164" s="136">
        <f>Q164*H164</f>
        <v>9.4999999999999998E-3</v>
      </c>
      <c r="S164" s="136">
        <v>0</v>
      </c>
      <c r="T164" s="137">
        <f>S164*H164</f>
        <v>0</v>
      </c>
      <c r="AR164" s="138" t="s">
        <v>138</v>
      </c>
      <c r="AT164" s="138" t="s">
        <v>133</v>
      </c>
      <c r="AU164" s="138" t="s">
        <v>82</v>
      </c>
      <c r="AY164" s="17" t="s">
        <v>130</v>
      </c>
      <c r="BE164" s="139">
        <f>IF(N164="základní",J164,0)</f>
        <v>0</v>
      </c>
      <c r="BF164" s="139">
        <f>IF(N164="snížená",J164,0)</f>
        <v>0</v>
      </c>
      <c r="BG164" s="139">
        <f>IF(N164="zákl. přenesená",J164,0)</f>
        <v>0</v>
      </c>
      <c r="BH164" s="139">
        <f>IF(N164="sníž. přenesená",J164,0)</f>
        <v>0</v>
      </c>
      <c r="BI164" s="139">
        <f>IF(N164="nulová",J164,0)</f>
        <v>0</v>
      </c>
      <c r="BJ164" s="17" t="s">
        <v>80</v>
      </c>
      <c r="BK164" s="139">
        <f>ROUND(I164*H164,2)</f>
        <v>0</v>
      </c>
      <c r="BL164" s="17" t="s">
        <v>138</v>
      </c>
      <c r="BM164" s="138" t="s">
        <v>1538</v>
      </c>
    </row>
    <row r="165" spans="2:65" s="1" customFormat="1" ht="11.25">
      <c r="B165" s="32"/>
      <c r="D165" s="140" t="s">
        <v>140</v>
      </c>
      <c r="F165" s="141" t="s">
        <v>1537</v>
      </c>
      <c r="I165" s="142"/>
      <c r="L165" s="32"/>
      <c r="M165" s="143"/>
      <c r="T165" s="53"/>
      <c r="AT165" s="17" t="s">
        <v>140</v>
      </c>
      <c r="AU165" s="17" t="s">
        <v>82</v>
      </c>
    </row>
    <row r="166" spans="2:65" s="13" customFormat="1" ht="11.25">
      <c r="B166" s="156"/>
      <c r="D166" s="140" t="s">
        <v>215</v>
      </c>
      <c r="E166" s="157" t="s">
        <v>19</v>
      </c>
      <c r="F166" s="158" t="s">
        <v>1539</v>
      </c>
      <c r="H166" s="159">
        <v>1</v>
      </c>
      <c r="I166" s="160"/>
      <c r="L166" s="156"/>
      <c r="M166" s="161"/>
      <c r="T166" s="162"/>
      <c r="AT166" s="157" t="s">
        <v>215</v>
      </c>
      <c r="AU166" s="157" t="s">
        <v>82</v>
      </c>
      <c r="AV166" s="13" t="s">
        <v>82</v>
      </c>
      <c r="AW166" s="13" t="s">
        <v>33</v>
      </c>
      <c r="AX166" s="13" t="s">
        <v>80</v>
      </c>
      <c r="AY166" s="157" t="s">
        <v>130</v>
      </c>
    </row>
    <row r="167" spans="2:65" s="1" customFormat="1" ht="33" customHeight="1">
      <c r="B167" s="32"/>
      <c r="C167" s="127" t="s">
        <v>335</v>
      </c>
      <c r="D167" s="127" t="s">
        <v>133</v>
      </c>
      <c r="E167" s="128" t="s">
        <v>1540</v>
      </c>
      <c r="F167" s="129" t="s">
        <v>1541</v>
      </c>
      <c r="G167" s="130" t="s">
        <v>259</v>
      </c>
      <c r="H167" s="131">
        <v>94</v>
      </c>
      <c r="I167" s="132"/>
      <c r="J167" s="133">
        <f>ROUND(I167*H167,2)</f>
        <v>0</v>
      </c>
      <c r="K167" s="129" t="s">
        <v>137</v>
      </c>
      <c r="L167" s="32"/>
      <c r="M167" s="134" t="s">
        <v>19</v>
      </c>
      <c r="N167" s="135" t="s">
        <v>43</v>
      </c>
      <c r="P167" s="136">
        <f>O167*H167</f>
        <v>0</v>
      </c>
      <c r="Q167" s="136">
        <v>2.0000000000000002E-5</v>
      </c>
      <c r="R167" s="136">
        <f>Q167*H167</f>
        <v>1.8800000000000002E-3</v>
      </c>
      <c r="S167" s="136">
        <v>0</v>
      </c>
      <c r="T167" s="137">
        <f>S167*H167</f>
        <v>0</v>
      </c>
      <c r="AR167" s="138" t="s">
        <v>138</v>
      </c>
      <c r="AT167" s="138" t="s">
        <v>133</v>
      </c>
      <c r="AU167" s="138" t="s">
        <v>82</v>
      </c>
      <c r="AY167" s="17" t="s">
        <v>130</v>
      </c>
      <c r="BE167" s="139">
        <f>IF(N167="základní",J167,0)</f>
        <v>0</v>
      </c>
      <c r="BF167" s="139">
        <f>IF(N167="snížená",J167,0)</f>
        <v>0</v>
      </c>
      <c r="BG167" s="139">
        <f>IF(N167="zákl. přenesená",J167,0)</f>
        <v>0</v>
      </c>
      <c r="BH167" s="139">
        <f>IF(N167="sníž. přenesená",J167,0)</f>
        <v>0</v>
      </c>
      <c r="BI167" s="139">
        <f>IF(N167="nulová",J167,0)</f>
        <v>0</v>
      </c>
      <c r="BJ167" s="17" t="s">
        <v>80</v>
      </c>
      <c r="BK167" s="139">
        <f>ROUND(I167*H167,2)</f>
        <v>0</v>
      </c>
      <c r="BL167" s="17" t="s">
        <v>138</v>
      </c>
      <c r="BM167" s="138" t="s">
        <v>1542</v>
      </c>
    </row>
    <row r="168" spans="2:65" s="1" customFormat="1" ht="29.25">
      <c r="B168" s="32"/>
      <c r="D168" s="140" t="s">
        <v>140</v>
      </c>
      <c r="F168" s="141" t="s">
        <v>1543</v>
      </c>
      <c r="I168" s="142"/>
      <c r="L168" s="32"/>
      <c r="M168" s="143"/>
      <c r="T168" s="53"/>
      <c r="AT168" s="17" t="s">
        <v>140</v>
      </c>
      <c r="AU168" s="17" t="s">
        <v>82</v>
      </c>
    </row>
    <row r="169" spans="2:65" s="1" customFormat="1" ht="11.25">
      <c r="B169" s="32"/>
      <c r="D169" s="144" t="s">
        <v>141</v>
      </c>
      <c r="F169" s="145" t="s">
        <v>1544</v>
      </c>
      <c r="I169" s="142"/>
      <c r="L169" s="32"/>
      <c r="M169" s="143"/>
      <c r="T169" s="53"/>
      <c r="AT169" s="17" t="s">
        <v>141</v>
      </c>
      <c r="AU169" s="17" t="s">
        <v>82</v>
      </c>
    </row>
    <row r="170" spans="2:65" s="1" customFormat="1" ht="107.25">
      <c r="B170" s="32"/>
      <c r="D170" s="140" t="s">
        <v>1464</v>
      </c>
      <c r="F170" s="146" t="s">
        <v>1545</v>
      </c>
      <c r="I170" s="142"/>
      <c r="L170" s="32"/>
      <c r="M170" s="143"/>
      <c r="T170" s="53"/>
      <c r="AT170" s="17" t="s">
        <v>1464</v>
      </c>
      <c r="AU170" s="17" t="s">
        <v>82</v>
      </c>
    </row>
    <row r="171" spans="2:65" s="13" customFormat="1" ht="11.25">
      <c r="B171" s="156"/>
      <c r="D171" s="140" t="s">
        <v>215</v>
      </c>
      <c r="E171" s="157" t="s">
        <v>19</v>
      </c>
      <c r="F171" s="158" t="s">
        <v>1546</v>
      </c>
      <c r="H171" s="159">
        <v>94</v>
      </c>
      <c r="I171" s="160"/>
      <c r="L171" s="156"/>
      <c r="M171" s="161"/>
      <c r="T171" s="162"/>
      <c r="AT171" s="157" t="s">
        <v>215</v>
      </c>
      <c r="AU171" s="157" t="s">
        <v>82</v>
      </c>
      <c r="AV171" s="13" t="s">
        <v>82</v>
      </c>
      <c r="AW171" s="13" t="s">
        <v>33</v>
      </c>
      <c r="AX171" s="13" t="s">
        <v>80</v>
      </c>
      <c r="AY171" s="157" t="s">
        <v>130</v>
      </c>
    </row>
    <row r="172" spans="2:65" s="1" customFormat="1" ht="24.2" customHeight="1">
      <c r="B172" s="32"/>
      <c r="C172" s="170" t="s">
        <v>342</v>
      </c>
      <c r="D172" s="170" t="s">
        <v>877</v>
      </c>
      <c r="E172" s="171" t="s">
        <v>1547</v>
      </c>
      <c r="F172" s="172" t="s">
        <v>1548</v>
      </c>
      <c r="G172" s="173" t="s">
        <v>259</v>
      </c>
      <c r="H172" s="174">
        <v>94</v>
      </c>
      <c r="I172" s="175"/>
      <c r="J172" s="176">
        <f>ROUND(I172*H172,2)</f>
        <v>0</v>
      </c>
      <c r="K172" s="172" t="s">
        <v>137</v>
      </c>
      <c r="L172" s="177"/>
      <c r="M172" s="178" t="s">
        <v>19</v>
      </c>
      <c r="N172" s="179" t="s">
        <v>43</v>
      </c>
      <c r="P172" s="136">
        <f>O172*H172</f>
        <v>0</v>
      </c>
      <c r="Q172" s="136">
        <v>1.602E-2</v>
      </c>
      <c r="R172" s="136">
        <f>Q172*H172</f>
        <v>1.5058799999999999</v>
      </c>
      <c r="S172" s="136">
        <v>0</v>
      </c>
      <c r="T172" s="137">
        <f>S172*H172</f>
        <v>0</v>
      </c>
      <c r="AR172" s="138" t="s">
        <v>264</v>
      </c>
      <c r="AT172" s="138" t="s">
        <v>877</v>
      </c>
      <c r="AU172" s="138" t="s">
        <v>82</v>
      </c>
      <c r="AY172" s="17" t="s">
        <v>130</v>
      </c>
      <c r="BE172" s="139">
        <f>IF(N172="základní",J172,0)</f>
        <v>0</v>
      </c>
      <c r="BF172" s="139">
        <f>IF(N172="snížená",J172,0)</f>
        <v>0</v>
      </c>
      <c r="BG172" s="139">
        <f>IF(N172="zákl. přenesená",J172,0)</f>
        <v>0</v>
      </c>
      <c r="BH172" s="139">
        <f>IF(N172="sníž. přenesená",J172,0)</f>
        <v>0</v>
      </c>
      <c r="BI172" s="139">
        <f>IF(N172="nulová",J172,0)</f>
        <v>0</v>
      </c>
      <c r="BJ172" s="17" t="s">
        <v>80</v>
      </c>
      <c r="BK172" s="139">
        <f>ROUND(I172*H172,2)</f>
        <v>0</v>
      </c>
      <c r="BL172" s="17" t="s">
        <v>138</v>
      </c>
      <c r="BM172" s="138" t="s">
        <v>1549</v>
      </c>
    </row>
    <row r="173" spans="2:65" s="1" customFormat="1" ht="11.25">
      <c r="B173" s="32"/>
      <c r="D173" s="140" t="s">
        <v>140</v>
      </c>
      <c r="F173" s="141" t="s">
        <v>1548</v>
      </c>
      <c r="I173" s="142"/>
      <c r="L173" s="32"/>
      <c r="M173" s="143"/>
      <c r="T173" s="53"/>
      <c r="AT173" s="17" t="s">
        <v>140</v>
      </c>
      <c r="AU173" s="17" t="s">
        <v>82</v>
      </c>
    </row>
    <row r="174" spans="2:65" s="13" customFormat="1" ht="11.25">
      <c r="B174" s="156"/>
      <c r="D174" s="140" t="s">
        <v>215</v>
      </c>
      <c r="E174" s="157" t="s">
        <v>19</v>
      </c>
      <c r="F174" s="158" t="s">
        <v>1535</v>
      </c>
      <c r="H174" s="159">
        <v>94</v>
      </c>
      <c r="I174" s="160"/>
      <c r="L174" s="156"/>
      <c r="M174" s="161"/>
      <c r="T174" s="162"/>
      <c r="AT174" s="157" t="s">
        <v>215</v>
      </c>
      <c r="AU174" s="157" t="s">
        <v>82</v>
      </c>
      <c r="AV174" s="13" t="s">
        <v>82</v>
      </c>
      <c r="AW174" s="13" t="s">
        <v>33</v>
      </c>
      <c r="AX174" s="13" t="s">
        <v>80</v>
      </c>
      <c r="AY174" s="157" t="s">
        <v>130</v>
      </c>
    </row>
    <row r="175" spans="2:65" s="1" customFormat="1" ht="33" customHeight="1">
      <c r="B175" s="32"/>
      <c r="C175" s="127" t="s">
        <v>352</v>
      </c>
      <c r="D175" s="127" t="s">
        <v>133</v>
      </c>
      <c r="E175" s="128" t="s">
        <v>1550</v>
      </c>
      <c r="F175" s="129" t="s">
        <v>1551</v>
      </c>
      <c r="G175" s="130" t="s">
        <v>394</v>
      </c>
      <c r="H175" s="131">
        <v>12</v>
      </c>
      <c r="I175" s="132"/>
      <c r="J175" s="133">
        <f>ROUND(I175*H175,2)</f>
        <v>0</v>
      </c>
      <c r="K175" s="129" t="s">
        <v>137</v>
      </c>
      <c r="L175" s="32"/>
      <c r="M175" s="134" t="s">
        <v>19</v>
      </c>
      <c r="N175" s="135" t="s">
        <v>43</v>
      </c>
      <c r="P175" s="136">
        <f>O175*H175</f>
        <v>0</v>
      </c>
      <c r="Q175" s="136">
        <v>0</v>
      </c>
      <c r="R175" s="136">
        <f>Q175*H175</f>
        <v>0</v>
      </c>
      <c r="S175" s="136">
        <v>0</v>
      </c>
      <c r="T175" s="137">
        <f>S175*H175</f>
        <v>0</v>
      </c>
      <c r="AR175" s="138" t="s">
        <v>138</v>
      </c>
      <c r="AT175" s="138" t="s">
        <v>133</v>
      </c>
      <c r="AU175" s="138" t="s">
        <v>82</v>
      </c>
      <c r="AY175" s="17" t="s">
        <v>130</v>
      </c>
      <c r="BE175" s="139">
        <f>IF(N175="základní",J175,0)</f>
        <v>0</v>
      </c>
      <c r="BF175" s="139">
        <f>IF(N175="snížená",J175,0)</f>
        <v>0</v>
      </c>
      <c r="BG175" s="139">
        <f>IF(N175="zákl. přenesená",J175,0)</f>
        <v>0</v>
      </c>
      <c r="BH175" s="139">
        <f>IF(N175="sníž. přenesená",J175,0)</f>
        <v>0</v>
      </c>
      <c r="BI175" s="139">
        <f>IF(N175="nulová",J175,0)</f>
        <v>0</v>
      </c>
      <c r="BJ175" s="17" t="s">
        <v>80</v>
      </c>
      <c r="BK175" s="139">
        <f>ROUND(I175*H175,2)</f>
        <v>0</v>
      </c>
      <c r="BL175" s="17" t="s">
        <v>138</v>
      </c>
      <c r="BM175" s="138" t="s">
        <v>1552</v>
      </c>
    </row>
    <row r="176" spans="2:65" s="1" customFormat="1" ht="19.5">
      <c r="B176" s="32"/>
      <c r="D176" s="140" t="s">
        <v>140</v>
      </c>
      <c r="F176" s="141" t="s">
        <v>1553</v>
      </c>
      <c r="I176" s="142"/>
      <c r="L176" s="32"/>
      <c r="M176" s="143"/>
      <c r="T176" s="53"/>
      <c r="AT176" s="17" t="s">
        <v>140</v>
      </c>
      <c r="AU176" s="17" t="s">
        <v>82</v>
      </c>
    </row>
    <row r="177" spans="2:65" s="1" customFormat="1" ht="11.25">
      <c r="B177" s="32"/>
      <c r="D177" s="144" t="s">
        <v>141</v>
      </c>
      <c r="F177" s="145" t="s">
        <v>1554</v>
      </c>
      <c r="I177" s="142"/>
      <c r="L177" s="32"/>
      <c r="M177" s="143"/>
      <c r="T177" s="53"/>
      <c r="AT177" s="17" t="s">
        <v>141</v>
      </c>
      <c r="AU177" s="17" t="s">
        <v>82</v>
      </c>
    </row>
    <row r="178" spans="2:65" s="13" customFormat="1" ht="11.25">
      <c r="B178" s="156"/>
      <c r="D178" s="140" t="s">
        <v>215</v>
      </c>
      <c r="E178" s="157" t="s">
        <v>19</v>
      </c>
      <c r="F178" s="158" t="s">
        <v>1555</v>
      </c>
      <c r="H178" s="159">
        <v>12</v>
      </c>
      <c r="I178" s="160"/>
      <c r="L178" s="156"/>
      <c r="M178" s="161"/>
      <c r="T178" s="162"/>
      <c r="AT178" s="157" t="s">
        <v>215</v>
      </c>
      <c r="AU178" s="157" t="s">
        <v>82</v>
      </c>
      <c r="AV178" s="13" t="s">
        <v>82</v>
      </c>
      <c r="AW178" s="13" t="s">
        <v>33</v>
      </c>
      <c r="AX178" s="13" t="s">
        <v>80</v>
      </c>
      <c r="AY178" s="157" t="s">
        <v>130</v>
      </c>
    </row>
    <row r="179" spans="2:65" s="1" customFormat="1" ht="24.2" customHeight="1">
      <c r="B179" s="32"/>
      <c r="C179" s="170" t="s">
        <v>359</v>
      </c>
      <c r="D179" s="170" t="s">
        <v>877</v>
      </c>
      <c r="E179" s="171" t="s">
        <v>1556</v>
      </c>
      <c r="F179" s="172" t="s">
        <v>1557</v>
      </c>
      <c r="G179" s="173" t="s">
        <v>394</v>
      </c>
      <c r="H179" s="174">
        <v>6</v>
      </c>
      <c r="I179" s="175"/>
      <c r="J179" s="176">
        <f>ROUND(I179*H179,2)</f>
        <v>0</v>
      </c>
      <c r="K179" s="172" t="s">
        <v>137</v>
      </c>
      <c r="L179" s="177"/>
      <c r="M179" s="178" t="s">
        <v>19</v>
      </c>
      <c r="N179" s="179" t="s">
        <v>43</v>
      </c>
      <c r="P179" s="136">
        <f>O179*H179</f>
        <v>0</v>
      </c>
      <c r="Q179" s="136">
        <v>1.4E-3</v>
      </c>
      <c r="R179" s="136">
        <f>Q179*H179</f>
        <v>8.3999999999999995E-3</v>
      </c>
      <c r="S179" s="136">
        <v>0</v>
      </c>
      <c r="T179" s="137">
        <f>S179*H179</f>
        <v>0</v>
      </c>
      <c r="AR179" s="138" t="s">
        <v>264</v>
      </c>
      <c r="AT179" s="138" t="s">
        <v>877</v>
      </c>
      <c r="AU179" s="138" t="s">
        <v>82</v>
      </c>
      <c r="AY179" s="17" t="s">
        <v>130</v>
      </c>
      <c r="BE179" s="139">
        <f>IF(N179="základní",J179,0)</f>
        <v>0</v>
      </c>
      <c r="BF179" s="139">
        <f>IF(N179="snížená",J179,0)</f>
        <v>0</v>
      </c>
      <c r="BG179" s="139">
        <f>IF(N179="zákl. přenesená",J179,0)</f>
        <v>0</v>
      </c>
      <c r="BH179" s="139">
        <f>IF(N179="sníž. přenesená",J179,0)</f>
        <v>0</v>
      </c>
      <c r="BI179" s="139">
        <f>IF(N179="nulová",J179,0)</f>
        <v>0</v>
      </c>
      <c r="BJ179" s="17" t="s">
        <v>80</v>
      </c>
      <c r="BK179" s="139">
        <f>ROUND(I179*H179,2)</f>
        <v>0</v>
      </c>
      <c r="BL179" s="17" t="s">
        <v>138</v>
      </c>
      <c r="BM179" s="138" t="s">
        <v>1558</v>
      </c>
    </row>
    <row r="180" spans="2:65" s="1" customFormat="1" ht="11.25">
      <c r="B180" s="32"/>
      <c r="D180" s="140" t="s">
        <v>140</v>
      </c>
      <c r="F180" s="141" t="s">
        <v>1557</v>
      </c>
      <c r="I180" s="142"/>
      <c r="L180" s="32"/>
      <c r="M180" s="143"/>
      <c r="T180" s="53"/>
      <c r="AT180" s="17" t="s">
        <v>140</v>
      </c>
      <c r="AU180" s="17" t="s">
        <v>82</v>
      </c>
    </row>
    <row r="181" spans="2:65" s="13" customFormat="1" ht="11.25">
      <c r="B181" s="156"/>
      <c r="D181" s="140" t="s">
        <v>215</v>
      </c>
      <c r="E181" s="157" t="s">
        <v>19</v>
      </c>
      <c r="F181" s="158" t="s">
        <v>1559</v>
      </c>
      <c r="H181" s="159">
        <v>6</v>
      </c>
      <c r="I181" s="160"/>
      <c r="L181" s="156"/>
      <c r="M181" s="161"/>
      <c r="T181" s="162"/>
      <c r="AT181" s="157" t="s">
        <v>215</v>
      </c>
      <c r="AU181" s="157" t="s">
        <v>82</v>
      </c>
      <c r="AV181" s="13" t="s">
        <v>82</v>
      </c>
      <c r="AW181" s="13" t="s">
        <v>33</v>
      </c>
      <c r="AX181" s="13" t="s">
        <v>80</v>
      </c>
      <c r="AY181" s="157" t="s">
        <v>130</v>
      </c>
    </row>
    <row r="182" spans="2:65" s="1" customFormat="1" ht="24.2" customHeight="1">
      <c r="B182" s="32"/>
      <c r="C182" s="170" t="s">
        <v>365</v>
      </c>
      <c r="D182" s="170" t="s">
        <v>877</v>
      </c>
      <c r="E182" s="171" t="s">
        <v>1560</v>
      </c>
      <c r="F182" s="172" t="s">
        <v>1561</v>
      </c>
      <c r="G182" s="173" t="s">
        <v>394</v>
      </c>
      <c r="H182" s="174">
        <v>6</v>
      </c>
      <c r="I182" s="175"/>
      <c r="J182" s="176">
        <f>ROUND(I182*H182,2)</f>
        <v>0</v>
      </c>
      <c r="K182" s="172" t="s">
        <v>137</v>
      </c>
      <c r="L182" s="177"/>
      <c r="M182" s="178" t="s">
        <v>19</v>
      </c>
      <c r="N182" s="179" t="s">
        <v>43</v>
      </c>
      <c r="P182" s="136">
        <f>O182*H182</f>
        <v>0</v>
      </c>
      <c r="Q182" s="136">
        <v>1.2999999999999999E-3</v>
      </c>
      <c r="R182" s="136">
        <f>Q182*H182</f>
        <v>7.7999999999999996E-3</v>
      </c>
      <c r="S182" s="136">
        <v>0</v>
      </c>
      <c r="T182" s="137">
        <f>S182*H182</f>
        <v>0</v>
      </c>
      <c r="AR182" s="138" t="s">
        <v>264</v>
      </c>
      <c r="AT182" s="138" t="s">
        <v>877</v>
      </c>
      <c r="AU182" s="138" t="s">
        <v>82</v>
      </c>
      <c r="AY182" s="17" t="s">
        <v>130</v>
      </c>
      <c r="BE182" s="139">
        <f>IF(N182="základní",J182,0)</f>
        <v>0</v>
      </c>
      <c r="BF182" s="139">
        <f>IF(N182="snížená",J182,0)</f>
        <v>0</v>
      </c>
      <c r="BG182" s="139">
        <f>IF(N182="zákl. přenesená",J182,0)</f>
        <v>0</v>
      </c>
      <c r="BH182" s="139">
        <f>IF(N182="sníž. přenesená",J182,0)</f>
        <v>0</v>
      </c>
      <c r="BI182" s="139">
        <f>IF(N182="nulová",J182,0)</f>
        <v>0</v>
      </c>
      <c r="BJ182" s="17" t="s">
        <v>80</v>
      </c>
      <c r="BK182" s="139">
        <f>ROUND(I182*H182,2)</f>
        <v>0</v>
      </c>
      <c r="BL182" s="17" t="s">
        <v>138</v>
      </c>
      <c r="BM182" s="138" t="s">
        <v>1562</v>
      </c>
    </row>
    <row r="183" spans="2:65" s="1" customFormat="1" ht="11.25">
      <c r="B183" s="32"/>
      <c r="D183" s="140" t="s">
        <v>140</v>
      </c>
      <c r="F183" s="141" t="s">
        <v>1561</v>
      </c>
      <c r="I183" s="142"/>
      <c r="L183" s="32"/>
      <c r="M183" s="143"/>
      <c r="T183" s="53"/>
      <c r="AT183" s="17" t="s">
        <v>140</v>
      </c>
      <c r="AU183" s="17" t="s">
        <v>82</v>
      </c>
    </row>
    <row r="184" spans="2:65" s="13" customFormat="1" ht="11.25">
      <c r="B184" s="156"/>
      <c r="D184" s="140" t="s">
        <v>215</v>
      </c>
      <c r="E184" s="157" t="s">
        <v>19</v>
      </c>
      <c r="F184" s="158" t="s">
        <v>1559</v>
      </c>
      <c r="H184" s="159">
        <v>6</v>
      </c>
      <c r="I184" s="160"/>
      <c r="L184" s="156"/>
      <c r="M184" s="161"/>
      <c r="T184" s="162"/>
      <c r="AT184" s="157" t="s">
        <v>215</v>
      </c>
      <c r="AU184" s="157" t="s">
        <v>82</v>
      </c>
      <c r="AV184" s="13" t="s">
        <v>82</v>
      </c>
      <c r="AW184" s="13" t="s">
        <v>33</v>
      </c>
      <c r="AX184" s="13" t="s">
        <v>80</v>
      </c>
      <c r="AY184" s="157" t="s">
        <v>130</v>
      </c>
    </row>
    <row r="185" spans="2:65" s="1" customFormat="1" ht="33" customHeight="1">
      <c r="B185" s="32"/>
      <c r="C185" s="127" t="s">
        <v>7</v>
      </c>
      <c r="D185" s="127" t="s">
        <v>133</v>
      </c>
      <c r="E185" s="128" t="s">
        <v>1563</v>
      </c>
      <c r="F185" s="129" t="s">
        <v>1564</v>
      </c>
      <c r="G185" s="130" t="s">
        <v>394</v>
      </c>
      <c r="H185" s="131">
        <v>5</v>
      </c>
      <c r="I185" s="132"/>
      <c r="J185" s="133">
        <f>ROUND(I185*H185,2)</f>
        <v>0</v>
      </c>
      <c r="K185" s="129" t="s">
        <v>137</v>
      </c>
      <c r="L185" s="32"/>
      <c r="M185" s="134" t="s">
        <v>19</v>
      </c>
      <c r="N185" s="135" t="s">
        <v>43</v>
      </c>
      <c r="P185" s="136">
        <f>O185*H185</f>
        <v>0</v>
      </c>
      <c r="Q185" s="136">
        <v>2.0000000000000002E-5</v>
      </c>
      <c r="R185" s="136">
        <f>Q185*H185</f>
        <v>1E-4</v>
      </c>
      <c r="S185" s="136">
        <v>0</v>
      </c>
      <c r="T185" s="137">
        <f>S185*H185</f>
        <v>0</v>
      </c>
      <c r="AR185" s="138" t="s">
        <v>138</v>
      </c>
      <c r="AT185" s="138" t="s">
        <v>133</v>
      </c>
      <c r="AU185" s="138" t="s">
        <v>82</v>
      </c>
      <c r="AY185" s="17" t="s">
        <v>130</v>
      </c>
      <c r="BE185" s="139">
        <f>IF(N185="základní",J185,0)</f>
        <v>0</v>
      </c>
      <c r="BF185" s="139">
        <f>IF(N185="snížená",J185,0)</f>
        <v>0</v>
      </c>
      <c r="BG185" s="139">
        <f>IF(N185="zákl. přenesená",J185,0)</f>
        <v>0</v>
      </c>
      <c r="BH185" s="139">
        <f>IF(N185="sníž. přenesená",J185,0)</f>
        <v>0</v>
      </c>
      <c r="BI185" s="139">
        <f>IF(N185="nulová",J185,0)</f>
        <v>0</v>
      </c>
      <c r="BJ185" s="17" t="s">
        <v>80</v>
      </c>
      <c r="BK185" s="139">
        <f>ROUND(I185*H185,2)</f>
        <v>0</v>
      </c>
      <c r="BL185" s="17" t="s">
        <v>138</v>
      </c>
      <c r="BM185" s="138" t="s">
        <v>1565</v>
      </c>
    </row>
    <row r="186" spans="2:65" s="1" customFormat="1" ht="19.5">
      <c r="B186" s="32"/>
      <c r="D186" s="140" t="s">
        <v>140</v>
      </c>
      <c r="F186" s="141" t="s">
        <v>1566</v>
      </c>
      <c r="I186" s="142"/>
      <c r="L186" s="32"/>
      <c r="M186" s="143"/>
      <c r="T186" s="53"/>
      <c r="AT186" s="17" t="s">
        <v>140</v>
      </c>
      <c r="AU186" s="17" t="s">
        <v>82</v>
      </c>
    </row>
    <row r="187" spans="2:65" s="1" customFormat="1" ht="11.25">
      <c r="B187" s="32"/>
      <c r="D187" s="144" t="s">
        <v>141</v>
      </c>
      <c r="F187" s="145" t="s">
        <v>1567</v>
      </c>
      <c r="I187" s="142"/>
      <c r="L187" s="32"/>
      <c r="M187" s="143"/>
      <c r="T187" s="53"/>
      <c r="AT187" s="17" t="s">
        <v>141</v>
      </c>
      <c r="AU187" s="17" t="s">
        <v>82</v>
      </c>
    </row>
    <row r="188" spans="2:65" s="1" customFormat="1" ht="39">
      <c r="B188" s="32"/>
      <c r="D188" s="140" t="s">
        <v>1464</v>
      </c>
      <c r="F188" s="146" t="s">
        <v>1568</v>
      </c>
      <c r="I188" s="142"/>
      <c r="L188" s="32"/>
      <c r="M188" s="143"/>
      <c r="T188" s="53"/>
      <c r="AT188" s="17" t="s">
        <v>1464</v>
      </c>
      <c r="AU188" s="17" t="s">
        <v>82</v>
      </c>
    </row>
    <row r="189" spans="2:65" s="13" customFormat="1" ht="11.25">
      <c r="B189" s="156"/>
      <c r="D189" s="140" t="s">
        <v>215</v>
      </c>
      <c r="E189" s="157" t="s">
        <v>19</v>
      </c>
      <c r="F189" s="158" t="s">
        <v>1569</v>
      </c>
      <c r="H189" s="159">
        <v>5</v>
      </c>
      <c r="I189" s="160"/>
      <c r="L189" s="156"/>
      <c r="M189" s="161"/>
      <c r="T189" s="162"/>
      <c r="AT189" s="157" t="s">
        <v>215</v>
      </c>
      <c r="AU189" s="157" t="s">
        <v>82</v>
      </c>
      <c r="AV189" s="13" t="s">
        <v>82</v>
      </c>
      <c r="AW189" s="13" t="s">
        <v>33</v>
      </c>
      <c r="AX189" s="13" t="s">
        <v>80</v>
      </c>
      <c r="AY189" s="157" t="s">
        <v>130</v>
      </c>
    </row>
    <row r="190" spans="2:65" s="1" customFormat="1" ht="24.2" customHeight="1">
      <c r="B190" s="32"/>
      <c r="C190" s="170" t="s">
        <v>377</v>
      </c>
      <c r="D190" s="170" t="s">
        <v>877</v>
      </c>
      <c r="E190" s="171" t="s">
        <v>1570</v>
      </c>
      <c r="F190" s="172" t="s">
        <v>1571</v>
      </c>
      <c r="G190" s="173" t="s">
        <v>394</v>
      </c>
      <c r="H190" s="174">
        <v>5</v>
      </c>
      <c r="I190" s="175"/>
      <c r="J190" s="176">
        <f>ROUND(I190*H190,2)</f>
        <v>0</v>
      </c>
      <c r="K190" s="172" t="s">
        <v>137</v>
      </c>
      <c r="L190" s="177"/>
      <c r="M190" s="178" t="s">
        <v>19</v>
      </c>
      <c r="N190" s="179" t="s">
        <v>43</v>
      </c>
      <c r="P190" s="136">
        <f>O190*H190</f>
        <v>0</v>
      </c>
      <c r="Q190" s="136">
        <v>7.1999999999999998E-3</v>
      </c>
      <c r="R190" s="136">
        <f>Q190*H190</f>
        <v>3.5999999999999997E-2</v>
      </c>
      <c r="S190" s="136">
        <v>0</v>
      </c>
      <c r="T190" s="137">
        <f>S190*H190</f>
        <v>0</v>
      </c>
      <c r="AR190" s="138" t="s">
        <v>264</v>
      </c>
      <c r="AT190" s="138" t="s">
        <v>877</v>
      </c>
      <c r="AU190" s="138" t="s">
        <v>82</v>
      </c>
      <c r="AY190" s="17" t="s">
        <v>130</v>
      </c>
      <c r="BE190" s="139">
        <f>IF(N190="základní",J190,0)</f>
        <v>0</v>
      </c>
      <c r="BF190" s="139">
        <f>IF(N190="snížená",J190,0)</f>
        <v>0</v>
      </c>
      <c r="BG190" s="139">
        <f>IF(N190="zákl. přenesená",J190,0)</f>
        <v>0</v>
      </c>
      <c r="BH190" s="139">
        <f>IF(N190="sníž. přenesená",J190,0)</f>
        <v>0</v>
      </c>
      <c r="BI190" s="139">
        <f>IF(N190="nulová",J190,0)</f>
        <v>0</v>
      </c>
      <c r="BJ190" s="17" t="s">
        <v>80</v>
      </c>
      <c r="BK190" s="139">
        <f>ROUND(I190*H190,2)</f>
        <v>0</v>
      </c>
      <c r="BL190" s="17" t="s">
        <v>138</v>
      </c>
      <c r="BM190" s="138" t="s">
        <v>1572</v>
      </c>
    </row>
    <row r="191" spans="2:65" s="1" customFormat="1" ht="11.25">
      <c r="B191" s="32"/>
      <c r="D191" s="140" t="s">
        <v>140</v>
      </c>
      <c r="F191" s="141" t="s">
        <v>1571</v>
      </c>
      <c r="I191" s="142"/>
      <c r="L191" s="32"/>
      <c r="M191" s="143"/>
      <c r="T191" s="53"/>
      <c r="AT191" s="17" t="s">
        <v>140</v>
      </c>
      <c r="AU191" s="17" t="s">
        <v>82</v>
      </c>
    </row>
    <row r="192" spans="2:65" s="13" customFormat="1" ht="11.25">
      <c r="B192" s="156"/>
      <c r="D192" s="140" t="s">
        <v>215</v>
      </c>
      <c r="E192" s="157" t="s">
        <v>19</v>
      </c>
      <c r="F192" s="158" t="s">
        <v>1569</v>
      </c>
      <c r="H192" s="159">
        <v>5</v>
      </c>
      <c r="I192" s="160"/>
      <c r="L192" s="156"/>
      <c r="M192" s="161"/>
      <c r="T192" s="162"/>
      <c r="AT192" s="157" t="s">
        <v>215</v>
      </c>
      <c r="AU192" s="157" t="s">
        <v>82</v>
      </c>
      <c r="AV192" s="13" t="s">
        <v>82</v>
      </c>
      <c r="AW192" s="13" t="s">
        <v>33</v>
      </c>
      <c r="AX192" s="13" t="s">
        <v>80</v>
      </c>
      <c r="AY192" s="157" t="s">
        <v>130</v>
      </c>
    </row>
    <row r="193" spans="2:65" s="1" customFormat="1" ht="24.2" customHeight="1">
      <c r="B193" s="32"/>
      <c r="C193" s="127" t="s">
        <v>384</v>
      </c>
      <c r="D193" s="127" t="s">
        <v>133</v>
      </c>
      <c r="E193" s="128" t="s">
        <v>1573</v>
      </c>
      <c r="F193" s="129" t="s">
        <v>1574</v>
      </c>
      <c r="G193" s="130" t="s">
        <v>1575</v>
      </c>
      <c r="H193" s="131">
        <v>2</v>
      </c>
      <c r="I193" s="132"/>
      <c r="J193" s="133">
        <f>ROUND(I193*H193,2)</f>
        <v>0</v>
      </c>
      <c r="K193" s="129" t="s">
        <v>137</v>
      </c>
      <c r="L193" s="32"/>
      <c r="M193" s="134" t="s">
        <v>19</v>
      </c>
      <c r="N193" s="135" t="s">
        <v>43</v>
      </c>
      <c r="P193" s="136">
        <f>O193*H193</f>
        <v>0</v>
      </c>
      <c r="Q193" s="136">
        <v>3.1E-4</v>
      </c>
      <c r="R193" s="136">
        <f>Q193*H193</f>
        <v>6.2E-4</v>
      </c>
      <c r="S193" s="136">
        <v>0</v>
      </c>
      <c r="T193" s="137">
        <f>S193*H193</f>
        <v>0</v>
      </c>
      <c r="AR193" s="138" t="s">
        <v>138</v>
      </c>
      <c r="AT193" s="138" t="s">
        <v>133</v>
      </c>
      <c r="AU193" s="138" t="s">
        <v>82</v>
      </c>
      <c r="AY193" s="17" t="s">
        <v>130</v>
      </c>
      <c r="BE193" s="139">
        <f>IF(N193="základní",J193,0)</f>
        <v>0</v>
      </c>
      <c r="BF193" s="139">
        <f>IF(N193="snížená",J193,0)</f>
        <v>0</v>
      </c>
      <c r="BG193" s="139">
        <f>IF(N193="zákl. přenesená",J193,0)</f>
        <v>0</v>
      </c>
      <c r="BH193" s="139">
        <f>IF(N193="sníž. přenesená",J193,0)</f>
        <v>0</v>
      </c>
      <c r="BI193" s="139">
        <f>IF(N193="nulová",J193,0)</f>
        <v>0</v>
      </c>
      <c r="BJ193" s="17" t="s">
        <v>80</v>
      </c>
      <c r="BK193" s="139">
        <f>ROUND(I193*H193,2)</f>
        <v>0</v>
      </c>
      <c r="BL193" s="17" t="s">
        <v>138</v>
      </c>
      <c r="BM193" s="138" t="s">
        <v>1576</v>
      </c>
    </row>
    <row r="194" spans="2:65" s="1" customFormat="1" ht="11.25">
      <c r="B194" s="32"/>
      <c r="D194" s="140" t="s">
        <v>140</v>
      </c>
      <c r="F194" s="141" t="s">
        <v>1577</v>
      </c>
      <c r="I194" s="142"/>
      <c r="L194" s="32"/>
      <c r="M194" s="143"/>
      <c r="T194" s="53"/>
      <c r="AT194" s="17" t="s">
        <v>140</v>
      </c>
      <c r="AU194" s="17" t="s">
        <v>82</v>
      </c>
    </row>
    <row r="195" spans="2:65" s="1" customFormat="1" ht="11.25">
      <c r="B195" s="32"/>
      <c r="D195" s="144" t="s">
        <v>141</v>
      </c>
      <c r="F195" s="145" t="s">
        <v>1578</v>
      </c>
      <c r="I195" s="142"/>
      <c r="L195" s="32"/>
      <c r="M195" s="143"/>
      <c r="T195" s="53"/>
      <c r="AT195" s="17" t="s">
        <v>141</v>
      </c>
      <c r="AU195" s="17" t="s">
        <v>82</v>
      </c>
    </row>
    <row r="196" spans="2:65" s="1" customFormat="1" ht="117">
      <c r="B196" s="32"/>
      <c r="D196" s="140" t="s">
        <v>1464</v>
      </c>
      <c r="F196" s="146" t="s">
        <v>1579</v>
      </c>
      <c r="I196" s="142"/>
      <c r="L196" s="32"/>
      <c r="M196" s="143"/>
      <c r="T196" s="53"/>
      <c r="AT196" s="17" t="s">
        <v>1464</v>
      </c>
      <c r="AU196" s="17" t="s">
        <v>82</v>
      </c>
    </row>
    <row r="197" spans="2:65" s="13" customFormat="1" ht="11.25">
      <c r="B197" s="156"/>
      <c r="D197" s="140" t="s">
        <v>215</v>
      </c>
      <c r="E197" s="157" t="s">
        <v>19</v>
      </c>
      <c r="F197" s="158" t="s">
        <v>1508</v>
      </c>
      <c r="H197" s="159">
        <v>2</v>
      </c>
      <c r="I197" s="160"/>
      <c r="L197" s="156"/>
      <c r="M197" s="161"/>
      <c r="T197" s="162"/>
      <c r="AT197" s="157" t="s">
        <v>215</v>
      </c>
      <c r="AU197" s="157" t="s">
        <v>82</v>
      </c>
      <c r="AV197" s="13" t="s">
        <v>82</v>
      </c>
      <c r="AW197" s="13" t="s">
        <v>33</v>
      </c>
      <c r="AX197" s="13" t="s">
        <v>80</v>
      </c>
      <c r="AY197" s="157" t="s">
        <v>130</v>
      </c>
    </row>
    <row r="198" spans="2:65" s="1" customFormat="1" ht="33" customHeight="1">
      <c r="B198" s="32"/>
      <c r="C198" s="127" t="s">
        <v>391</v>
      </c>
      <c r="D198" s="127" t="s">
        <v>133</v>
      </c>
      <c r="E198" s="128" t="s">
        <v>1580</v>
      </c>
      <c r="F198" s="129" t="s">
        <v>1581</v>
      </c>
      <c r="G198" s="130" t="s">
        <v>394</v>
      </c>
      <c r="H198" s="131">
        <v>3</v>
      </c>
      <c r="I198" s="132"/>
      <c r="J198" s="133">
        <f>ROUND(I198*H198,2)</f>
        <v>0</v>
      </c>
      <c r="K198" s="129" t="s">
        <v>137</v>
      </c>
      <c r="L198" s="32"/>
      <c r="M198" s="134" t="s">
        <v>19</v>
      </c>
      <c r="N198" s="135" t="s">
        <v>43</v>
      </c>
      <c r="P198" s="136">
        <f>O198*H198</f>
        <v>0</v>
      </c>
      <c r="Q198" s="136">
        <v>2.2568899999999998</v>
      </c>
      <c r="R198" s="136">
        <f>Q198*H198</f>
        <v>6.7706699999999991</v>
      </c>
      <c r="S198" s="136">
        <v>0</v>
      </c>
      <c r="T198" s="137">
        <f>S198*H198</f>
        <v>0</v>
      </c>
      <c r="AR198" s="138" t="s">
        <v>138</v>
      </c>
      <c r="AT198" s="138" t="s">
        <v>133</v>
      </c>
      <c r="AU198" s="138" t="s">
        <v>82</v>
      </c>
      <c r="AY198" s="17" t="s">
        <v>130</v>
      </c>
      <c r="BE198" s="139">
        <f>IF(N198="základní",J198,0)</f>
        <v>0</v>
      </c>
      <c r="BF198" s="139">
        <f>IF(N198="snížená",J198,0)</f>
        <v>0</v>
      </c>
      <c r="BG198" s="139">
        <f>IF(N198="zákl. přenesená",J198,0)</f>
        <v>0</v>
      </c>
      <c r="BH198" s="139">
        <f>IF(N198="sníž. přenesená",J198,0)</f>
        <v>0</v>
      </c>
      <c r="BI198" s="139">
        <f>IF(N198="nulová",J198,0)</f>
        <v>0</v>
      </c>
      <c r="BJ198" s="17" t="s">
        <v>80</v>
      </c>
      <c r="BK198" s="139">
        <f>ROUND(I198*H198,2)</f>
        <v>0</v>
      </c>
      <c r="BL198" s="17" t="s">
        <v>138</v>
      </c>
      <c r="BM198" s="138" t="s">
        <v>1582</v>
      </c>
    </row>
    <row r="199" spans="2:65" s="1" customFormat="1" ht="29.25">
      <c r="B199" s="32"/>
      <c r="D199" s="140" t="s">
        <v>140</v>
      </c>
      <c r="F199" s="141" t="s">
        <v>1583</v>
      </c>
      <c r="I199" s="142"/>
      <c r="L199" s="32"/>
      <c r="M199" s="143"/>
      <c r="T199" s="53"/>
      <c r="AT199" s="17" t="s">
        <v>140</v>
      </c>
      <c r="AU199" s="17" t="s">
        <v>82</v>
      </c>
    </row>
    <row r="200" spans="2:65" s="1" customFormat="1" ht="11.25">
      <c r="B200" s="32"/>
      <c r="D200" s="144" t="s">
        <v>141</v>
      </c>
      <c r="F200" s="145" t="s">
        <v>1584</v>
      </c>
      <c r="I200" s="142"/>
      <c r="L200" s="32"/>
      <c r="M200" s="143"/>
      <c r="T200" s="53"/>
      <c r="AT200" s="17" t="s">
        <v>141</v>
      </c>
      <c r="AU200" s="17" t="s">
        <v>82</v>
      </c>
    </row>
    <row r="201" spans="2:65" s="12" customFormat="1" ht="11.25">
      <c r="B201" s="150"/>
      <c r="D201" s="140" t="s">
        <v>215</v>
      </c>
      <c r="E201" s="151" t="s">
        <v>19</v>
      </c>
      <c r="F201" s="152" t="s">
        <v>1585</v>
      </c>
      <c r="H201" s="151" t="s">
        <v>19</v>
      </c>
      <c r="I201" s="153"/>
      <c r="L201" s="150"/>
      <c r="M201" s="154"/>
      <c r="T201" s="155"/>
      <c r="AT201" s="151" t="s">
        <v>215</v>
      </c>
      <c r="AU201" s="151" t="s">
        <v>82</v>
      </c>
      <c r="AV201" s="12" t="s">
        <v>80</v>
      </c>
      <c r="AW201" s="12" t="s">
        <v>33</v>
      </c>
      <c r="AX201" s="12" t="s">
        <v>72</v>
      </c>
      <c r="AY201" s="151" t="s">
        <v>130</v>
      </c>
    </row>
    <row r="202" spans="2:65" s="13" customFormat="1" ht="11.25">
      <c r="B202" s="156"/>
      <c r="D202" s="140" t="s">
        <v>215</v>
      </c>
      <c r="E202" s="157" t="s">
        <v>19</v>
      </c>
      <c r="F202" s="158" t="s">
        <v>1586</v>
      </c>
      <c r="H202" s="159">
        <v>3</v>
      </c>
      <c r="I202" s="160"/>
      <c r="L202" s="156"/>
      <c r="M202" s="161"/>
      <c r="T202" s="162"/>
      <c r="AT202" s="157" t="s">
        <v>215</v>
      </c>
      <c r="AU202" s="157" t="s">
        <v>82</v>
      </c>
      <c r="AV202" s="13" t="s">
        <v>82</v>
      </c>
      <c r="AW202" s="13" t="s">
        <v>33</v>
      </c>
      <c r="AX202" s="13" t="s">
        <v>80</v>
      </c>
      <c r="AY202" s="157" t="s">
        <v>130</v>
      </c>
    </row>
    <row r="203" spans="2:65" s="1" customFormat="1" ht="24.2" customHeight="1">
      <c r="B203" s="32"/>
      <c r="C203" s="170" t="s">
        <v>398</v>
      </c>
      <c r="D203" s="170" t="s">
        <v>877</v>
      </c>
      <c r="E203" s="171" t="s">
        <v>1587</v>
      </c>
      <c r="F203" s="172" t="s">
        <v>1588</v>
      </c>
      <c r="G203" s="173" t="s">
        <v>394</v>
      </c>
      <c r="H203" s="174">
        <v>3</v>
      </c>
      <c r="I203" s="175"/>
      <c r="J203" s="176">
        <f>ROUND(I203*H203,2)</f>
        <v>0</v>
      </c>
      <c r="K203" s="172" t="s">
        <v>137</v>
      </c>
      <c r="L203" s="177"/>
      <c r="M203" s="178" t="s">
        <v>19</v>
      </c>
      <c r="N203" s="179" t="s">
        <v>43</v>
      </c>
      <c r="P203" s="136">
        <f>O203*H203</f>
        <v>0</v>
      </c>
      <c r="Q203" s="136">
        <v>0.50600000000000001</v>
      </c>
      <c r="R203" s="136">
        <f>Q203*H203</f>
        <v>1.518</v>
      </c>
      <c r="S203" s="136">
        <v>0</v>
      </c>
      <c r="T203" s="137">
        <f>S203*H203</f>
        <v>0</v>
      </c>
      <c r="AR203" s="138" t="s">
        <v>264</v>
      </c>
      <c r="AT203" s="138" t="s">
        <v>877</v>
      </c>
      <c r="AU203" s="138" t="s">
        <v>82</v>
      </c>
      <c r="AY203" s="17" t="s">
        <v>130</v>
      </c>
      <c r="BE203" s="139">
        <f>IF(N203="základní",J203,0)</f>
        <v>0</v>
      </c>
      <c r="BF203" s="139">
        <f>IF(N203="snížená",J203,0)</f>
        <v>0</v>
      </c>
      <c r="BG203" s="139">
        <f>IF(N203="zákl. přenesená",J203,0)</f>
        <v>0</v>
      </c>
      <c r="BH203" s="139">
        <f>IF(N203="sníž. přenesená",J203,0)</f>
        <v>0</v>
      </c>
      <c r="BI203" s="139">
        <f>IF(N203="nulová",J203,0)</f>
        <v>0</v>
      </c>
      <c r="BJ203" s="17" t="s">
        <v>80</v>
      </c>
      <c r="BK203" s="139">
        <f>ROUND(I203*H203,2)</f>
        <v>0</v>
      </c>
      <c r="BL203" s="17" t="s">
        <v>138</v>
      </c>
      <c r="BM203" s="138" t="s">
        <v>1589</v>
      </c>
    </row>
    <row r="204" spans="2:65" s="1" customFormat="1" ht="19.5">
      <c r="B204" s="32"/>
      <c r="D204" s="140" t="s">
        <v>140</v>
      </c>
      <c r="F204" s="141" t="s">
        <v>1588</v>
      </c>
      <c r="I204" s="142"/>
      <c r="L204" s="32"/>
      <c r="M204" s="143"/>
      <c r="T204" s="53"/>
      <c r="AT204" s="17" t="s">
        <v>140</v>
      </c>
      <c r="AU204" s="17" t="s">
        <v>82</v>
      </c>
    </row>
    <row r="205" spans="2:65" s="13" customFormat="1" ht="11.25">
      <c r="B205" s="156"/>
      <c r="D205" s="140" t="s">
        <v>215</v>
      </c>
      <c r="E205" s="157" t="s">
        <v>19</v>
      </c>
      <c r="F205" s="158" t="s">
        <v>1586</v>
      </c>
      <c r="H205" s="159">
        <v>3</v>
      </c>
      <c r="I205" s="160"/>
      <c r="L205" s="156"/>
      <c r="M205" s="161"/>
      <c r="T205" s="162"/>
      <c r="AT205" s="157" t="s">
        <v>215</v>
      </c>
      <c r="AU205" s="157" t="s">
        <v>82</v>
      </c>
      <c r="AV205" s="13" t="s">
        <v>82</v>
      </c>
      <c r="AW205" s="13" t="s">
        <v>33</v>
      </c>
      <c r="AX205" s="13" t="s">
        <v>80</v>
      </c>
      <c r="AY205" s="157" t="s">
        <v>130</v>
      </c>
    </row>
    <row r="206" spans="2:65" s="1" customFormat="1" ht="24.2" customHeight="1">
      <c r="B206" s="32"/>
      <c r="C206" s="170" t="s">
        <v>406</v>
      </c>
      <c r="D206" s="170" t="s">
        <v>877</v>
      </c>
      <c r="E206" s="171" t="s">
        <v>1590</v>
      </c>
      <c r="F206" s="172" t="s">
        <v>1591</v>
      </c>
      <c r="G206" s="173" t="s">
        <v>394</v>
      </c>
      <c r="H206" s="174">
        <v>3</v>
      </c>
      <c r="I206" s="175"/>
      <c r="J206" s="176">
        <f>ROUND(I206*H206,2)</f>
        <v>0</v>
      </c>
      <c r="K206" s="172" t="s">
        <v>137</v>
      </c>
      <c r="L206" s="177"/>
      <c r="M206" s="178" t="s">
        <v>19</v>
      </c>
      <c r="N206" s="179" t="s">
        <v>43</v>
      </c>
      <c r="P206" s="136">
        <f>O206*H206</f>
        <v>0</v>
      </c>
      <c r="Q206" s="136">
        <v>0.54800000000000004</v>
      </c>
      <c r="R206" s="136">
        <f>Q206*H206</f>
        <v>1.6440000000000001</v>
      </c>
      <c r="S206" s="136">
        <v>0</v>
      </c>
      <c r="T206" s="137">
        <f>S206*H206</f>
        <v>0</v>
      </c>
      <c r="AR206" s="138" t="s">
        <v>264</v>
      </c>
      <c r="AT206" s="138" t="s">
        <v>877</v>
      </c>
      <c r="AU206" s="138" t="s">
        <v>82</v>
      </c>
      <c r="AY206" s="17" t="s">
        <v>130</v>
      </c>
      <c r="BE206" s="139">
        <f>IF(N206="základní",J206,0)</f>
        <v>0</v>
      </c>
      <c r="BF206" s="139">
        <f>IF(N206="snížená",J206,0)</f>
        <v>0</v>
      </c>
      <c r="BG206" s="139">
        <f>IF(N206="zákl. přenesená",J206,0)</f>
        <v>0</v>
      </c>
      <c r="BH206" s="139">
        <f>IF(N206="sníž. přenesená",J206,0)</f>
        <v>0</v>
      </c>
      <c r="BI206" s="139">
        <f>IF(N206="nulová",J206,0)</f>
        <v>0</v>
      </c>
      <c r="BJ206" s="17" t="s">
        <v>80</v>
      </c>
      <c r="BK206" s="139">
        <f>ROUND(I206*H206,2)</f>
        <v>0</v>
      </c>
      <c r="BL206" s="17" t="s">
        <v>138</v>
      </c>
      <c r="BM206" s="138" t="s">
        <v>1592</v>
      </c>
    </row>
    <row r="207" spans="2:65" s="1" customFormat="1" ht="19.5">
      <c r="B207" s="32"/>
      <c r="D207" s="140" t="s">
        <v>140</v>
      </c>
      <c r="F207" s="141" t="s">
        <v>1591</v>
      </c>
      <c r="I207" s="142"/>
      <c r="L207" s="32"/>
      <c r="M207" s="143"/>
      <c r="T207" s="53"/>
      <c r="AT207" s="17" t="s">
        <v>140</v>
      </c>
      <c r="AU207" s="17" t="s">
        <v>82</v>
      </c>
    </row>
    <row r="208" spans="2:65" s="13" customFormat="1" ht="11.25">
      <c r="B208" s="156"/>
      <c r="D208" s="140" t="s">
        <v>215</v>
      </c>
      <c r="E208" s="157" t="s">
        <v>19</v>
      </c>
      <c r="F208" s="158" t="s">
        <v>1586</v>
      </c>
      <c r="H208" s="159">
        <v>3</v>
      </c>
      <c r="I208" s="160"/>
      <c r="L208" s="156"/>
      <c r="M208" s="161"/>
      <c r="T208" s="162"/>
      <c r="AT208" s="157" t="s">
        <v>215</v>
      </c>
      <c r="AU208" s="157" t="s">
        <v>82</v>
      </c>
      <c r="AV208" s="13" t="s">
        <v>82</v>
      </c>
      <c r="AW208" s="13" t="s">
        <v>33</v>
      </c>
      <c r="AX208" s="13" t="s">
        <v>80</v>
      </c>
      <c r="AY208" s="157" t="s">
        <v>130</v>
      </c>
    </row>
    <row r="209" spans="2:65" s="1" customFormat="1" ht="24.2" customHeight="1">
      <c r="B209" s="32"/>
      <c r="C209" s="170" t="s">
        <v>414</v>
      </c>
      <c r="D209" s="170" t="s">
        <v>877</v>
      </c>
      <c r="E209" s="171" t="s">
        <v>1593</v>
      </c>
      <c r="F209" s="172" t="s">
        <v>1594</v>
      </c>
      <c r="G209" s="173" t="s">
        <v>394</v>
      </c>
      <c r="H209" s="174">
        <v>6</v>
      </c>
      <c r="I209" s="175"/>
      <c r="J209" s="176">
        <f>ROUND(I209*H209,2)</f>
        <v>0</v>
      </c>
      <c r="K209" s="172" t="s">
        <v>137</v>
      </c>
      <c r="L209" s="177"/>
      <c r="M209" s="178" t="s">
        <v>19</v>
      </c>
      <c r="N209" s="179" t="s">
        <v>43</v>
      </c>
      <c r="P209" s="136">
        <f>O209*H209</f>
        <v>0</v>
      </c>
      <c r="Q209" s="136">
        <v>5.0999999999999997E-2</v>
      </c>
      <c r="R209" s="136">
        <f>Q209*H209</f>
        <v>0.30599999999999999</v>
      </c>
      <c r="S209" s="136">
        <v>0</v>
      </c>
      <c r="T209" s="137">
        <f>S209*H209</f>
        <v>0</v>
      </c>
      <c r="AR209" s="138" t="s">
        <v>264</v>
      </c>
      <c r="AT209" s="138" t="s">
        <v>877</v>
      </c>
      <c r="AU209" s="138" t="s">
        <v>82</v>
      </c>
      <c r="AY209" s="17" t="s">
        <v>130</v>
      </c>
      <c r="BE209" s="139">
        <f>IF(N209="základní",J209,0)</f>
        <v>0</v>
      </c>
      <c r="BF209" s="139">
        <f>IF(N209="snížená",J209,0)</f>
        <v>0</v>
      </c>
      <c r="BG209" s="139">
        <f>IF(N209="zákl. přenesená",J209,0)</f>
        <v>0</v>
      </c>
      <c r="BH209" s="139">
        <f>IF(N209="sníž. přenesená",J209,0)</f>
        <v>0</v>
      </c>
      <c r="BI209" s="139">
        <f>IF(N209="nulová",J209,0)</f>
        <v>0</v>
      </c>
      <c r="BJ209" s="17" t="s">
        <v>80</v>
      </c>
      <c r="BK209" s="139">
        <f>ROUND(I209*H209,2)</f>
        <v>0</v>
      </c>
      <c r="BL209" s="17" t="s">
        <v>138</v>
      </c>
      <c r="BM209" s="138" t="s">
        <v>1595</v>
      </c>
    </row>
    <row r="210" spans="2:65" s="1" customFormat="1" ht="11.25">
      <c r="B210" s="32"/>
      <c r="D210" s="140" t="s">
        <v>140</v>
      </c>
      <c r="F210" s="141" t="s">
        <v>1594</v>
      </c>
      <c r="I210" s="142"/>
      <c r="L210" s="32"/>
      <c r="M210" s="143"/>
      <c r="T210" s="53"/>
      <c r="AT210" s="17" t="s">
        <v>140</v>
      </c>
      <c r="AU210" s="17" t="s">
        <v>82</v>
      </c>
    </row>
    <row r="211" spans="2:65" s="13" customFormat="1" ht="11.25">
      <c r="B211" s="156"/>
      <c r="D211" s="140" t="s">
        <v>215</v>
      </c>
      <c r="E211" s="157" t="s">
        <v>19</v>
      </c>
      <c r="F211" s="158" t="s">
        <v>1596</v>
      </c>
      <c r="H211" s="159">
        <v>6</v>
      </c>
      <c r="I211" s="160"/>
      <c r="L211" s="156"/>
      <c r="M211" s="161"/>
      <c r="T211" s="162"/>
      <c r="AT211" s="157" t="s">
        <v>215</v>
      </c>
      <c r="AU211" s="157" t="s">
        <v>82</v>
      </c>
      <c r="AV211" s="13" t="s">
        <v>82</v>
      </c>
      <c r="AW211" s="13" t="s">
        <v>33</v>
      </c>
      <c r="AX211" s="13" t="s">
        <v>80</v>
      </c>
      <c r="AY211" s="157" t="s">
        <v>130</v>
      </c>
    </row>
    <row r="212" spans="2:65" s="1" customFormat="1" ht="24.2" customHeight="1">
      <c r="B212" s="32"/>
      <c r="C212" s="170" t="s">
        <v>419</v>
      </c>
      <c r="D212" s="170" t="s">
        <v>877</v>
      </c>
      <c r="E212" s="171" t="s">
        <v>1597</v>
      </c>
      <c r="F212" s="172" t="s">
        <v>1598</v>
      </c>
      <c r="G212" s="173" t="s">
        <v>394</v>
      </c>
      <c r="H212" s="174">
        <v>1</v>
      </c>
      <c r="I212" s="175"/>
      <c r="J212" s="176">
        <f>ROUND(I212*H212,2)</f>
        <v>0</v>
      </c>
      <c r="K212" s="172" t="s">
        <v>137</v>
      </c>
      <c r="L212" s="177"/>
      <c r="M212" s="178" t="s">
        <v>19</v>
      </c>
      <c r="N212" s="179" t="s">
        <v>43</v>
      </c>
      <c r="P212" s="136">
        <f>O212*H212</f>
        <v>0</v>
      </c>
      <c r="Q212" s="136">
        <v>6.8000000000000005E-2</v>
      </c>
      <c r="R212" s="136">
        <f>Q212*H212</f>
        <v>6.8000000000000005E-2</v>
      </c>
      <c r="S212" s="136">
        <v>0</v>
      </c>
      <c r="T212" s="137">
        <f>S212*H212</f>
        <v>0</v>
      </c>
      <c r="AR212" s="138" t="s">
        <v>264</v>
      </c>
      <c r="AT212" s="138" t="s">
        <v>877</v>
      </c>
      <c r="AU212" s="138" t="s">
        <v>82</v>
      </c>
      <c r="AY212" s="17" t="s">
        <v>130</v>
      </c>
      <c r="BE212" s="139">
        <f>IF(N212="základní",J212,0)</f>
        <v>0</v>
      </c>
      <c r="BF212" s="139">
        <f>IF(N212="snížená",J212,0)</f>
        <v>0</v>
      </c>
      <c r="BG212" s="139">
        <f>IF(N212="zákl. přenesená",J212,0)</f>
        <v>0</v>
      </c>
      <c r="BH212" s="139">
        <f>IF(N212="sníž. přenesená",J212,0)</f>
        <v>0</v>
      </c>
      <c r="BI212" s="139">
        <f>IF(N212="nulová",J212,0)</f>
        <v>0</v>
      </c>
      <c r="BJ212" s="17" t="s">
        <v>80</v>
      </c>
      <c r="BK212" s="139">
        <f>ROUND(I212*H212,2)</f>
        <v>0</v>
      </c>
      <c r="BL212" s="17" t="s">
        <v>138</v>
      </c>
      <c r="BM212" s="138" t="s">
        <v>1599</v>
      </c>
    </row>
    <row r="213" spans="2:65" s="1" customFormat="1" ht="11.25">
      <c r="B213" s="32"/>
      <c r="D213" s="140" t="s">
        <v>140</v>
      </c>
      <c r="F213" s="141" t="s">
        <v>1598</v>
      </c>
      <c r="I213" s="142"/>
      <c r="L213" s="32"/>
      <c r="M213" s="143"/>
      <c r="T213" s="53"/>
      <c r="AT213" s="17" t="s">
        <v>140</v>
      </c>
      <c r="AU213" s="17" t="s">
        <v>82</v>
      </c>
    </row>
    <row r="214" spans="2:65" s="13" customFormat="1" ht="11.25">
      <c r="B214" s="156"/>
      <c r="D214" s="140" t="s">
        <v>215</v>
      </c>
      <c r="E214" s="157" t="s">
        <v>19</v>
      </c>
      <c r="F214" s="158" t="s">
        <v>1600</v>
      </c>
      <c r="H214" s="159">
        <v>1</v>
      </c>
      <c r="I214" s="160"/>
      <c r="L214" s="156"/>
      <c r="M214" s="161"/>
      <c r="T214" s="162"/>
      <c r="AT214" s="157" t="s">
        <v>215</v>
      </c>
      <c r="AU214" s="157" t="s">
        <v>82</v>
      </c>
      <c r="AV214" s="13" t="s">
        <v>82</v>
      </c>
      <c r="AW214" s="13" t="s">
        <v>33</v>
      </c>
      <c r="AX214" s="13" t="s">
        <v>80</v>
      </c>
      <c r="AY214" s="157" t="s">
        <v>130</v>
      </c>
    </row>
    <row r="215" spans="2:65" s="1" customFormat="1" ht="24.2" customHeight="1">
      <c r="B215" s="32"/>
      <c r="C215" s="170" t="s">
        <v>426</v>
      </c>
      <c r="D215" s="170" t="s">
        <v>877</v>
      </c>
      <c r="E215" s="171" t="s">
        <v>1601</v>
      </c>
      <c r="F215" s="172" t="s">
        <v>1602</v>
      </c>
      <c r="G215" s="173" t="s">
        <v>394</v>
      </c>
      <c r="H215" s="174">
        <v>3</v>
      </c>
      <c r="I215" s="175"/>
      <c r="J215" s="176">
        <f>ROUND(I215*H215,2)</f>
        <v>0</v>
      </c>
      <c r="K215" s="172" t="s">
        <v>137</v>
      </c>
      <c r="L215" s="177"/>
      <c r="M215" s="178" t="s">
        <v>19</v>
      </c>
      <c r="N215" s="179" t="s">
        <v>43</v>
      </c>
      <c r="P215" s="136">
        <f>O215*H215</f>
        <v>0</v>
      </c>
      <c r="Q215" s="136">
        <v>1.2290000000000001</v>
      </c>
      <c r="R215" s="136">
        <f>Q215*H215</f>
        <v>3.6870000000000003</v>
      </c>
      <c r="S215" s="136">
        <v>0</v>
      </c>
      <c r="T215" s="137">
        <f>S215*H215</f>
        <v>0</v>
      </c>
      <c r="AR215" s="138" t="s">
        <v>264</v>
      </c>
      <c r="AT215" s="138" t="s">
        <v>877</v>
      </c>
      <c r="AU215" s="138" t="s">
        <v>82</v>
      </c>
      <c r="AY215" s="17" t="s">
        <v>130</v>
      </c>
      <c r="BE215" s="139">
        <f>IF(N215="základní",J215,0)</f>
        <v>0</v>
      </c>
      <c r="BF215" s="139">
        <f>IF(N215="snížená",J215,0)</f>
        <v>0</v>
      </c>
      <c r="BG215" s="139">
        <f>IF(N215="zákl. přenesená",J215,0)</f>
        <v>0</v>
      </c>
      <c r="BH215" s="139">
        <f>IF(N215="sníž. přenesená",J215,0)</f>
        <v>0</v>
      </c>
      <c r="BI215" s="139">
        <f>IF(N215="nulová",J215,0)</f>
        <v>0</v>
      </c>
      <c r="BJ215" s="17" t="s">
        <v>80</v>
      </c>
      <c r="BK215" s="139">
        <f>ROUND(I215*H215,2)</f>
        <v>0</v>
      </c>
      <c r="BL215" s="17" t="s">
        <v>138</v>
      </c>
      <c r="BM215" s="138" t="s">
        <v>1603</v>
      </c>
    </row>
    <row r="216" spans="2:65" s="1" customFormat="1" ht="11.25">
      <c r="B216" s="32"/>
      <c r="D216" s="140" t="s">
        <v>140</v>
      </c>
      <c r="F216" s="141" t="s">
        <v>1604</v>
      </c>
      <c r="I216" s="142"/>
      <c r="L216" s="32"/>
      <c r="M216" s="143"/>
      <c r="T216" s="53"/>
      <c r="AT216" s="17" t="s">
        <v>140</v>
      </c>
      <c r="AU216" s="17" t="s">
        <v>82</v>
      </c>
    </row>
    <row r="217" spans="2:65" s="13" customFormat="1" ht="11.25">
      <c r="B217" s="156"/>
      <c r="D217" s="140" t="s">
        <v>215</v>
      </c>
      <c r="E217" s="157" t="s">
        <v>19</v>
      </c>
      <c r="F217" s="158" t="s">
        <v>1586</v>
      </c>
      <c r="H217" s="159">
        <v>3</v>
      </c>
      <c r="I217" s="160"/>
      <c r="L217" s="156"/>
      <c r="M217" s="161"/>
      <c r="T217" s="162"/>
      <c r="AT217" s="157" t="s">
        <v>215</v>
      </c>
      <c r="AU217" s="157" t="s">
        <v>82</v>
      </c>
      <c r="AV217" s="13" t="s">
        <v>82</v>
      </c>
      <c r="AW217" s="13" t="s">
        <v>33</v>
      </c>
      <c r="AX217" s="13" t="s">
        <v>80</v>
      </c>
      <c r="AY217" s="157" t="s">
        <v>130</v>
      </c>
    </row>
    <row r="218" spans="2:65" s="1" customFormat="1" ht="24.2" customHeight="1">
      <c r="B218" s="32"/>
      <c r="C218" s="170" t="s">
        <v>433</v>
      </c>
      <c r="D218" s="170" t="s">
        <v>877</v>
      </c>
      <c r="E218" s="171" t="s">
        <v>1605</v>
      </c>
      <c r="F218" s="172" t="s">
        <v>1606</v>
      </c>
      <c r="G218" s="173" t="s">
        <v>394</v>
      </c>
      <c r="H218" s="174">
        <v>16</v>
      </c>
      <c r="I218" s="175"/>
      <c r="J218" s="176">
        <f>ROUND(I218*H218,2)</f>
        <v>0</v>
      </c>
      <c r="K218" s="172" t="s">
        <v>137</v>
      </c>
      <c r="L218" s="177"/>
      <c r="M218" s="178" t="s">
        <v>19</v>
      </c>
      <c r="N218" s="179" t="s">
        <v>43</v>
      </c>
      <c r="P218" s="136">
        <f>O218*H218</f>
        <v>0</v>
      </c>
      <c r="Q218" s="136">
        <v>2E-3</v>
      </c>
      <c r="R218" s="136">
        <f>Q218*H218</f>
        <v>3.2000000000000001E-2</v>
      </c>
      <c r="S218" s="136">
        <v>0</v>
      </c>
      <c r="T218" s="137">
        <f>S218*H218</f>
        <v>0</v>
      </c>
      <c r="AR218" s="138" t="s">
        <v>264</v>
      </c>
      <c r="AT218" s="138" t="s">
        <v>877</v>
      </c>
      <c r="AU218" s="138" t="s">
        <v>82</v>
      </c>
      <c r="AY218" s="17" t="s">
        <v>130</v>
      </c>
      <c r="BE218" s="139">
        <f>IF(N218="základní",J218,0)</f>
        <v>0</v>
      </c>
      <c r="BF218" s="139">
        <f>IF(N218="snížená",J218,0)</f>
        <v>0</v>
      </c>
      <c r="BG218" s="139">
        <f>IF(N218="zákl. přenesená",J218,0)</f>
        <v>0</v>
      </c>
      <c r="BH218" s="139">
        <f>IF(N218="sníž. přenesená",J218,0)</f>
        <v>0</v>
      </c>
      <c r="BI218" s="139">
        <f>IF(N218="nulová",J218,0)</f>
        <v>0</v>
      </c>
      <c r="BJ218" s="17" t="s">
        <v>80</v>
      </c>
      <c r="BK218" s="139">
        <f>ROUND(I218*H218,2)</f>
        <v>0</v>
      </c>
      <c r="BL218" s="17" t="s">
        <v>138</v>
      </c>
      <c r="BM218" s="138" t="s">
        <v>1607</v>
      </c>
    </row>
    <row r="219" spans="2:65" s="1" customFormat="1" ht="11.25">
      <c r="B219" s="32"/>
      <c r="D219" s="140" t="s">
        <v>140</v>
      </c>
      <c r="F219" s="141" t="s">
        <v>1606</v>
      </c>
      <c r="I219" s="142"/>
      <c r="L219" s="32"/>
      <c r="M219" s="143"/>
      <c r="T219" s="53"/>
      <c r="AT219" s="17" t="s">
        <v>140</v>
      </c>
      <c r="AU219" s="17" t="s">
        <v>82</v>
      </c>
    </row>
    <row r="220" spans="2:65" s="13" customFormat="1" ht="11.25">
      <c r="B220" s="156"/>
      <c r="D220" s="140" t="s">
        <v>215</v>
      </c>
      <c r="E220" s="157" t="s">
        <v>19</v>
      </c>
      <c r="F220" s="158" t="s">
        <v>1608</v>
      </c>
      <c r="H220" s="159">
        <v>16</v>
      </c>
      <c r="I220" s="160"/>
      <c r="L220" s="156"/>
      <c r="M220" s="161"/>
      <c r="T220" s="162"/>
      <c r="AT220" s="157" t="s">
        <v>215</v>
      </c>
      <c r="AU220" s="157" t="s">
        <v>82</v>
      </c>
      <c r="AV220" s="13" t="s">
        <v>82</v>
      </c>
      <c r="AW220" s="13" t="s">
        <v>33</v>
      </c>
      <c r="AX220" s="13" t="s">
        <v>80</v>
      </c>
      <c r="AY220" s="157" t="s">
        <v>130</v>
      </c>
    </row>
    <row r="221" spans="2:65" s="1" customFormat="1" ht="24.2" customHeight="1">
      <c r="B221" s="32"/>
      <c r="C221" s="127" t="s">
        <v>440</v>
      </c>
      <c r="D221" s="127" t="s">
        <v>133</v>
      </c>
      <c r="E221" s="128" t="s">
        <v>1609</v>
      </c>
      <c r="F221" s="129" t="s">
        <v>1610</v>
      </c>
      <c r="G221" s="130" t="s">
        <v>394</v>
      </c>
      <c r="H221" s="131">
        <v>3</v>
      </c>
      <c r="I221" s="132"/>
      <c r="J221" s="133">
        <f>ROUND(I221*H221,2)</f>
        <v>0</v>
      </c>
      <c r="K221" s="129" t="s">
        <v>137</v>
      </c>
      <c r="L221" s="32"/>
      <c r="M221" s="134" t="s">
        <v>19</v>
      </c>
      <c r="N221" s="135" t="s">
        <v>43</v>
      </c>
      <c r="P221" s="136">
        <f>O221*H221</f>
        <v>0</v>
      </c>
      <c r="Q221" s="136">
        <v>0.21734000000000001</v>
      </c>
      <c r="R221" s="136">
        <f>Q221*H221</f>
        <v>0.65202000000000004</v>
      </c>
      <c r="S221" s="136">
        <v>0</v>
      </c>
      <c r="T221" s="137">
        <f>S221*H221</f>
        <v>0</v>
      </c>
      <c r="AR221" s="138" t="s">
        <v>138</v>
      </c>
      <c r="AT221" s="138" t="s">
        <v>133</v>
      </c>
      <c r="AU221" s="138" t="s">
        <v>82</v>
      </c>
      <c r="AY221" s="17" t="s">
        <v>130</v>
      </c>
      <c r="BE221" s="139">
        <f>IF(N221="základní",J221,0)</f>
        <v>0</v>
      </c>
      <c r="BF221" s="139">
        <f>IF(N221="snížená",J221,0)</f>
        <v>0</v>
      </c>
      <c r="BG221" s="139">
        <f>IF(N221="zákl. přenesená",J221,0)</f>
        <v>0</v>
      </c>
      <c r="BH221" s="139">
        <f>IF(N221="sníž. přenesená",J221,0)</f>
        <v>0</v>
      </c>
      <c r="BI221" s="139">
        <f>IF(N221="nulová",J221,0)</f>
        <v>0</v>
      </c>
      <c r="BJ221" s="17" t="s">
        <v>80</v>
      </c>
      <c r="BK221" s="139">
        <f>ROUND(I221*H221,2)</f>
        <v>0</v>
      </c>
      <c r="BL221" s="17" t="s">
        <v>138</v>
      </c>
      <c r="BM221" s="138" t="s">
        <v>1611</v>
      </c>
    </row>
    <row r="222" spans="2:65" s="1" customFormat="1" ht="19.5">
      <c r="B222" s="32"/>
      <c r="D222" s="140" t="s">
        <v>140</v>
      </c>
      <c r="F222" s="141" t="s">
        <v>1612</v>
      </c>
      <c r="I222" s="142"/>
      <c r="L222" s="32"/>
      <c r="M222" s="143"/>
      <c r="T222" s="53"/>
      <c r="AT222" s="17" t="s">
        <v>140</v>
      </c>
      <c r="AU222" s="17" t="s">
        <v>82</v>
      </c>
    </row>
    <row r="223" spans="2:65" s="1" customFormat="1" ht="11.25">
      <c r="B223" s="32"/>
      <c r="D223" s="144" t="s">
        <v>141</v>
      </c>
      <c r="F223" s="145" t="s">
        <v>1613</v>
      </c>
      <c r="I223" s="142"/>
      <c r="L223" s="32"/>
      <c r="M223" s="143"/>
      <c r="T223" s="53"/>
      <c r="AT223" s="17" t="s">
        <v>141</v>
      </c>
      <c r="AU223" s="17" t="s">
        <v>82</v>
      </c>
    </row>
    <row r="224" spans="2:65" s="13" customFormat="1" ht="11.25">
      <c r="B224" s="156"/>
      <c r="D224" s="140" t="s">
        <v>215</v>
      </c>
      <c r="E224" s="157" t="s">
        <v>19</v>
      </c>
      <c r="F224" s="158" t="s">
        <v>1586</v>
      </c>
      <c r="H224" s="159">
        <v>3</v>
      </c>
      <c r="I224" s="160"/>
      <c r="L224" s="156"/>
      <c r="M224" s="161"/>
      <c r="T224" s="162"/>
      <c r="AT224" s="157" t="s">
        <v>215</v>
      </c>
      <c r="AU224" s="157" t="s">
        <v>82</v>
      </c>
      <c r="AV224" s="13" t="s">
        <v>82</v>
      </c>
      <c r="AW224" s="13" t="s">
        <v>33</v>
      </c>
      <c r="AX224" s="13" t="s">
        <v>80</v>
      </c>
      <c r="AY224" s="157" t="s">
        <v>130</v>
      </c>
    </row>
    <row r="225" spans="2:65" s="1" customFormat="1" ht="24.2" customHeight="1">
      <c r="B225" s="32"/>
      <c r="C225" s="170" t="s">
        <v>448</v>
      </c>
      <c r="D225" s="170" t="s">
        <v>877</v>
      </c>
      <c r="E225" s="171" t="s">
        <v>1614</v>
      </c>
      <c r="F225" s="172" t="s">
        <v>1615</v>
      </c>
      <c r="G225" s="173" t="s">
        <v>394</v>
      </c>
      <c r="H225" s="174">
        <v>3</v>
      </c>
      <c r="I225" s="175"/>
      <c r="J225" s="176">
        <f>ROUND(I225*H225,2)</f>
        <v>0</v>
      </c>
      <c r="K225" s="172" t="s">
        <v>137</v>
      </c>
      <c r="L225" s="177"/>
      <c r="M225" s="178" t="s">
        <v>19</v>
      </c>
      <c r="N225" s="179" t="s">
        <v>43</v>
      </c>
      <c r="P225" s="136">
        <f>O225*H225</f>
        <v>0</v>
      </c>
      <c r="Q225" s="136">
        <v>5.4600000000000003E-2</v>
      </c>
      <c r="R225" s="136">
        <f>Q225*H225</f>
        <v>0.1638</v>
      </c>
      <c r="S225" s="136">
        <v>0</v>
      </c>
      <c r="T225" s="137">
        <f>S225*H225</f>
        <v>0</v>
      </c>
      <c r="AR225" s="138" t="s">
        <v>264</v>
      </c>
      <c r="AT225" s="138" t="s">
        <v>877</v>
      </c>
      <c r="AU225" s="138" t="s">
        <v>82</v>
      </c>
      <c r="AY225" s="17" t="s">
        <v>130</v>
      </c>
      <c r="BE225" s="139">
        <f>IF(N225="základní",J225,0)</f>
        <v>0</v>
      </c>
      <c r="BF225" s="139">
        <f>IF(N225="snížená",J225,0)</f>
        <v>0</v>
      </c>
      <c r="BG225" s="139">
        <f>IF(N225="zákl. přenesená",J225,0)</f>
        <v>0</v>
      </c>
      <c r="BH225" s="139">
        <f>IF(N225="sníž. přenesená",J225,0)</f>
        <v>0</v>
      </c>
      <c r="BI225" s="139">
        <f>IF(N225="nulová",J225,0)</f>
        <v>0</v>
      </c>
      <c r="BJ225" s="17" t="s">
        <v>80</v>
      </c>
      <c r="BK225" s="139">
        <f>ROUND(I225*H225,2)</f>
        <v>0</v>
      </c>
      <c r="BL225" s="17" t="s">
        <v>138</v>
      </c>
      <c r="BM225" s="138" t="s">
        <v>1616</v>
      </c>
    </row>
    <row r="226" spans="2:65" s="1" customFormat="1" ht="19.5">
      <c r="B226" s="32"/>
      <c r="D226" s="140" t="s">
        <v>140</v>
      </c>
      <c r="F226" s="141" t="s">
        <v>1615</v>
      </c>
      <c r="I226" s="142"/>
      <c r="L226" s="32"/>
      <c r="M226" s="143"/>
      <c r="T226" s="53"/>
      <c r="AT226" s="17" t="s">
        <v>140</v>
      </c>
      <c r="AU226" s="17" t="s">
        <v>82</v>
      </c>
    </row>
    <row r="227" spans="2:65" s="13" customFormat="1" ht="11.25">
      <c r="B227" s="156"/>
      <c r="D227" s="140" t="s">
        <v>215</v>
      </c>
      <c r="E227" s="157" t="s">
        <v>19</v>
      </c>
      <c r="F227" s="158" t="s">
        <v>1586</v>
      </c>
      <c r="H227" s="159">
        <v>3</v>
      </c>
      <c r="I227" s="160"/>
      <c r="L227" s="156"/>
      <c r="M227" s="161"/>
      <c r="T227" s="162"/>
      <c r="AT227" s="157" t="s">
        <v>215</v>
      </c>
      <c r="AU227" s="157" t="s">
        <v>82</v>
      </c>
      <c r="AV227" s="13" t="s">
        <v>82</v>
      </c>
      <c r="AW227" s="13" t="s">
        <v>33</v>
      </c>
      <c r="AX227" s="13" t="s">
        <v>80</v>
      </c>
      <c r="AY227" s="157" t="s">
        <v>130</v>
      </c>
    </row>
    <row r="228" spans="2:65" s="11" customFormat="1" ht="22.9" customHeight="1">
      <c r="B228" s="115"/>
      <c r="D228" s="116" t="s">
        <v>71</v>
      </c>
      <c r="E228" s="125" t="s">
        <v>272</v>
      </c>
      <c r="F228" s="125" t="s">
        <v>1617</v>
      </c>
      <c r="I228" s="118"/>
      <c r="J228" s="126">
        <f>BK228</f>
        <v>0</v>
      </c>
      <c r="L228" s="115"/>
      <c r="M228" s="120"/>
      <c r="P228" s="121">
        <f>SUM(P229:P235)</f>
        <v>0</v>
      </c>
      <c r="R228" s="121">
        <f>SUM(R229:R235)</f>
        <v>2.7899999999999999E-3</v>
      </c>
      <c r="T228" s="122">
        <f>SUM(T229:T235)</f>
        <v>11.144</v>
      </c>
      <c r="AR228" s="116" t="s">
        <v>80</v>
      </c>
      <c r="AT228" s="123" t="s">
        <v>71</v>
      </c>
      <c r="AU228" s="123" t="s">
        <v>80</v>
      </c>
      <c r="AY228" s="116" t="s">
        <v>130</v>
      </c>
      <c r="BK228" s="124">
        <f>SUM(BK229:BK235)</f>
        <v>0</v>
      </c>
    </row>
    <row r="229" spans="2:65" s="1" customFormat="1" ht="16.5" customHeight="1">
      <c r="B229" s="32"/>
      <c r="C229" s="127" t="s">
        <v>454</v>
      </c>
      <c r="D229" s="127" t="s">
        <v>133</v>
      </c>
      <c r="E229" s="128" t="s">
        <v>1618</v>
      </c>
      <c r="F229" s="129" t="s">
        <v>1619</v>
      </c>
      <c r="G229" s="130" t="s">
        <v>275</v>
      </c>
      <c r="H229" s="131">
        <v>5.04</v>
      </c>
      <c r="I229" s="132"/>
      <c r="J229" s="133">
        <f>ROUND(I229*H229,2)</f>
        <v>0</v>
      </c>
      <c r="K229" s="129" t="s">
        <v>137</v>
      </c>
      <c r="L229" s="32"/>
      <c r="M229" s="134" t="s">
        <v>19</v>
      </c>
      <c r="N229" s="135" t="s">
        <v>43</v>
      </c>
      <c r="P229" s="136">
        <f>O229*H229</f>
        <v>0</v>
      </c>
      <c r="Q229" s="136">
        <v>0</v>
      </c>
      <c r="R229" s="136">
        <f>Q229*H229</f>
        <v>0</v>
      </c>
      <c r="S229" s="136">
        <v>2.2000000000000002</v>
      </c>
      <c r="T229" s="137">
        <f>S229*H229</f>
        <v>11.088000000000001</v>
      </c>
      <c r="AR229" s="138" t="s">
        <v>138</v>
      </c>
      <c r="AT229" s="138" t="s">
        <v>133</v>
      </c>
      <c r="AU229" s="138" t="s">
        <v>82</v>
      </c>
      <c r="AY229" s="17" t="s">
        <v>130</v>
      </c>
      <c r="BE229" s="139">
        <f>IF(N229="základní",J229,0)</f>
        <v>0</v>
      </c>
      <c r="BF229" s="139">
        <f>IF(N229="snížená",J229,0)</f>
        <v>0</v>
      </c>
      <c r="BG229" s="139">
        <f>IF(N229="zákl. přenesená",J229,0)</f>
        <v>0</v>
      </c>
      <c r="BH229" s="139">
        <f>IF(N229="sníž. přenesená",J229,0)</f>
        <v>0</v>
      </c>
      <c r="BI229" s="139">
        <f>IF(N229="nulová",J229,0)</f>
        <v>0</v>
      </c>
      <c r="BJ229" s="17" t="s">
        <v>80</v>
      </c>
      <c r="BK229" s="139">
        <f>ROUND(I229*H229,2)</f>
        <v>0</v>
      </c>
      <c r="BL229" s="17" t="s">
        <v>138</v>
      </c>
      <c r="BM229" s="138" t="s">
        <v>1620</v>
      </c>
    </row>
    <row r="230" spans="2:65" s="1" customFormat="1" ht="29.25">
      <c r="B230" s="32"/>
      <c r="D230" s="140" t="s">
        <v>140</v>
      </c>
      <c r="F230" s="141" t="s">
        <v>1621</v>
      </c>
      <c r="I230" s="142"/>
      <c r="L230" s="32"/>
      <c r="M230" s="143"/>
      <c r="T230" s="53"/>
      <c r="AT230" s="17" t="s">
        <v>140</v>
      </c>
      <c r="AU230" s="17" t="s">
        <v>82</v>
      </c>
    </row>
    <row r="231" spans="2:65" s="1" customFormat="1" ht="11.25">
      <c r="B231" s="32"/>
      <c r="D231" s="144" t="s">
        <v>141</v>
      </c>
      <c r="F231" s="145" t="s">
        <v>1622</v>
      </c>
      <c r="I231" s="142"/>
      <c r="L231" s="32"/>
      <c r="M231" s="143"/>
      <c r="T231" s="53"/>
      <c r="AT231" s="17" t="s">
        <v>141</v>
      </c>
      <c r="AU231" s="17" t="s">
        <v>82</v>
      </c>
    </row>
    <row r="232" spans="2:65" s="13" customFormat="1" ht="22.5">
      <c r="B232" s="156"/>
      <c r="D232" s="140" t="s">
        <v>215</v>
      </c>
      <c r="E232" s="157" t="s">
        <v>19</v>
      </c>
      <c r="F232" s="158" t="s">
        <v>1623</v>
      </c>
      <c r="H232" s="159">
        <v>5.04</v>
      </c>
      <c r="I232" s="160"/>
      <c r="L232" s="156"/>
      <c r="M232" s="161"/>
      <c r="T232" s="162"/>
      <c r="AT232" s="157" t="s">
        <v>215</v>
      </c>
      <c r="AU232" s="157" t="s">
        <v>82</v>
      </c>
      <c r="AV232" s="13" t="s">
        <v>82</v>
      </c>
      <c r="AW232" s="13" t="s">
        <v>33</v>
      </c>
      <c r="AX232" s="13" t="s">
        <v>80</v>
      </c>
      <c r="AY232" s="157" t="s">
        <v>130</v>
      </c>
    </row>
    <row r="233" spans="2:65" s="1" customFormat="1" ht="16.5" customHeight="1">
      <c r="B233" s="32"/>
      <c r="C233" s="127" t="s">
        <v>460</v>
      </c>
      <c r="D233" s="127" t="s">
        <v>133</v>
      </c>
      <c r="E233" s="128" t="s">
        <v>1624</v>
      </c>
      <c r="F233" s="129" t="s">
        <v>1625</v>
      </c>
      <c r="G233" s="130" t="s">
        <v>1626</v>
      </c>
      <c r="H233" s="131">
        <v>1</v>
      </c>
      <c r="I233" s="132"/>
      <c r="J233" s="133">
        <f>ROUND(I233*H233,2)</f>
        <v>0</v>
      </c>
      <c r="K233" s="129" t="s">
        <v>19</v>
      </c>
      <c r="L233" s="32"/>
      <c r="M233" s="134" t="s">
        <v>19</v>
      </c>
      <c r="N233" s="135" t="s">
        <v>43</v>
      </c>
      <c r="P233" s="136">
        <f>O233*H233</f>
        <v>0</v>
      </c>
      <c r="Q233" s="136">
        <v>2.7899999999999999E-3</v>
      </c>
      <c r="R233" s="136">
        <f>Q233*H233</f>
        <v>2.7899999999999999E-3</v>
      </c>
      <c r="S233" s="136">
        <v>5.6000000000000001E-2</v>
      </c>
      <c r="T233" s="137">
        <f>S233*H233</f>
        <v>5.6000000000000001E-2</v>
      </c>
      <c r="AR233" s="138" t="s">
        <v>138</v>
      </c>
      <c r="AT233" s="138" t="s">
        <v>133</v>
      </c>
      <c r="AU233" s="138" t="s">
        <v>82</v>
      </c>
      <c r="AY233" s="17" t="s">
        <v>130</v>
      </c>
      <c r="BE233" s="139">
        <f>IF(N233="základní",J233,0)</f>
        <v>0</v>
      </c>
      <c r="BF233" s="139">
        <f>IF(N233="snížená",J233,0)</f>
        <v>0</v>
      </c>
      <c r="BG233" s="139">
        <f>IF(N233="zákl. přenesená",J233,0)</f>
        <v>0</v>
      </c>
      <c r="BH233" s="139">
        <f>IF(N233="sníž. přenesená",J233,0)</f>
        <v>0</v>
      </c>
      <c r="BI233" s="139">
        <f>IF(N233="nulová",J233,0)</f>
        <v>0</v>
      </c>
      <c r="BJ233" s="17" t="s">
        <v>80</v>
      </c>
      <c r="BK233" s="139">
        <f>ROUND(I233*H233,2)</f>
        <v>0</v>
      </c>
      <c r="BL233" s="17" t="s">
        <v>138</v>
      </c>
      <c r="BM233" s="138" t="s">
        <v>1627</v>
      </c>
    </row>
    <row r="234" spans="2:65" s="1" customFormat="1" ht="29.25">
      <c r="B234" s="32"/>
      <c r="D234" s="140" t="s">
        <v>140</v>
      </c>
      <c r="F234" s="141" t="s">
        <v>1628</v>
      </c>
      <c r="I234" s="142"/>
      <c r="L234" s="32"/>
      <c r="M234" s="143"/>
      <c r="T234" s="53"/>
      <c r="AT234" s="17" t="s">
        <v>140</v>
      </c>
      <c r="AU234" s="17" t="s">
        <v>82</v>
      </c>
    </row>
    <row r="235" spans="2:65" s="13" customFormat="1" ht="11.25">
      <c r="B235" s="156"/>
      <c r="D235" s="140" t="s">
        <v>215</v>
      </c>
      <c r="E235" s="157" t="s">
        <v>19</v>
      </c>
      <c r="F235" s="158" t="s">
        <v>1600</v>
      </c>
      <c r="H235" s="159">
        <v>1</v>
      </c>
      <c r="I235" s="160"/>
      <c r="L235" s="156"/>
      <c r="M235" s="161"/>
      <c r="T235" s="162"/>
      <c r="AT235" s="157" t="s">
        <v>215</v>
      </c>
      <c r="AU235" s="157" t="s">
        <v>82</v>
      </c>
      <c r="AV235" s="13" t="s">
        <v>82</v>
      </c>
      <c r="AW235" s="13" t="s">
        <v>33</v>
      </c>
      <c r="AX235" s="13" t="s">
        <v>80</v>
      </c>
      <c r="AY235" s="157" t="s">
        <v>130</v>
      </c>
    </row>
    <row r="236" spans="2:65" s="11" customFormat="1" ht="22.9" customHeight="1">
      <c r="B236" s="115"/>
      <c r="D236" s="116" t="s">
        <v>71</v>
      </c>
      <c r="E236" s="125" t="s">
        <v>818</v>
      </c>
      <c r="F236" s="125" t="s">
        <v>819</v>
      </c>
      <c r="I236" s="118"/>
      <c r="J236" s="126">
        <f>BK236</f>
        <v>0</v>
      </c>
      <c r="L236" s="115"/>
      <c r="M236" s="120"/>
      <c r="P236" s="121">
        <f>SUM(P237:P249)</f>
        <v>0</v>
      </c>
      <c r="R236" s="121">
        <f>SUM(R237:R249)</f>
        <v>0</v>
      </c>
      <c r="T236" s="122">
        <f>SUM(T237:T249)</f>
        <v>0</v>
      </c>
      <c r="AR236" s="116" t="s">
        <v>80</v>
      </c>
      <c r="AT236" s="123" t="s">
        <v>71</v>
      </c>
      <c r="AU236" s="123" t="s">
        <v>80</v>
      </c>
      <c r="AY236" s="116" t="s">
        <v>130</v>
      </c>
      <c r="BK236" s="124">
        <f>SUM(BK237:BK249)</f>
        <v>0</v>
      </c>
    </row>
    <row r="237" spans="2:65" s="1" customFormat="1" ht="24.2" customHeight="1">
      <c r="B237" s="32"/>
      <c r="C237" s="127" t="s">
        <v>466</v>
      </c>
      <c r="D237" s="127" t="s">
        <v>133</v>
      </c>
      <c r="E237" s="128" t="s">
        <v>1629</v>
      </c>
      <c r="F237" s="129" t="s">
        <v>1630</v>
      </c>
      <c r="G237" s="130" t="s">
        <v>823</v>
      </c>
      <c r="H237" s="131">
        <v>11.087999999999999</v>
      </c>
      <c r="I237" s="132"/>
      <c r="J237" s="133">
        <f>ROUND(I237*H237,2)</f>
        <v>0</v>
      </c>
      <c r="K237" s="129" t="s">
        <v>137</v>
      </c>
      <c r="L237" s="32"/>
      <c r="M237" s="134" t="s">
        <v>19</v>
      </c>
      <c r="N237" s="135" t="s">
        <v>43</v>
      </c>
      <c r="P237" s="136">
        <f>O237*H237</f>
        <v>0</v>
      </c>
      <c r="Q237" s="136">
        <v>0</v>
      </c>
      <c r="R237" s="136">
        <f>Q237*H237</f>
        <v>0</v>
      </c>
      <c r="S237" s="136">
        <v>0</v>
      </c>
      <c r="T237" s="137">
        <f>S237*H237</f>
        <v>0</v>
      </c>
      <c r="AR237" s="138" t="s">
        <v>138</v>
      </c>
      <c r="AT237" s="138" t="s">
        <v>133</v>
      </c>
      <c r="AU237" s="138" t="s">
        <v>82</v>
      </c>
      <c r="AY237" s="17" t="s">
        <v>130</v>
      </c>
      <c r="BE237" s="139">
        <f>IF(N237="základní",J237,0)</f>
        <v>0</v>
      </c>
      <c r="BF237" s="139">
        <f>IF(N237="snížená",J237,0)</f>
        <v>0</v>
      </c>
      <c r="BG237" s="139">
        <f>IF(N237="zákl. přenesená",J237,0)</f>
        <v>0</v>
      </c>
      <c r="BH237" s="139">
        <f>IF(N237="sníž. přenesená",J237,0)</f>
        <v>0</v>
      </c>
      <c r="BI237" s="139">
        <f>IF(N237="nulová",J237,0)</f>
        <v>0</v>
      </c>
      <c r="BJ237" s="17" t="s">
        <v>80</v>
      </c>
      <c r="BK237" s="139">
        <f>ROUND(I237*H237,2)</f>
        <v>0</v>
      </c>
      <c r="BL237" s="17" t="s">
        <v>138</v>
      </c>
      <c r="BM237" s="138" t="s">
        <v>1631</v>
      </c>
    </row>
    <row r="238" spans="2:65" s="1" customFormat="1" ht="19.5">
      <c r="B238" s="32"/>
      <c r="D238" s="140" t="s">
        <v>140</v>
      </c>
      <c r="F238" s="141" t="s">
        <v>1632</v>
      </c>
      <c r="I238" s="142"/>
      <c r="L238" s="32"/>
      <c r="M238" s="143"/>
      <c r="T238" s="53"/>
      <c r="AT238" s="17" t="s">
        <v>140</v>
      </c>
      <c r="AU238" s="17" t="s">
        <v>82</v>
      </c>
    </row>
    <row r="239" spans="2:65" s="1" customFormat="1" ht="11.25">
      <c r="B239" s="32"/>
      <c r="D239" s="144" t="s">
        <v>141</v>
      </c>
      <c r="F239" s="145" t="s">
        <v>1633</v>
      </c>
      <c r="I239" s="142"/>
      <c r="L239" s="32"/>
      <c r="M239" s="143"/>
      <c r="T239" s="53"/>
      <c r="AT239" s="17" t="s">
        <v>141</v>
      </c>
      <c r="AU239" s="17" t="s">
        <v>82</v>
      </c>
    </row>
    <row r="240" spans="2:65" s="13" customFormat="1" ht="11.25">
      <c r="B240" s="156"/>
      <c r="D240" s="140" t="s">
        <v>215</v>
      </c>
      <c r="E240" s="157" t="s">
        <v>19</v>
      </c>
      <c r="F240" s="158" t="s">
        <v>1634</v>
      </c>
      <c r="H240" s="159">
        <v>11.087999999999999</v>
      </c>
      <c r="I240" s="160"/>
      <c r="L240" s="156"/>
      <c r="M240" s="161"/>
      <c r="T240" s="162"/>
      <c r="AT240" s="157" t="s">
        <v>215</v>
      </c>
      <c r="AU240" s="157" t="s">
        <v>82</v>
      </c>
      <c r="AV240" s="13" t="s">
        <v>82</v>
      </c>
      <c r="AW240" s="13" t="s">
        <v>33</v>
      </c>
      <c r="AX240" s="13" t="s">
        <v>80</v>
      </c>
      <c r="AY240" s="157" t="s">
        <v>130</v>
      </c>
    </row>
    <row r="241" spans="2:65" s="1" customFormat="1" ht="24.2" customHeight="1">
      <c r="B241" s="32"/>
      <c r="C241" s="127" t="s">
        <v>471</v>
      </c>
      <c r="D241" s="127" t="s">
        <v>133</v>
      </c>
      <c r="E241" s="128" t="s">
        <v>1635</v>
      </c>
      <c r="F241" s="129" t="s">
        <v>1636</v>
      </c>
      <c r="G241" s="130" t="s">
        <v>823</v>
      </c>
      <c r="H241" s="131">
        <v>266.39999999999998</v>
      </c>
      <c r="I241" s="132"/>
      <c r="J241" s="133">
        <f>ROUND(I241*H241,2)</f>
        <v>0</v>
      </c>
      <c r="K241" s="129" t="s">
        <v>137</v>
      </c>
      <c r="L241" s="32"/>
      <c r="M241" s="134" t="s">
        <v>19</v>
      </c>
      <c r="N241" s="135" t="s">
        <v>43</v>
      </c>
      <c r="P241" s="136">
        <f>O241*H241</f>
        <v>0</v>
      </c>
      <c r="Q241" s="136">
        <v>0</v>
      </c>
      <c r="R241" s="136">
        <f>Q241*H241</f>
        <v>0</v>
      </c>
      <c r="S241" s="136">
        <v>0</v>
      </c>
      <c r="T241" s="137">
        <f>S241*H241</f>
        <v>0</v>
      </c>
      <c r="AR241" s="138" t="s">
        <v>138</v>
      </c>
      <c r="AT241" s="138" t="s">
        <v>133</v>
      </c>
      <c r="AU241" s="138" t="s">
        <v>82</v>
      </c>
      <c r="AY241" s="17" t="s">
        <v>130</v>
      </c>
      <c r="BE241" s="139">
        <f>IF(N241="základní",J241,0)</f>
        <v>0</v>
      </c>
      <c r="BF241" s="139">
        <f>IF(N241="snížená",J241,0)</f>
        <v>0</v>
      </c>
      <c r="BG241" s="139">
        <f>IF(N241="zákl. přenesená",J241,0)</f>
        <v>0</v>
      </c>
      <c r="BH241" s="139">
        <f>IF(N241="sníž. přenesená",J241,0)</f>
        <v>0</v>
      </c>
      <c r="BI241" s="139">
        <f>IF(N241="nulová",J241,0)</f>
        <v>0</v>
      </c>
      <c r="BJ241" s="17" t="s">
        <v>80</v>
      </c>
      <c r="BK241" s="139">
        <f>ROUND(I241*H241,2)</f>
        <v>0</v>
      </c>
      <c r="BL241" s="17" t="s">
        <v>138</v>
      </c>
      <c r="BM241" s="138" t="s">
        <v>1637</v>
      </c>
    </row>
    <row r="242" spans="2:65" s="1" customFormat="1" ht="29.25">
      <c r="B242" s="32"/>
      <c r="D242" s="140" t="s">
        <v>140</v>
      </c>
      <c r="F242" s="141" t="s">
        <v>1638</v>
      </c>
      <c r="I242" s="142"/>
      <c r="L242" s="32"/>
      <c r="M242" s="143"/>
      <c r="T242" s="53"/>
      <c r="AT242" s="17" t="s">
        <v>140</v>
      </c>
      <c r="AU242" s="17" t="s">
        <v>82</v>
      </c>
    </row>
    <row r="243" spans="2:65" s="1" customFormat="1" ht="11.25">
      <c r="B243" s="32"/>
      <c r="D243" s="144" t="s">
        <v>141</v>
      </c>
      <c r="F243" s="145" t="s">
        <v>1639</v>
      </c>
      <c r="I243" s="142"/>
      <c r="L243" s="32"/>
      <c r="M243" s="143"/>
      <c r="T243" s="53"/>
      <c r="AT243" s="17" t="s">
        <v>141</v>
      </c>
      <c r="AU243" s="17" t="s">
        <v>82</v>
      </c>
    </row>
    <row r="244" spans="2:65" s="12" customFormat="1" ht="11.25">
      <c r="B244" s="150"/>
      <c r="D244" s="140" t="s">
        <v>215</v>
      </c>
      <c r="E244" s="151" t="s">
        <v>19</v>
      </c>
      <c r="F244" s="152" t="s">
        <v>1640</v>
      </c>
      <c r="H244" s="151" t="s">
        <v>19</v>
      </c>
      <c r="I244" s="153"/>
      <c r="L244" s="150"/>
      <c r="M244" s="154"/>
      <c r="T244" s="155"/>
      <c r="AT244" s="151" t="s">
        <v>215</v>
      </c>
      <c r="AU244" s="151" t="s">
        <v>82</v>
      </c>
      <c r="AV244" s="12" t="s">
        <v>80</v>
      </c>
      <c r="AW244" s="12" t="s">
        <v>33</v>
      </c>
      <c r="AX244" s="12" t="s">
        <v>72</v>
      </c>
      <c r="AY244" s="151" t="s">
        <v>130</v>
      </c>
    </row>
    <row r="245" spans="2:65" s="13" customFormat="1" ht="11.25">
      <c r="B245" s="156"/>
      <c r="D245" s="140" t="s">
        <v>215</v>
      </c>
      <c r="E245" s="157" t="s">
        <v>19</v>
      </c>
      <c r="F245" s="158" t="s">
        <v>1641</v>
      </c>
      <c r="H245" s="159">
        <v>266.39999999999998</v>
      </c>
      <c r="I245" s="160"/>
      <c r="L245" s="156"/>
      <c r="M245" s="161"/>
      <c r="T245" s="162"/>
      <c r="AT245" s="157" t="s">
        <v>215</v>
      </c>
      <c r="AU245" s="157" t="s">
        <v>82</v>
      </c>
      <c r="AV245" s="13" t="s">
        <v>82</v>
      </c>
      <c r="AW245" s="13" t="s">
        <v>33</v>
      </c>
      <c r="AX245" s="13" t="s">
        <v>80</v>
      </c>
      <c r="AY245" s="157" t="s">
        <v>130</v>
      </c>
    </row>
    <row r="246" spans="2:65" s="1" customFormat="1" ht="33" customHeight="1">
      <c r="B246" s="32"/>
      <c r="C246" s="127" t="s">
        <v>479</v>
      </c>
      <c r="D246" s="127" t="s">
        <v>133</v>
      </c>
      <c r="E246" s="128" t="s">
        <v>1642</v>
      </c>
      <c r="F246" s="129" t="s">
        <v>1643</v>
      </c>
      <c r="G246" s="130" t="s">
        <v>823</v>
      </c>
      <c r="H246" s="131">
        <v>11.1</v>
      </c>
      <c r="I246" s="132"/>
      <c r="J246" s="133">
        <f>ROUND(I246*H246,2)</f>
        <v>0</v>
      </c>
      <c r="K246" s="129" t="s">
        <v>137</v>
      </c>
      <c r="L246" s="32"/>
      <c r="M246" s="134" t="s">
        <v>19</v>
      </c>
      <c r="N246" s="135" t="s">
        <v>43</v>
      </c>
      <c r="P246" s="136">
        <f>O246*H246</f>
        <v>0</v>
      </c>
      <c r="Q246" s="136">
        <v>0</v>
      </c>
      <c r="R246" s="136">
        <f>Q246*H246</f>
        <v>0</v>
      </c>
      <c r="S246" s="136">
        <v>0</v>
      </c>
      <c r="T246" s="137">
        <f>S246*H246</f>
        <v>0</v>
      </c>
      <c r="AR246" s="138" t="s">
        <v>138</v>
      </c>
      <c r="AT246" s="138" t="s">
        <v>133</v>
      </c>
      <c r="AU246" s="138" t="s">
        <v>82</v>
      </c>
      <c r="AY246" s="17" t="s">
        <v>130</v>
      </c>
      <c r="BE246" s="139">
        <f>IF(N246="základní",J246,0)</f>
        <v>0</v>
      </c>
      <c r="BF246" s="139">
        <f>IF(N246="snížená",J246,0)</f>
        <v>0</v>
      </c>
      <c r="BG246" s="139">
        <f>IF(N246="zákl. přenesená",J246,0)</f>
        <v>0</v>
      </c>
      <c r="BH246" s="139">
        <f>IF(N246="sníž. přenesená",J246,0)</f>
        <v>0</v>
      </c>
      <c r="BI246" s="139">
        <f>IF(N246="nulová",J246,0)</f>
        <v>0</v>
      </c>
      <c r="BJ246" s="17" t="s">
        <v>80</v>
      </c>
      <c r="BK246" s="139">
        <f>ROUND(I246*H246,2)</f>
        <v>0</v>
      </c>
      <c r="BL246" s="17" t="s">
        <v>138</v>
      </c>
      <c r="BM246" s="138" t="s">
        <v>1644</v>
      </c>
    </row>
    <row r="247" spans="2:65" s="1" customFormat="1" ht="29.25">
      <c r="B247" s="32"/>
      <c r="D247" s="140" t="s">
        <v>140</v>
      </c>
      <c r="F247" s="141" t="s">
        <v>1645</v>
      </c>
      <c r="I247" s="142"/>
      <c r="L247" s="32"/>
      <c r="M247" s="143"/>
      <c r="T247" s="53"/>
      <c r="AT247" s="17" t="s">
        <v>140</v>
      </c>
      <c r="AU247" s="17" t="s">
        <v>82</v>
      </c>
    </row>
    <row r="248" spans="2:65" s="1" customFormat="1" ht="11.25">
      <c r="B248" s="32"/>
      <c r="D248" s="144" t="s">
        <v>141</v>
      </c>
      <c r="F248" s="145" t="s">
        <v>1646</v>
      </c>
      <c r="I248" s="142"/>
      <c r="L248" s="32"/>
      <c r="M248" s="143"/>
      <c r="T248" s="53"/>
      <c r="AT248" s="17" t="s">
        <v>141</v>
      </c>
      <c r="AU248" s="17" t="s">
        <v>82</v>
      </c>
    </row>
    <row r="249" spans="2:65" s="13" customFormat="1" ht="11.25">
      <c r="B249" s="156"/>
      <c r="D249" s="140" t="s">
        <v>215</v>
      </c>
      <c r="E249" s="157" t="s">
        <v>19</v>
      </c>
      <c r="F249" s="158" t="s">
        <v>1647</v>
      </c>
      <c r="H249" s="159">
        <v>11.1</v>
      </c>
      <c r="I249" s="160"/>
      <c r="L249" s="156"/>
      <c r="M249" s="161"/>
      <c r="T249" s="162"/>
      <c r="AT249" s="157" t="s">
        <v>215</v>
      </c>
      <c r="AU249" s="157" t="s">
        <v>82</v>
      </c>
      <c r="AV249" s="13" t="s">
        <v>82</v>
      </c>
      <c r="AW249" s="13" t="s">
        <v>33</v>
      </c>
      <c r="AX249" s="13" t="s">
        <v>80</v>
      </c>
      <c r="AY249" s="157" t="s">
        <v>130</v>
      </c>
    </row>
    <row r="250" spans="2:65" s="11" customFormat="1" ht="22.9" customHeight="1">
      <c r="B250" s="115"/>
      <c r="D250" s="116" t="s">
        <v>71</v>
      </c>
      <c r="E250" s="125" t="s">
        <v>869</v>
      </c>
      <c r="F250" s="125" t="s">
        <v>870</v>
      </c>
      <c r="I250" s="118"/>
      <c r="J250" s="126">
        <f>BK250</f>
        <v>0</v>
      </c>
      <c r="L250" s="115"/>
      <c r="M250" s="120"/>
      <c r="P250" s="121">
        <f>SUM(P251:P253)</f>
        <v>0</v>
      </c>
      <c r="R250" s="121">
        <f>SUM(R251:R253)</f>
        <v>0</v>
      </c>
      <c r="T250" s="122">
        <f>SUM(T251:T253)</f>
        <v>0</v>
      </c>
      <c r="AR250" s="116" t="s">
        <v>80</v>
      </c>
      <c r="AT250" s="123" t="s">
        <v>71</v>
      </c>
      <c r="AU250" s="123" t="s">
        <v>80</v>
      </c>
      <c r="AY250" s="116" t="s">
        <v>130</v>
      </c>
      <c r="BK250" s="124">
        <f>SUM(BK251:BK253)</f>
        <v>0</v>
      </c>
    </row>
    <row r="251" spans="2:65" s="1" customFormat="1" ht="24.2" customHeight="1">
      <c r="B251" s="32"/>
      <c r="C251" s="127" t="s">
        <v>486</v>
      </c>
      <c r="D251" s="127" t="s">
        <v>133</v>
      </c>
      <c r="E251" s="128" t="s">
        <v>1648</v>
      </c>
      <c r="F251" s="129" t="s">
        <v>1649</v>
      </c>
      <c r="G251" s="130" t="s">
        <v>823</v>
      </c>
      <c r="H251" s="131">
        <v>111.95</v>
      </c>
      <c r="I251" s="132"/>
      <c r="J251" s="133">
        <f>ROUND(I251*H251,2)</f>
        <v>0</v>
      </c>
      <c r="K251" s="129" t="s">
        <v>137</v>
      </c>
      <c r="L251" s="32"/>
      <c r="M251" s="134" t="s">
        <v>19</v>
      </c>
      <c r="N251" s="135" t="s">
        <v>43</v>
      </c>
      <c r="P251" s="136">
        <f>O251*H251</f>
        <v>0</v>
      </c>
      <c r="Q251" s="136">
        <v>0</v>
      </c>
      <c r="R251" s="136">
        <f>Q251*H251</f>
        <v>0</v>
      </c>
      <c r="S251" s="136">
        <v>0</v>
      </c>
      <c r="T251" s="137">
        <f>S251*H251</f>
        <v>0</v>
      </c>
      <c r="AR251" s="138" t="s">
        <v>138</v>
      </c>
      <c r="AT251" s="138" t="s">
        <v>133</v>
      </c>
      <c r="AU251" s="138" t="s">
        <v>82</v>
      </c>
      <c r="AY251" s="17" t="s">
        <v>130</v>
      </c>
      <c r="BE251" s="139">
        <f>IF(N251="základní",J251,0)</f>
        <v>0</v>
      </c>
      <c r="BF251" s="139">
        <f>IF(N251="snížená",J251,0)</f>
        <v>0</v>
      </c>
      <c r="BG251" s="139">
        <f>IF(N251="zákl. přenesená",J251,0)</f>
        <v>0</v>
      </c>
      <c r="BH251" s="139">
        <f>IF(N251="sníž. přenesená",J251,0)</f>
        <v>0</v>
      </c>
      <c r="BI251" s="139">
        <f>IF(N251="nulová",J251,0)</f>
        <v>0</v>
      </c>
      <c r="BJ251" s="17" t="s">
        <v>80</v>
      </c>
      <c r="BK251" s="139">
        <f>ROUND(I251*H251,2)</f>
        <v>0</v>
      </c>
      <c r="BL251" s="17" t="s">
        <v>138</v>
      </c>
      <c r="BM251" s="138" t="s">
        <v>1650</v>
      </c>
    </row>
    <row r="252" spans="2:65" s="1" customFormat="1" ht="19.5">
      <c r="B252" s="32"/>
      <c r="D252" s="140" t="s">
        <v>140</v>
      </c>
      <c r="F252" s="141" t="s">
        <v>1649</v>
      </c>
      <c r="I252" s="142"/>
      <c r="L252" s="32"/>
      <c r="M252" s="143"/>
      <c r="T252" s="53"/>
      <c r="AT252" s="17" t="s">
        <v>140</v>
      </c>
      <c r="AU252" s="17" t="s">
        <v>82</v>
      </c>
    </row>
    <row r="253" spans="2:65" s="1" customFormat="1" ht="11.25">
      <c r="B253" s="32"/>
      <c r="D253" s="144" t="s">
        <v>141</v>
      </c>
      <c r="F253" s="145" t="s">
        <v>1651</v>
      </c>
      <c r="I253" s="142"/>
      <c r="L253" s="32"/>
      <c r="M253" s="147"/>
      <c r="N253" s="148"/>
      <c r="O253" s="148"/>
      <c r="P253" s="148"/>
      <c r="Q253" s="148"/>
      <c r="R253" s="148"/>
      <c r="S253" s="148"/>
      <c r="T253" s="149"/>
      <c r="AT253" s="17" t="s">
        <v>141</v>
      </c>
      <c r="AU253" s="17" t="s">
        <v>82</v>
      </c>
    </row>
    <row r="254" spans="2:65" s="1" customFormat="1" ht="6.95" customHeight="1">
      <c r="B254" s="41"/>
      <c r="C254" s="42"/>
      <c r="D254" s="42"/>
      <c r="E254" s="42"/>
      <c r="F254" s="42"/>
      <c r="G254" s="42"/>
      <c r="H254" s="42"/>
      <c r="I254" s="42"/>
      <c r="J254" s="42"/>
      <c r="K254" s="42"/>
      <c r="L254" s="32"/>
    </row>
  </sheetData>
  <sheetProtection algorithmName="SHA-512" hashValue="QbqGh/+FqQfWM95LzZJIrdrv8el8SBIGdbiYrhCmybkOOKfdojjdDAwNx+H2zRMxrepAoZFnPj1gRhnzsJX5Zg==" saltValue="xoSgokBb1rULuUqfkL//tEqNCwJs0SEFjdJp1OJdqMAP1czUmC/rnmnqEZl6a7iP8R75dnBs0exHZIMXln9+kw==" spinCount="100000" sheet="1" objects="1" scenarios="1" formatColumns="0" formatRows="0" autoFilter="0"/>
  <autoFilter ref="C85:K253" xr:uid="{00000000-0009-0000-0000-000006000000}"/>
  <mergeCells count="9">
    <mergeCell ref="E50:H50"/>
    <mergeCell ref="E76:H76"/>
    <mergeCell ref="E78:H78"/>
    <mergeCell ref="L2:V2"/>
    <mergeCell ref="E7:H7"/>
    <mergeCell ref="E9:H9"/>
    <mergeCell ref="E18:H18"/>
    <mergeCell ref="E27:H27"/>
    <mergeCell ref="E48:H48"/>
  </mergeCells>
  <hyperlinks>
    <hyperlink ref="F91" r:id="rId1" xr:uid="{00000000-0004-0000-0600-000000000000}"/>
    <hyperlink ref="F96" r:id="rId2" xr:uid="{00000000-0004-0000-0600-000001000000}"/>
    <hyperlink ref="F101" r:id="rId3" xr:uid="{00000000-0004-0000-0600-000002000000}"/>
    <hyperlink ref="F106" r:id="rId4" xr:uid="{00000000-0004-0000-0600-000003000000}"/>
    <hyperlink ref="F111" r:id="rId5" xr:uid="{00000000-0004-0000-0600-000004000000}"/>
    <hyperlink ref="F119" r:id="rId6" xr:uid="{00000000-0004-0000-0600-000005000000}"/>
    <hyperlink ref="F123" r:id="rId7" xr:uid="{00000000-0004-0000-0600-000006000000}"/>
    <hyperlink ref="F130" r:id="rId8" xr:uid="{00000000-0004-0000-0600-000007000000}"/>
    <hyperlink ref="F134" r:id="rId9" xr:uid="{00000000-0004-0000-0600-000008000000}"/>
    <hyperlink ref="F144" r:id="rId10" xr:uid="{00000000-0004-0000-0600-000009000000}"/>
    <hyperlink ref="F154" r:id="rId11" xr:uid="{00000000-0004-0000-0600-00000A000000}"/>
    <hyperlink ref="F162" r:id="rId12" xr:uid="{00000000-0004-0000-0600-00000B000000}"/>
    <hyperlink ref="F169" r:id="rId13" xr:uid="{00000000-0004-0000-0600-00000C000000}"/>
    <hyperlink ref="F177" r:id="rId14" xr:uid="{00000000-0004-0000-0600-00000D000000}"/>
    <hyperlink ref="F187" r:id="rId15" xr:uid="{00000000-0004-0000-0600-00000E000000}"/>
    <hyperlink ref="F195" r:id="rId16" xr:uid="{00000000-0004-0000-0600-00000F000000}"/>
    <hyperlink ref="F200" r:id="rId17" xr:uid="{00000000-0004-0000-0600-000010000000}"/>
    <hyperlink ref="F223" r:id="rId18" xr:uid="{00000000-0004-0000-0600-000011000000}"/>
    <hyperlink ref="F231" r:id="rId19" xr:uid="{00000000-0004-0000-0600-000012000000}"/>
    <hyperlink ref="F239" r:id="rId20" xr:uid="{00000000-0004-0000-0600-000013000000}"/>
    <hyperlink ref="F243" r:id="rId21" xr:uid="{00000000-0004-0000-0600-000014000000}"/>
    <hyperlink ref="F248" r:id="rId22" xr:uid="{00000000-0004-0000-0600-000015000000}"/>
    <hyperlink ref="F253" r:id="rId23" xr:uid="{00000000-0004-0000-06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0"/>
      <c r="M2" s="290"/>
      <c r="N2" s="290"/>
      <c r="O2" s="290"/>
      <c r="P2" s="290"/>
      <c r="Q2" s="290"/>
      <c r="R2" s="290"/>
      <c r="S2" s="290"/>
      <c r="T2" s="290"/>
      <c r="U2" s="290"/>
      <c r="V2" s="290"/>
      <c r="AT2" s="17" t="s">
        <v>100</v>
      </c>
    </row>
    <row r="3" spans="2:46" ht="6.95" customHeight="1">
      <c r="B3" s="18"/>
      <c r="C3" s="19"/>
      <c r="D3" s="19"/>
      <c r="E3" s="19"/>
      <c r="F3" s="19"/>
      <c r="G3" s="19"/>
      <c r="H3" s="19"/>
      <c r="I3" s="19"/>
      <c r="J3" s="19"/>
      <c r="K3" s="19"/>
      <c r="L3" s="20"/>
      <c r="AT3" s="17" t="s">
        <v>82</v>
      </c>
    </row>
    <row r="4" spans="2:46" ht="24.95" customHeight="1">
      <c r="B4" s="20"/>
      <c r="D4" s="21" t="s">
        <v>101</v>
      </c>
      <c r="L4" s="20"/>
      <c r="M4" s="85" t="s">
        <v>10</v>
      </c>
      <c r="AT4" s="17" t="s">
        <v>4</v>
      </c>
    </row>
    <row r="5" spans="2:46" ht="6.95" customHeight="1">
      <c r="B5" s="20"/>
      <c r="L5" s="20"/>
    </row>
    <row r="6" spans="2:46" ht="12" customHeight="1">
      <c r="B6" s="20"/>
      <c r="D6" s="27" t="s">
        <v>16</v>
      </c>
      <c r="L6" s="20"/>
    </row>
    <row r="7" spans="2:46" ht="16.5" customHeight="1">
      <c r="B7" s="20"/>
      <c r="E7" s="305" t="str">
        <f>'Rekapitulace stavby'!K6</f>
        <v>SILNICE II/605 ROZVADOV – STARÁ CELNICE</v>
      </c>
      <c r="F7" s="306"/>
      <c r="G7" s="306"/>
      <c r="H7" s="306"/>
      <c r="L7" s="20"/>
    </row>
    <row r="8" spans="2:46" s="1" customFormat="1" ht="12" customHeight="1">
      <c r="B8" s="32"/>
      <c r="D8" s="27" t="s">
        <v>102</v>
      </c>
      <c r="L8" s="32"/>
    </row>
    <row r="9" spans="2:46" s="1" customFormat="1" ht="16.5" customHeight="1">
      <c r="B9" s="32"/>
      <c r="E9" s="268" t="s">
        <v>1652</v>
      </c>
      <c r="F9" s="307"/>
      <c r="G9" s="307"/>
      <c r="H9" s="307"/>
      <c r="L9" s="32"/>
    </row>
    <row r="10" spans="2:46" s="1" customFormat="1" ht="11.25">
      <c r="B10" s="32"/>
      <c r="L10" s="32"/>
    </row>
    <row r="11" spans="2:46" s="1" customFormat="1" ht="12" customHeight="1">
      <c r="B11" s="32"/>
      <c r="D11" s="27" t="s">
        <v>18</v>
      </c>
      <c r="F11" s="25" t="s">
        <v>19</v>
      </c>
      <c r="I11" s="27" t="s">
        <v>20</v>
      </c>
      <c r="J11" s="25" t="s">
        <v>1653</v>
      </c>
      <c r="L11" s="32"/>
    </row>
    <row r="12" spans="2:46" s="1" customFormat="1" ht="12" customHeight="1">
      <c r="B12" s="32"/>
      <c r="D12" s="27" t="s">
        <v>21</v>
      </c>
      <c r="F12" s="25" t="s">
        <v>35</v>
      </c>
      <c r="I12" s="27" t="s">
        <v>23</v>
      </c>
      <c r="J12" s="49" t="str">
        <f>'Rekapitulace stavby'!AN8</f>
        <v>15. 8. 2024</v>
      </c>
      <c r="L12" s="32"/>
    </row>
    <row r="13" spans="2:46" s="1" customFormat="1" ht="10.9" customHeight="1">
      <c r="B13" s="32"/>
      <c r="L13" s="32"/>
    </row>
    <row r="14" spans="2:46" s="1" customFormat="1" ht="12" customHeight="1">
      <c r="B14" s="32"/>
      <c r="D14" s="27" t="s">
        <v>25</v>
      </c>
      <c r="I14" s="27" t="s">
        <v>26</v>
      </c>
      <c r="J14" s="25" t="str">
        <f>IF('Rekapitulace stavby'!AN10="","",'Rekapitulace stavby'!AN10)</f>
        <v/>
      </c>
      <c r="L14" s="32"/>
    </row>
    <row r="15" spans="2:46" s="1" customFormat="1" ht="18" customHeight="1">
      <c r="B15" s="32"/>
      <c r="E15" s="25" t="str">
        <f>IF('Rekapitulace stavby'!E11="","",'Rekapitulace stavby'!E11)</f>
        <v>Správa a údržba silnic Plzeňského kraje, p.o.</v>
      </c>
      <c r="I15" s="27" t="s">
        <v>28</v>
      </c>
      <c r="J15" s="25" t="str">
        <f>IF('Rekapitulace stavby'!AN11="","",'Rekapitulace stavby'!AN11)</f>
        <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8" t="str">
        <f>'Rekapitulace stavby'!E14</f>
        <v>Vyplň údaj</v>
      </c>
      <c r="F18" s="289"/>
      <c r="G18" s="289"/>
      <c r="H18" s="28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tr">
        <f>IF('Rekapitulace stavby'!AN16="","",'Rekapitulace stavby'!AN16)</f>
        <v/>
      </c>
      <c r="L20" s="32"/>
    </row>
    <row r="21" spans="2:12" s="1" customFormat="1" ht="18" customHeight="1">
      <c r="B21" s="32"/>
      <c r="E21" s="25" t="str">
        <f>IF('Rekapitulace stavby'!E17="","",'Rekapitulace stavby'!E17)</f>
        <v>D PROJEKT PLZEŇ Nedvěd s.r.o.</v>
      </c>
      <c r="I21" s="27" t="s">
        <v>28</v>
      </c>
      <c r="J21" s="25" t="str">
        <f>IF('Rekapitulace stavby'!AN17="","",'Rekapitulace stavby'!AN17)</f>
        <v/>
      </c>
      <c r="L21" s="32"/>
    </row>
    <row r="22" spans="2:12" s="1" customFormat="1" ht="6.95"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6.95" customHeight="1">
      <c r="B25" s="32"/>
      <c r="L25" s="32"/>
    </row>
    <row r="26" spans="2:12" s="1" customFormat="1" ht="12" customHeight="1">
      <c r="B26" s="32"/>
      <c r="D26" s="27" t="s">
        <v>36</v>
      </c>
      <c r="L26" s="32"/>
    </row>
    <row r="27" spans="2:12" s="7" customFormat="1" ht="155.25" customHeight="1">
      <c r="B27" s="86"/>
      <c r="E27" s="294" t="s">
        <v>1654</v>
      </c>
      <c r="F27" s="294"/>
      <c r="G27" s="294"/>
      <c r="H27" s="29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ROUND(J83,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ROUND((SUM(BE83:BE285)),  2)</f>
        <v>0</v>
      </c>
      <c r="I33" s="89">
        <v>0.21</v>
      </c>
      <c r="J33" s="88">
        <f>ROUND(((SUM(BE83:BE285))*I33),  2)</f>
        <v>0</v>
      </c>
      <c r="L33" s="32"/>
    </row>
    <row r="34" spans="2:12" s="1" customFormat="1" ht="14.45" customHeight="1">
      <c r="B34" s="32"/>
      <c r="E34" s="27" t="s">
        <v>44</v>
      </c>
      <c r="F34" s="88">
        <f>ROUND((SUM(BF83:BF285)),  2)</f>
        <v>0</v>
      </c>
      <c r="I34" s="89">
        <v>0.12</v>
      </c>
      <c r="J34" s="88">
        <f>ROUND(((SUM(BF83:BF285))*I34),  2)</f>
        <v>0</v>
      </c>
      <c r="L34" s="32"/>
    </row>
    <row r="35" spans="2:12" s="1" customFormat="1" ht="14.45" hidden="1" customHeight="1">
      <c r="B35" s="32"/>
      <c r="E35" s="27" t="s">
        <v>45</v>
      </c>
      <c r="F35" s="88">
        <f>ROUND((SUM(BG83:BG285)),  2)</f>
        <v>0</v>
      </c>
      <c r="I35" s="89">
        <v>0.21</v>
      </c>
      <c r="J35" s="88">
        <f>0</f>
        <v>0</v>
      </c>
      <c r="L35" s="32"/>
    </row>
    <row r="36" spans="2:12" s="1" customFormat="1" ht="14.45" hidden="1" customHeight="1">
      <c r="B36" s="32"/>
      <c r="E36" s="27" t="s">
        <v>46</v>
      </c>
      <c r="F36" s="88">
        <f>ROUND((SUM(BH83:BH285)),  2)</f>
        <v>0</v>
      </c>
      <c r="I36" s="89">
        <v>0.12</v>
      </c>
      <c r="J36" s="88">
        <f>0</f>
        <v>0</v>
      </c>
      <c r="L36" s="32"/>
    </row>
    <row r="37" spans="2:12" s="1" customFormat="1" ht="14.45" hidden="1" customHeight="1">
      <c r="B37" s="32"/>
      <c r="E37" s="27" t="s">
        <v>47</v>
      </c>
      <c r="F37" s="88">
        <f>ROUND((SUM(BI83:BI285)),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105</v>
      </c>
      <c r="L45" s="32"/>
    </row>
    <row r="46" spans="2:12" s="1" customFormat="1" ht="6.95" customHeight="1">
      <c r="B46" s="32"/>
      <c r="L46" s="32"/>
    </row>
    <row r="47" spans="2:12" s="1" customFormat="1" ht="12" customHeight="1">
      <c r="B47" s="32"/>
      <c r="C47" s="27" t="s">
        <v>16</v>
      </c>
      <c r="L47" s="32"/>
    </row>
    <row r="48" spans="2:12" s="1" customFormat="1" ht="16.5" customHeight="1">
      <c r="B48" s="32"/>
      <c r="E48" s="305" t="str">
        <f>E7</f>
        <v>SILNICE II/605 ROZVADOV – STARÁ CELNICE</v>
      </c>
      <c r="F48" s="306"/>
      <c r="G48" s="306"/>
      <c r="H48" s="306"/>
      <c r="L48" s="32"/>
    </row>
    <row r="49" spans="2:47" s="1" customFormat="1" ht="12" customHeight="1">
      <c r="B49" s="32"/>
      <c r="C49" s="27" t="s">
        <v>102</v>
      </c>
      <c r="L49" s="32"/>
    </row>
    <row r="50" spans="2:47" s="1" customFormat="1" ht="16.5" customHeight="1">
      <c r="B50" s="32"/>
      <c r="E50" s="268" t="str">
        <f>E9</f>
        <v>SO 401 - Veřejné osvětlení</v>
      </c>
      <c r="F50" s="307"/>
      <c r="G50" s="307"/>
      <c r="H50" s="307"/>
      <c r="L50" s="32"/>
    </row>
    <row r="51" spans="2:47" s="1" customFormat="1" ht="6.95" customHeight="1">
      <c r="B51" s="32"/>
      <c r="L51" s="32"/>
    </row>
    <row r="52" spans="2:47" s="1" customFormat="1" ht="12" customHeight="1">
      <c r="B52" s="32"/>
      <c r="C52" s="27" t="s">
        <v>21</v>
      </c>
      <c r="F52" s="25" t="str">
        <f>F12</f>
        <v xml:space="preserve"> </v>
      </c>
      <c r="I52" s="27" t="s">
        <v>23</v>
      </c>
      <c r="J52" s="49" t="str">
        <f>IF(J12="","",J12)</f>
        <v>15. 8. 2024</v>
      </c>
      <c r="L52" s="32"/>
    </row>
    <row r="53" spans="2:47" s="1" customFormat="1" ht="6.95" customHeight="1">
      <c r="B53" s="32"/>
      <c r="L53" s="32"/>
    </row>
    <row r="54" spans="2:47" s="1" customFormat="1" ht="25.7" customHeight="1">
      <c r="B54" s="32"/>
      <c r="C54" s="27" t="s">
        <v>25</v>
      </c>
      <c r="F54" s="25" t="str">
        <f>E15</f>
        <v>Správa a údržba silnic Plzeňského kraje, p.o.</v>
      </c>
      <c r="I54" s="27" t="s">
        <v>31</v>
      </c>
      <c r="J54" s="30" t="str">
        <f>E21</f>
        <v>D PROJEKT PLZEŇ Nedvěd s.r.o.</v>
      </c>
      <c r="L54" s="32"/>
    </row>
    <row r="55" spans="2:47" s="1" customFormat="1" ht="15.2" customHeight="1">
      <c r="B55" s="32"/>
      <c r="C55" s="27" t="s">
        <v>29</v>
      </c>
      <c r="F55" s="25" t="str">
        <f>IF(E18="","",E18)</f>
        <v>Vyplň údaj</v>
      </c>
      <c r="I55" s="27" t="s">
        <v>34</v>
      </c>
      <c r="J55" s="30" t="str">
        <f>E24</f>
        <v xml:space="preserve"> </v>
      </c>
      <c r="L55" s="32"/>
    </row>
    <row r="56" spans="2:47" s="1" customFormat="1" ht="10.35" customHeight="1">
      <c r="B56" s="32"/>
      <c r="L56" s="32"/>
    </row>
    <row r="57" spans="2:47" s="1" customFormat="1" ht="29.25" customHeight="1">
      <c r="B57" s="32"/>
      <c r="C57" s="96" t="s">
        <v>106</v>
      </c>
      <c r="D57" s="90"/>
      <c r="E57" s="90"/>
      <c r="F57" s="90"/>
      <c r="G57" s="90"/>
      <c r="H57" s="90"/>
      <c r="I57" s="90"/>
      <c r="J57" s="97" t="s">
        <v>107</v>
      </c>
      <c r="K57" s="90"/>
      <c r="L57" s="32"/>
    </row>
    <row r="58" spans="2:47" s="1" customFormat="1" ht="10.35" customHeight="1">
      <c r="B58" s="32"/>
      <c r="L58" s="32"/>
    </row>
    <row r="59" spans="2:47" s="1" customFormat="1" ht="22.9" customHeight="1">
      <c r="B59" s="32"/>
      <c r="C59" s="98" t="s">
        <v>70</v>
      </c>
      <c r="J59" s="63">
        <f>J83</f>
        <v>0</v>
      </c>
      <c r="L59" s="32"/>
      <c r="AU59" s="17" t="s">
        <v>108</v>
      </c>
    </row>
    <row r="60" spans="2:47" s="8" customFormat="1" ht="24.95" customHeight="1">
      <c r="B60" s="99"/>
      <c r="D60" s="100" t="s">
        <v>198</v>
      </c>
      <c r="E60" s="101"/>
      <c r="F60" s="101"/>
      <c r="G60" s="101"/>
      <c r="H60" s="101"/>
      <c r="I60" s="101"/>
      <c r="J60" s="102">
        <f>J84</f>
        <v>0</v>
      </c>
      <c r="L60" s="99"/>
    </row>
    <row r="61" spans="2:47" s="9" customFormat="1" ht="19.899999999999999" customHeight="1">
      <c r="B61" s="103"/>
      <c r="D61" s="104" t="s">
        <v>1655</v>
      </c>
      <c r="E61" s="105"/>
      <c r="F61" s="105"/>
      <c r="G61" s="105"/>
      <c r="H61" s="105"/>
      <c r="I61" s="105"/>
      <c r="J61" s="106">
        <f>J85</f>
        <v>0</v>
      </c>
      <c r="L61" s="103"/>
    </row>
    <row r="62" spans="2:47" s="9" customFormat="1" ht="19.899999999999999" customHeight="1">
      <c r="B62" s="103"/>
      <c r="D62" s="104" t="s">
        <v>1656</v>
      </c>
      <c r="E62" s="105"/>
      <c r="F62" s="105"/>
      <c r="G62" s="105"/>
      <c r="H62" s="105"/>
      <c r="I62" s="105"/>
      <c r="J62" s="106">
        <f>J199</f>
        <v>0</v>
      </c>
      <c r="L62" s="103"/>
    </row>
    <row r="63" spans="2:47" s="8" customFormat="1" ht="24.95" customHeight="1">
      <c r="B63" s="99"/>
      <c r="D63" s="100" t="s">
        <v>1657</v>
      </c>
      <c r="E63" s="101"/>
      <c r="F63" s="101"/>
      <c r="G63" s="101"/>
      <c r="H63" s="101"/>
      <c r="I63" s="101"/>
      <c r="J63" s="102">
        <f>J274</f>
        <v>0</v>
      </c>
      <c r="L63" s="99"/>
    </row>
    <row r="64" spans="2:47" s="1" customFormat="1" ht="21.75" customHeight="1">
      <c r="B64" s="32"/>
      <c r="L64" s="32"/>
    </row>
    <row r="65" spans="2:12" s="1" customFormat="1" ht="6.95" customHeight="1">
      <c r="B65" s="41"/>
      <c r="C65" s="42"/>
      <c r="D65" s="42"/>
      <c r="E65" s="42"/>
      <c r="F65" s="42"/>
      <c r="G65" s="42"/>
      <c r="H65" s="42"/>
      <c r="I65" s="42"/>
      <c r="J65" s="42"/>
      <c r="K65" s="42"/>
      <c r="L65" s="32"/>
    </row>
    <row r="69" spans="2:12" s="1" customFormat="1" ht="6.95" customHeight="1">
      <c r="B69" s="43"/>
      <c r="C69" s="44"/>
      <c r="D69" s="44"/>
      <c r="E69" s="44"/>
      <c r="F69" s="44"/>
      <c r="G69" s="44"/>
      <c r="H69" s="44"/>
      <c r="I69" s="44"/>
      <c r="J69" s="44"/>
      <c r="K69" s="44"/>
      <c r="L69" s="32"/>
    </row>
    <row r="70" spans="2:12" s="1" customFormat="1" ht="24.95" customHeight="1">
      <c r="B70" s="32"/>
      <c r="C70" s="21" t="s">
        <v>114</v>
      </c>
      <c r="L70" s="32"/>
    </row>
    <row r="71" spans="2:12" s="1" customFormat="1" ht="6.95" customHeight="1">
      <c r="B71" s="32"/>
      <c r="L71" s="32"/>
    </row>
    <row r="72" spans="2:12" s="1" customFormat="1" ht="12" customHeight="1">
      <c r="B72" s="32"/>
      <c r="C72" s="27" t="s">
        <v>16</v>
      </c>
      <c r="L72" s="32"/>
    </row>
    <row r="73" spans="2:12" s="1" customFormat="1" ht="16.5" customHeight="1">
      <c r="B73" s="32"/>
      <c r="E73" s="305" t="str">
        <f>E7</f>
        <v>SILNICE II/605 ROZVADOV – STARÁ CELNICE</v>
      </c>
      <c r="F73" s="306"/>
      <c r="G73" s="306"/>
      <c r="H73" s="306"/>
      <c r="L73" s="32"/>
    </row>
    <row r="74" spans="2:12" s="1" customFormat="1" ht="12" customHeight="1">
      <c r="B74" s="32"/>
      <c r="C74" s="27" t="s">
        <v>102</v>
      </c>
      <c r="L74" s="32"/>
    </row>
    <row r="75" spans="2:12" s="1" customFormat="1" ht="16.5" customHeight="1">
      <c r="B75" s="32"/>
      <c r="E75" s="268" t="str">
        <f>E9</f>
        <v>SO 401 - Veřejné osvětlení</v>
      </c>
      <c r="F75" s="307"/>
      <c r="G75" s="307"/>
      <c r="H75" s="307"/>
      <c r="L75" s="32"/>
    </row>
    <row r="76" spans="2:12" s="1" customFormat="1" ht="6.95" customHeight="1">
      <c r="B76" s="32"/>
      <c r="L76" s="32"/>
    </row>
    <row r="77" spans="2:12" s="1" customFormat="1" ht="12" customHeight="1">
      <c r="B77" s="32"/>
      <c r="C77" s="27" t="s">
        <v>21</v>
      </c>
      <c r="F77" s="25" t="str">
        <f>F12</f>
        <v xml:space="preserve"> </v>
      </c>
      <c r="I77" s="27" t="s">
        <v>23</v>
      </c>
      <c r="J77" s="49" t="str">
        <f>IF(J12="","",J12)</f>
        <v>15. 8. 2024</v>
      </c>
      <c r="L77" s="32"/>
    </row>
    <row r="78" spans="2:12" s="1" customFormat="1" ht="6.95" customHeight="1">
      <c r="B78" s="32"/>
      <c r="L78" s="32"/>
    </row>
    <row r="79" spans="2:12" s="1" customFormat="1" ht="25.7" customHeight="1">
      <c r="B79" s="32"/>
      <c r="C79" s="27" t="s">
        <v>25</v>
      </c>
      <c r="F79" s="25" t="str">
        <f>E15</f>
        <v>Správa a údržba silnic Plzeňského kraje, p.o.</v>
      </c>
      <c r="I79" s="27" t="s">
        <v>31</v>
      </c>
      <c r="J79" s="30" t="str">
        <f>E21</f>
        <v>D PROJEKT PLZEŇ Nedvěd s.r.o.</v>
      </c>
      <c r="L79" s="32"/>
    </row>
    <row r="80" spans="2:12" s="1" customFormat="1" ht="15.2" customHeight="1">
      <c r="B80" s="32"/>
      <c r="C80" s="27" t="s">
        <v>29</v>
      </c>
      <c r="F80" s="25" t="str">
        <f>IF(E18="","",E18)</f>
        <v>Vyplň údaj</v>
      </c>
      <c r="I80" s="27" t="s">
        <v>34</v>
      </c>
      <c r="J80" s="30" t="str">
        <f>E24</f>
        <v xml:space="preserve"> </v>
      </c>
      <c r="L80" s="32"/>
    </row>
    <row r="81" spans="2:65" s="1" customFormat="1" ht="10.35" customHeight="1">
      <c r="B81" s="32"/>
      <c r="L81" s="32"/>
    </row>
    <row r="82" spans="2:65" s="10" customFormat="1" ht="29.25" customHeight="1">
      <c r="B82" s="107"/>
      <c r="C82" s="108" t="s">
        <v>115</v>
      </c>
      <c r="D82" s="109" t="s">
        <v>57</v>
      </c>
      <c r="E82" s="109" t="s">
        <v>53</v>
      </c>
      <c r="F82" s="109" t="s">
        <v>54</v>
      </c>
      <c r="G82" s="109" t="s">
        <v>116</v>
      </c>
      <c r="H82" s="109" t="s">
        <v>117</v>
      </c>
      <c r="I82" s="109" t="s">
        <v>118</v>
      </c>
      <c r="J82" s="109" t="s">
        <v>107</v>
      </c>
      <c r="K82" s="110" t="s">
        <v>119</v>
      </c>
      <c r="L82" s="107"/>
      <c r="M82" s="56" t="s">
        <v>19</v>
      </c>
      <c r="N82" s="57" t="s">
        <v>42</v>
      </c>
      <c r="O82" s="57" t="s">
        <v>120</v>
      </c>
      <c r="P82" s="57" t="s">
        <v>121</v>
      </c>
      <c r="Q82" s="57" t="s">
        <v>122</v>
      </c>
      <c r="R82" s="57" t="s">
        <v>123</v>
      </c>
      <c r="S82" s="57" t="s">
        <v>124</v>
      </c>
      <c r="T82" s="58" t="s">
        <v>125</v>
      </c>
    </row>
    <row r="83" spans="2:65" s="1" customFormat="1" ht="22.9" customHeight="1">
      <c r="B83" s="32"/>
      <c r="C83" s="61" t="s">
        <v>126</v>
      </c>
      <c r="J83" s="111">
        <f>BK83</f>
        <v>0</v>
      </c>
      <c r="L83" s="32"/>
      <c r="M83" s="59"/>
      <c r="N83" s="50"/>
      <c r="O83" s="50"/>
      <c r="P83" s="112">
        <f>P84+P274</f>
        <v>0</v>
      </c>
      <c r="Q83" s="50"/>
      <c r="R83" s="112">
        <f>R84+R274</f>
        <v>4.4876655000000003</v>
      </c>
      <c r="S83" s="50"/>
      <c r="T83" s="113">
        <f>T84+T274</f>
        <v>0</v>
      </c>
      <c r="AT83" s="17" t="s">
        <v>71</v>
      </c>
      <c r="AU83" s="17" t="s">
        <v>108</v>
      </c>
      <c r="BK83" s="114">
        <f>BK84+BK274</f>
        <v>0</v>
      </c>
    </row>
    <row r="84" spans="2:65" s="11" customFormat="1" ht="25.9" customHeight="1">
      <c r="B84" s="115"/>
      <c r="D84" s="116" t="s">
        <v>71</v>
      </c>
      <c r="E84" s="117" t="s">
        <v>877</v>
      </c>
      <c r="F84" s="117" t="s">
        <v>878</v>
      </c>
      <c r="I84" s="118"/>
      <c r="J84" s="119">
        <f>BK84</f>
        <v>0</v>
      </c>
      <c r="L84" s="115"/>
      <c r="M84" s="120"/>
      <c r="P84" s="121">
        <f>P85+P199</f>
        <v>0</v>
      </c>
      <c r="R84" s="121">
        <f>R85+R199</f>
        <v>4.4876655000000003</v>
      </c>
      <c r="T84" s="122">
        <f>T85+T199</f>
        <v>0</v>
      </c>
      <c r="AR84" s="116" t="s">
        <v>150</v>
      </c>
      <c r="AT84" s="123" t="s">
        <v>71</v>
      </c>
      <c r="AU84" s="123" t="s">
        <v>72</v>
      </c>
      <c r="AY84" s="116" t="s">
        <v>130</v>
      </c>
      <c r="BK84" s="124">
        <f>BK85+BK199</f>
        <v>0</v>
      </c>
    </row>
    <row r="85" spans="2:65" s="11" customFormat="1" ht="22.9" customHeight="1">
      <c r="B85" s="115"/>
      <c r="D85" s="116" t="s">
        <v>71</v>
      </c>
      <c r="E85" s="125" t="s">
        <v>1658</v>
      </c>
      <c r="F85" s="125" t="s">
        <v>1659</v>
      </c>
      <c r="I85" s="118"/>
      <c r="J85" s="126">
        <f>BK85</f>
        <v>0</v>
      </c>
      <c r="L85" s="115"/>
      <c r="M85" s="120"/>
      <c r="P85" s="121">
        <f>SUM(P86:P198)</f>
        <v>0</v>
      </c>
      <c r="R85" s="121">
        <f>SUM(R86:R198)</f>
        <v>3.9115790000000001</v>
      </c>
      <c r="T85" s="122">
        <f>SUM(T86:T198)</f>
        <v>0</v>
      </c>
      <c r="AR85" s="116" t="s">
        <v>150</v>
      </c>
      <c r="AT85" s="123" t="s">
        <v>71</v>
      </c>
      <c r="AU85" s="123" t="s">
        <v>80</v>
      </c>
      <c r="AY85" s="116" t="s">
        <v>130</v>
      </c>
      <c r="BK85" s="124">
        <f>SUM(BK86:BK198)</f>
        <v>0</v>
      </c>
    </row>
    <row r="86" spans="2:65" s="1" customFormat="1" ht="33" customHeight="1">
      <c r="B86" s="32"/>
      <c r="C86" s="127" t="s">
        <v>80</v>
      </c>
      <c r="D86" s="127" t="s">
        <v>133</v>
      </c>
      <c r="E86" s="128" t="s">
        <v>1660</v>
      </c>
      <c r="F86" s="129" t="s">
        <v>1661</v>
      </c>
      <c r="G86" s="130" t="s">
        <v>394</v>
      </c>
      <c r="H86" s="131">
        <v>72</v>
      </c>
      <c r="I86" s="132"/>
      <c r="J86" s="133">
        <f>ROUND(I86*H86,2)</f>
        <v>0</v>
      </c>
      <c r="K86" s="129" t="s">
        <v>137</v>
      </c>
      <c r="L86" s="32"/>
      <c r="M86" s="134" t="s">
        <v>19</v>
      </c>
      <c r="N86" s="135" t="s">
        <v>43</v>
      </c>
      <c r="P86" s="136">
        <f>O86*H86</f>
        <v>0</v>
      </c>
      <c r="Q86" s="136">
        <v>0</v>
      </c>
      <c r="R86" s="136">
        <f>Q86*H86</f>
        <v>0</v>
      </c>
      <c r="S86" s="136">
        <v>0</v>
      </c>
      <c r="T86" s="137">
        <f>S86*H86</f>
        <v>0</v>
      </c>
      <c r="AR86" s="138" t="s">
        <v>666</v>
      </c>
      <c r="AT86" s="138" t="s">
        <v>133</v>
      </c>
      <c r="AU86" s="138" t="s">
        <v>82</v>
      </c>
      <c r="AY86" s="17" t="s">
        <v>130</v>
      </c>
      <c r="BE86" s="139">
        <f>IF(N86="základní",J86,0)</f>
        <v>0</v>
      </c>
      <c r="BF86" s="139">
        <f>IF(N86="snížená",J86,0)</f>
        <v>0</v>
      </c>
      <c r="BG86" s="139">
        <f>IF(N86="zákl. přenesená",J86,0)</f>
        <v>0</v>
      </c>
      <c r="BH86" s="139">
        <f>IF(N86="sníž. přenesená",J86,0)</f>
        <v>0</v>
      </c>
      <c r="BI86" s="139">
        <f>IF(N86="nulová",J86,0)</f>
        <v>0</v>
      </c>
      <c r="BJ86" s="17" t="s">
        <v>80</v>
      </c>
      <c r="BK86" s="139">
        <f>ROUND(I86*H86,2)</f>
        <v>0</v>
      </c>
      <c r="BL86" s="17" t="s">
        <v>666</v>
      </c>
      <c r="BM86" s="138" t="s">
        <v>1662</v>
      </c>
    </row>
    <row r="87" spans="2:65" s="1" customFormat="1" ht="19.5">
      <c r="B87" s="32"/>
      <c r="D87" s="140" t="s">
        <v>140</v>
      </c>
      <c r="F87" s="141" t="s">
        <v>1663</v>
      </c>
      <c r="I87" s="142"/>
      <c r="L87" s="32"/>
      <c r="M87" s="143"/>
      <c r="T87" s="53"/>
      <c r="AT87" s="17" t="s">
        <v>140</v>
      </c>
      <c r="AU87" s="17" t="s">
        <v>82</v>
      </c>
    </row>
    <row r="88" spans="2:65" s="1" customFormat="1" ht="11.25">
      <c r="B88" s="32"/>
      <c r="D88" s="144" t="s">
        <v>141</v>
      </c>
      <c r="F88" s="145" t="s">
        <v>1664</v>
      </c>
      <c r="I88" s="142"/>
      <c r="L88" s="32"/>
      <c r="M88" s="143"/>
      <c r="T88" s="53"/>
      <c r="AT88" s="17" t="s">
        <v>141</v>
      </c>
      <c r="AU88" s="17" t="s">
        <v>82</v>
      </c>
    </row>
    <row r="89" spans="2:65" s="1" customFormat="1" ht="37.9" customHeight="1">
      <c r="B89" s="32"/>
      <c r="C89" s="127" t="s">
        <v>82</v>
      </c>
      <c r="D89" s="127" t="s">
        <v>133</v>
      </c>
      <c r="E89" s="128" t="s">
        <v>1665</v>
      </c>
      <c r="F89" s="129" t="s">
        <v>1666</v>
      </c>
      <c r="G89" s="130" t="s">
        <v>394</v>
      </c>
      <c r="H89" s="131">
        <v>1</v>
      </c>
      <c r="I89" s="132"/>
      <c r="J89" s="133">
        <f>ROUND(I89*H89,2)</f>
        <v>0</v>
      </c>
      <c r="K89" s="129" t="s">
        <v>19</v>
      </c>
      <c r="L89" s="32"/>
      <c r="M89" s="134" t="s">
        <v>19</v>
      </c>
      <c r="N89" s="135" t="s">
        <v>43</v>
      </c>
      <c r="P89" s="136">
        <f>O89*H89</f>
        <v>0</v>
      </c>
      <c r="Q89" s="136">
        <v>0</v>
      </c>
      <c r="R89" s="136">
        <f>Q89*H89</f>
        <v>0</v>
      </c>
      <c r="S89" s="136">
        <v>0</v>
      </c>
      <c r="T89" s="137">
        <f>S89*H89</f>
        <v>0</v>
      </c>
      <c r="AR89" s="138" t="s">
        <v>666</v>
      </c>
      <c r="AT89" s="138" t="s">
        <v>133</v>
      </c>
      <c r="AU89" s="138" t="s">
        <v>82</v>
      </c>
      <c r="AY89" s="17" t="s">
        <v>130</v>
      </c>
      <c r="BE89" s="139">
        <f>IF(N89="základní",J89,0)</f>
        <v>0</v>
      </c>
      <c r="BF89" s="139">
        <f>IF(N89="snížená",J89,0)</f>
        <v>0</v>
      </c>
      <c r="BG89" s="139">
        <f>IF(N89="zákl. přenesená",J89,0)</f>
        <v>0</v>
      </c>
      <c r="BH89" s="139">
        <f>IF(N89="sníž. přenesená",J89,0)</f>
        <v>0</v>
      </c>
      <c r="BI89" s="139">
        <f>IF(N89="nulová",J89,0)</f>
        <v>0</v>
      </c>
      <c r="BJ89" s="17" t="s">
        <v>80</v>
      </c>
      <c r="BK89" s="139">
        <f>ROUND(I89*H89,2)</f>
        <v>0</v>
      </c>
      <c r="BL89" s="17" t="s">
        <v>666</v>
      </c>
      <c r="BM89" s="138" t="s">
        <v>1667</v>
      </c>
    </row>
    <row r="90" spans="2:65" s="1" customFormat="1" ht="11.25">
      <c r="B90" s="32"/>
      <c r="D90" s="140" t="s">
        <v>140</v>
      </c>
      <c r="F90" s="141" t="s">
        <v>1668</v>
      </c>
      <c r="I90" s="142"/>
      <c r="L90" s="32"/>
      <c r="M90" s="143"/>
      <c r="T90" s="53"/>
      <c r="AT90" s="17" t="s">
        <v>140</v>
      </c>
      <c r="AU90" s="17" t="s">
        <v>82</v>
      </c>
    </row>
    <row r="91" spans="2:65" s="1" customFormat="1" ht="16.5" customHeight="1">
      <c r="B91" s="32"/>
      <c r="C91" s="170" t="s">
        <v>150</v>
      </c>
      <c r="D91" s="170" t="s">
        <v>877</v>
      </c>
      <c r="E91" s="171" t="s">
        <v>1669</v>
      </c>
      <c r="F91" s="172" t="s">
        <v>1670</v>
      </c>
      <c r="G91" s="173" t="s">
        <v>1626</v>
      </c>
      <c r="H91" s="174">
        <v>1</v>
      </c>
      <c r="I91" s="175"/>
      <c r="J91" s="176">
        <f>ROUND(I91*H91,2)</f>
        <v>0</v>
      </c>
      <c r="K91" s="172" t="s">
        <v>19</v>
      </c>
      <c r="L91" s="177"/>
      <c r="M91" s="178" t="s">
        <v>19</v>
      </c>
      <c r="N91" s="179" t="s">
        <v>43</v>
      </c>
      <c r="P91" s="136">
        <f>O91*H91</f>
        <v>0</v>
      </c>
      <c r="Q91" s="136">
        <v>0</v>
      </c>
      <c r="R91" s="136">
        <f>Q91*H91</f>
        <v>0</v>
      </c>
      <c r="S91" s="136">
        <v>0</v>
      </c>
      <c r="T91" s="137">
        <f>S91*H91</f>
        <v>0</v>
      </c>
      <c r="AR91" s="138" t="s">
        <v>884</v>
      </c>
      <c r="AT91" s="138" t="s">
        <v>877</v>
      </c>
      <c r="AU91" s="138" t="s">
        <v>82</v>
      </c>
      <c r="AY91" s="17" t="s">
        <v>130</v>
      </c>
      <c r="BE91" s="139">
        <f>IF(N91="základní",J91,0)</f>
        <v>0</v>
      </c>
      <c r="BF91" s="139">
        <f>IF(N91="snížená",J91,0)</f>
        <v>0</v>
      </c>
      <c r="BG91" s="139">
        <f>IF(N91="zákl. přenesená",J91,0)</f>
        <v>0</v>
      </c>
      <c r="BH91" s="139">
        <f>IF(N91="sníž. přenesená",J91,0)</f>
        <v>0</v>
      </c>
      <c r="BI91" s="139">
        <f>IF(N91="nulová",J91,0)</f>
        <v>0</v>
      </c>
      <c r="BJ91" s="17" t="s">
        <v>80</v>
      </c>
      <c r="BK91" s="139">
        <f>ROUND(I91*H91,2)</f>
        <v>0</v>
      </c>
      <c r="BL91" s="17" t="s">
        <v>666</v>
      </c>
      <c r="BM91" s="138" t="s">
        <v>1671</v>
      </c>
    </row>
    <row r="92" spans="2:65" s="1" customFormat="1" ht="11.25">
      <c r="B92" s="32"/>
      <c r="D92" s="140" t="s">
        <v>140</v>
      </c>
      <c r="F92" s="141" t="s">
        <v>1672</v>
      </c>
      <c r="I92" s="142"/>
      <c r="L92" s="32"/>
      <c r="M92" s="143"/>
      <c r="T92" s="53"/>
      <c r="AT92" s="17" t="s">
        <v>140</v>
      </c>
      <c r="AU92" s="17" t="s">
        <v>82</v>
      </c>
    </row>
    <row r="93" spans="2:65" s="1" customFormat="1" ht="33" customHeight="1">
      <c r="B93" s="32"/>
      <c r="C93" s="127" t="s">
        <v>138</v>
      </c>
      <c r="D93" s="127" t="s">
        <v>133</v>
      </c>
      <c r="E93" s="128" t="s">
        <v>1673</v>
      </c>
      <c r="F93" s="129" t="s">
        <v>1674</v>
      </c>
      <c r="G93" s="130" t="s">
        <v>394</v>
      </c>
      <c r="H93" s="131">
        <v>23</v>
      </c>
      <c r="I93" s="132"/>
      <c r="J93" s="133">
        <f>ROUND(I93*H93,2)</f>
        <v>0</v>
      </c>
      <c r="K93" s="129" t="s">
        <v>137</v>
      </c>
      <c r="L93" s="32"/>
      <c r="M93" s="134" t="s">
        <v>19</v>
      </c>
      <c r="N93" s="135" t="s">
        <v>43</v>
      </c>
      <c r="P93" s="136">
        <f>O93*H93</f>
        <v>0</v>
      </c>
      <c r="Q93" s="136">
        <v>0</v>
      </c>
      <c r="R93" s="136">
        <f>Q93*H93</f>
        <v>0</v>
      </c>
      <c r="S93" s="136">
        <v>0</v>
      </c>
      <c r="T93" s="137">
        <f>S93*H93</f>
        <v>0</v>
      </c>
      <c r="AR93" s="138" t="s">
        <v>666</v>
      </c>
      <c r="AT93" s="138" t="s">
        <v>133</v>
      </c>
      <c r="AU93" s="138" t="s">
        <v>82</v>
      </c>
      <c r="AY93" s="17" t="s">
        <v>130</v>
      </c>
      <c r="BE93" s="139">
        <f>IF(N93="základní",J93,0)</f>
        <v>0</v>
      </c>
      <c r="BF93" s="139">
        <f>IF(N93="snížená",J93,0)</f>
        <v>0</v>
      </c>
      <c r="BG93" s="139">
        <f>IF(N93="zákl. přenesená",J93,0)</f>
        <v>0</v>
      </c>
      <c r="BH93" s="139">
        <f>IF(N93="sníž. přenesená",J93,0)</f>
        <v>0</v>
      </c>
      <c r="BI93" s="139">
        <f>IF(N93="nulová",J93,0)</f>
        <v>0</v>
      </c>
      <c r="BJ93" s="17" t="s">
        <v>80</v>
      </c>
      <c r="BK93" s="139">
        <f>ROUND(I93*H93,2)</f>
        <v>0</v>
      </c>
      <c r="BL93" s="17" t="s">
        <v>666</v>
      </c>
      <c r="BM93" s="138" t="s">
        <v>1675</v>
      </c>
    </row>
    <row r="94" spans="2:65" s="1" customFormat="1" ht="19.5">
      <c r="B94" s="32"/>
      <c r="D94" s="140" t="s">
        <v>140</v>
      </c>
      <c r="F94" s="141" t="s">
        <v>1674</v>
      </c>
      <c r="I94" s="142"/>
      <c r="L94" s="32"/>
      <c r="M94" s="143"/>
      <c r="T94" s="53"/>
      <c r="AT94" s="17" t="s">
        <v>140</v>
      </c>
      <c r="AU94" s="17" t="s">
        <v>82</v>
      </c>
    </row>
    <row r="95" spans="2:65" s="1" customFormat="1" ht="11.25">
      <c r="B95" s="32"/>
      <c r="D95" s="144" t="s">
        <v>141</v>
      </c>
      <c r="F95" s="145" t="s">
        <v>1676</v>
      </c>
      <c r="I95" s="142"/>
      <c r="L95" s="32"/>
      <c r="M95" s="143"/>
      <c r="T95" s="53"/>
      <c r="AT95" s="17" t="s">
        <v>141</v>
      </c>
      <c r="AU95" s="17" t="s">
        <v>82</v>
      </c>
    </row>
    <row r="96" spans="2:65" s="1" customFormat="1" ht="16.5" customHeight="1">
      <c r="B96" s="32"/>
      <c r="C96" s="170" t="s">
        <v>129</v>
      </c>
      <c r="D96" s="170" t="s">
        <v>877</v>
      </c>
      <c r="E96" s="171" t="s">
        <v>1677</v>
      </c>
      <c r="F96" s="172" t="s">
        <v>1678</v>
      </c>
      <c r="G96" s="173" t="s">
        <v>1626</v>
      </c>
      <c r="H96" s="174">
        <v>23</v>
      </c>
      <c r="I96" s="175"/>
      <c r="J96" s="176">
        <f>ROUND(I96*H96,2)</f>
        <v>0</v>
      </c>
      <c r="K96" s="172" t="s">
        <v>19</v>
      </c>
      <c r="L96" s="177"/>
      <c r="M96" s="178" t="s">
        <v>19</v>
      </c>
      <c r="N96" s="179" t="s">
        <v>43</v>
      </c>
      <c r="P96" s="136">
        <f>O96*H96</f>
        <v>0</v>
      </c>
      <c r="Q96" s="136">
        <v>0</v>
      </c>
      <c r="R96" s="136">
        <f>Q96*H96</f>
        <v>0</v>
      </c>
      <c r="S96" s="136">
        <v>0</v>
      </c>
      <c r="T96" s="137">
        <f>S96*H96</f>
        <v>0</v>
      </c>
      <c r="AR96" s="138" t="s">
        <v>884</v>
      </c>
      <c r="AT96" s="138" t="s">
        <v>877</v>
      </c>
      <c r="AU96" s="138" t="s">
        <v>82</v>
      </c>
      <c r="AY96" s="17" t="s">
        <v>130</v>
      </c>
      <c r="BE96" s="139">
        <f>IF(N96="základní",J96,0)</f>
        <v>0</v>
      </c>
      <c r="BF96" s="139">
        <f>IF(N96="snížená",J96,0)</f>
        <v>0</v>
      </c>
      <c r="BG96" s="139">
        <f>IF(N96="zákl. přenesená",J96,0)</f>
        <v>0</v>
      </c>
      <c r="BH96" s="139">
        <f>IF(N96="sníž. přenesená",J96,0)</f>
        <v>0</v>
      </c>
      <c r="BI96" s="139">
        <f>IF(N96="nulová",J96,0)</f>
        <v>0</v>
      </c>
      <c r="BJ96" s="17" t="s">
        <v>80</v>
      </c>
      <c r="BK96" s="139">
        <f>ROUND(I96*H96,2)</f>
        <v>0</v>
      </c>
      <c r="BL96" s="17" t="s">
        <v>666</v>
      </c>
      <c r="BM96" s="138" t="s">
        <v>1679</v>
      </c>
    </row>
    <row r="97" spans="2:65" s="1" customFormat="1" ht="11.25">
      <c r="B97" s="32"/>
      <c r="D97" s="140" t="s">
        <v>140</v>
      </c>
      <c r="F97" s="141" t="s">
        <v>1680</v>
      </c>
      <c r="I97" s="142"/>
      <c r="L97" s="32"/>
      <c r="M97" s="143"/>
      <c r="T97" s="53"/>
      <c r="AT97" s="17" t="s">
        <v>140</v>
      </c>
      <c r="AU97" s="17" t="s">
        <v>82</v>
      </c>
    </row>
    <row r="98" spans="2:65" s="1" customFormat="1" ht="19.5">
      <c r="B98" s="32"/>
      <c r="D98" s="140" t="s">
        <v>143</v>
      </c>
      <c r="F98" s="146" t="s">
        <v>1681</v>
      </c>
      <c r="I98" s="142"/>
      <c r="L98" s="32"/>
      <c r="M98" s="143"/>
      <c r="T98" s="53"/>
      <c r="AT98" s="17" t="s">
        <v>143</v>
      </c>
      <c r="AU98" s="17" t="s">
        <v>82</v>
      </c>
    </row>
    <row r="99" spans="2:65" s="1" customFormat="1" ht="33" customHeight="1">
      <c r="B99" s="32"/>
      <c r="C99" s="127" t="s">
        <v>169</v>
      </c>
      <c r="D99" s="127" t="s">
        <v>133</v>
      </c>
      <c r="E99" s="128" t="s">
        <v>1673</v>
      </c>
      <c r="F99" s="129" t="s">
        <v>1674</v>
      </c>
      <c r="G99" s="130" t="s">
        <v>394</v>
      </c>
      <c r="H99" s="131">
        <v>7</v>
      </c>
      <c r="I99" s="132"/>
      <c r="J99" s="133">
        <f>ROUND(I99*H99,2)</f>
        <v>0</v>
      </c>
      <c r="K99" s="129" t="s">
        <v>137</v>
      </c>
      <c r="L99" s="32"/>
      <c r="M99" s="134" t="s">
        <v>19</v>
      </c>
      <c r="N99" s="135" t="s">
        <v>43</v>
      </c>
      <c r="P99" s="136">
        <f>O99*H99</f>
        <v>0</v>
      </c>
      <c r="Q99" s="136">
        <v>0</v>
      </c>
      <c r="R99" s="136">
        <f>Q99*H99</f>
        <v>0</v>
      </c>
      <c r="S99" s="136">
        <v>0</v>
      </c>
      <c r="T99" s="137">
        <f>S99*H99</f>
        <v>0</v>
      </c>
      <c r="AR99" s="138" t="s">
        <v>666</v>
      </c>
      <c r="AT99" s="138" t="s">
        <v>133</v>
      </c>
      <c r="AU99" s="138" t="s">
        <v>82</v>
      </c>
      <c r="AY99" s="17" t="s">
        <v>130</v>
      </c>
      <c r="BE99" s="139">
        <f>IF(N99="základní",J99,0)</f>
        <v>0</v>
      </c>
      <c r="BF99" s="139">
        <f>IF(N99="snížená",J99,0)</f>
        <v>0</v>
      </c>
      <c r="BG99" s="139">
        <f>IF(N99="zákl. přenesená",J99,0)</f>
        <v>0</v>
      </c>
      <c r="BH99" s="139">
        <f>IF(N99="sníž. přenesená",J99,0)</f>
        <v>0</v>
      </c>
      <c r="BI99" s="139">
        <f>IF(N99="nulová",J99,0)</f>
        <v>0</v>
      </c>
      <c r="BJ99" s="17" t="s">
        <v>80</v>
      </c>
      <c r="BK99" s="139">
        <f>ROUND(I99*H99,2)</f>
        <v>0</v>
      </c>
      <c r="BL99" s="17" t="s">
        <v>666</v>
      </c>
      <c r="BM99" s="138" t="s">
        <v>1682</v>
      </c>
    </row>
    <row r="100" spans="2:65" s="1" customFormat="1" ht="19.5">
      <c r="B100" s="32"/>
      <c r="D100" s="140" t="s">
        <v>140</v>
      </c>
      <c r="F100" s="141" t="s">
        <v>1674</v>
      </c>
      <c r="I100" s="142"/>
      <c r="L100" s="32"/>
      <c r="M100" s="143"/>
      <c r="T100" s="53"/>
      <c r="AT100" s="17" t="s">
        <v>140</v>
      </c>
      <c r="AU100" s="17" t="s">
        <v>82</v>
      </c>
    </row>
    <row r="101" spans="2:65" s="1" customFormat="1" ht="11.25">
      <c r="B101" s="32"/>
      <c r="D101" s="144" t="s">
        <v>141</v>
      </c>
      <c r="F101" s="145" t="s">
        <v>1676</v>
      </c>
      <c r="I101" s="142"/>
      <c r="L101" s="32"/>
      <c r="M101" s="143"/>
      <c r="T101" s="53"/>
      <c r="AT101" s="17" t="s">
        <v>141</v>
      </c>
      <c r="AU101" s="17" t="s">
        <v>82</v>
      </c>
    </row>
    <row r="102" spans="2:65" s="1" customFormat="1" ht="16.5" customHeight="1">
      <c r="B102" s="32"/>
      <c r="C102" s="170" t="s">
        <v>179</v>
      </c>
      <c r="D102" s="170" t="s">
        <v>877</v>
      </c>
      <c r="E102" s="171" t="s">
        <v>1683</v>
      </c>
      <c r="F102" s="172" t="s">
        <v>1678</v>
      </c>
      <c r="G102" s="173" t="s">
        <v>1626</v>
      </c>
      <c r="H102" s="174">
        <v>7</v>
      </c>
      <c r="I102" s="175"/>
      <c r="J102" s="176">
        <f>ROUND(I102*H102,2)</f>
        <v>0</v>
      </c>
      <c r="K102" s="172" t="s">
        <v>19</v>
      </c>
      <c r="L102" s="177"/>
      <c r="M102" s="178" t="s">
        <v>19</v>
      </c>
      <c r="N102" s="179" t="s">
        <v>43</v>
      </c>
      <c r="P102" s="136">
        <f>O102*H102</f>
        <v>0</v>
      </c>
      <c r="Q102" s="136">
        <v>0</v>
      </c>
      <c r="R102" s="136">
        <f>Q102*H102</f>
        <v>0</v>
      </c>
      <c r="S102" s="136">
        <v>0</v>
      </c>
      <c r="T102" s="137">
        <f>S102*H102</f>
        <v>0</v>
      </c>
      <c r="AR102" s="138" t="s">
        <v>884</v>
      </c>
      <c r="AT102" s="138" t="s">
        <v>877</v>
      </c>
      <c r="AU102" s="138" t="s">
        <v>82</v>
      </c>
      <c r="AY102" s="17" t="s">
        <v>130</v>
      </c>
      <c r="BE102" s="139">
        <f>IF(N102="základní",J102,0)</f>
        <v>0</v>
      </c>
      <c r="BF102" s="139">
        <f>IF(N102="snížená",J102,0)</f>
        <v>0</v>
      </c>
      <c r="BG102" s="139">
        <f>IF(N102="zákl. přenesená",J102,0)</f>
        <v>0</v>
      </c>
      <c r="BH102" s="139">
        <f>IF(N102="sníž. přenesená",J102,0)</f>
        <v>0</v>
      </c>
      <c r="BI102" s="139">
        <f>IF(N102="nulová",J102,0)</f>
        <v>0</v>
      </c>
      <c r="BJ102" s="17" t="s">
        <v>80</v>
      </c>
      <c r="BK102" s="139">
        <f>ROUND(I102*H102,2)</f>
        <v>0</v>
      </c>
      <c r="BL102" s="17" t="s">
        <v>666</v>
      </c>
      <c r="BM102" s="138" t="s">
        <v>1684</v>
      </c>
    </row>
    <row r="103" spans="2:65" s="1" customFormat="1" ht="11.25">
      <c r="B103" s="32"/>
      <c r="D103" s="140" t="s">
        <v>140</v>
      </c>
      <c r="F103" s="141" t="s">
        <v>1685</v>
      </c>
      <c r="I103" s="142"/>
      <c r="L103" s="32"/>
      <c r="M103" s="143"/>
      <c r="T103" s="53"/>
      <c r="AT103" s="17" t="s">
        <v>140</v>
      </c>
      <c r="AU103" s="17" t="s">
        <v>82</v>
      </c>
    </row>
    <row r="104" spans="2:65" s="1" customFormat="1" ht="19.5">
      <c r="B104" s="32"/>
      <c r="D104" s="140" t="s">
        <v>143</v>
      </c>
      <c r="F104" s="146" t="s">
        <v>1686</v>
      </c>
      <c r="I104" s="142"/>
      <c r="L104" s="32"/>
      <c r="M104" s="143"/>
      <c r="T104" s="53"/>
      <c r="AT104" s="17" t="s">
        <v>143</v>
      </c>
      <c r="AU104" s="17" t="s">
        <v>82</v>
      </c>
    </row>
    <row r="105" spans="2:65" s="1" customFormat="1" ht="33" customHeight="1">
      <c r="B105" s="32"/>
      <c r="C105" s="127" t="s">
        <v>264</v>
      </c>
      <c r="D105" s="127" t="s">
        <v>133</v>
      </c>
      <c r="E105" s="128" t="s">
        <v>1673</v>
      </c>
      <c r="F105" s="129" t="s">
        <v>1674</v>
      </c>
      <c r="G105" s="130" t="s">
        <v>394</v>
      </c>
      <c r="H105" s="131">
        <v>5</v>
      </c>
      <c r="I105" s="132"/>
      <c r="J105" s="133">
        <f>ROUND(I105*H105,2)</f>
        <v>0</v>
      </c>
      <c r="K105" s="129" t="s">
        <v>137</v>
      </c>
      <c r="L105" s="32"/>
      <c r="M105" s="134" t="s">
        <v>19</v>
      </c>
      <c r="N105" s="135" t="s">
        <v>43</v>
      </c>
      <c r="P105" s="136">
        <f>O105*H105</f>
        <v>0</v>
      </c>
      <c r="Q105" s="136">
        <v>0</v>
      </c>
      <c r="R105" s="136">
        <f>Q105*H105</f>
        <v>0</v>
      </c>
      <c r="S105" s="136">
        <v>0</v>
      </c>
      <c r="T105" s="137">
        <f>S105*H105</f>
        <v>0</v>
      </c>
      <c r="AR105" s="138" t="s">
        <v>666</v>
      </c>
      <c r="AT105" s="138" t="s">
        <v>133</v>
      </c>
      <c r="AU105" s="138" t="s">
        <v>82</v>
      </c>
      <c r="AY105" s="17" t="s">
        <v>130</v>
      </c>
      <c r="BE105" s="139">
        <f>IF(N105="základní",J105,0)</f>
        <v>0</v>
      </c>
      <c r="BF105" s="139">
        <f>IF(N105="snížená",J105,0)</f>
        <v>0</v>
      </c>
      <c r="BG105" s="139">
        <f>IF(N105="zákl. přenesená",J105,0)</f>
        <v>0</v>
      </c>
      <c r="BH105" s="139">
        <f>IF(N105="sníž. přenesená",J105,0)</f>
        <v>0</v>
      </c>
      <c r="BI105" s="139">
        <f>IF(N105="nulová",J105,0)</f>
        <v>0</v>
      </c>
      <c r="BJ105" s="17" t="s">
        <v>80</v>
      </c>
      <c r="BK105" s="139">
        <f>ROUND(I105*H105,2)</f>
        <v>0</v>
      </c>
      <c r="BL105" s="17" t="s">
        <v>666</v>
      </c>
      <c r="BM105" s="138" t="s">
        <v>1687</v>
      </c>
    </row>
    <row r="106" spans="2:65" s="1" customFormat="1" ht="19.5">
      <c r="B106" s="32"/>
      <c r="D106" s="140" t="s">
        <v>140</v>
      </c>
      <c r="F106" s="141" t="s">
        <v>1674</v>
      </c>
      <c r="I106" s="142"/>
      <c r="L106" s="32"/>
      <c r="M106" s="143"/>
      <c r="T106" s="53"/>
      <c r="AT106" s="17" t="s">
        <v>140</v>
      </c>
      <c r="AU106" s="17" t="s">
        <v>82</v>
      </c>
    </row>
    <row r="107" spans="2:65" s="1" customFormat="1" ht="11.25">
      <c r="B107" s="32"/>
      <c r="D107" s="144" t="s">
        <v>141</v>
      </c>
      <c r="F107" s="145" t="s">
        <v>1676</v>
      </c>
      <c r="I107" s="142"/>
      <c r="L107" s="32"/>
      <c r="M107" s="143"/>
      <c r="T107" s="53"/>
      <c r="AT107" s="17" t="s">
        <v>141</v>
      </c>
      <c r="AU107" s="17" t="s">
        <v>82</v>
      </c>
    </row>
    <row r="108" spans="2:65" s="1" customFormat="1" ht="16.5" customHeight="1">
      <c r="B108" s="32"/>
      <c r="C108" s="170" t="s">
        <v>272</v>
      </c>
      <c r="D108" s="170" t="s">
        <v>877</v>
      </c>
      <c r="E108" s="171" t="s">
        <v>1688</v>
      </c>
      <c r="F108" s="172" t="s">
        <v>1678</v>
      </c>
      <c r="G108" s="173" t="s">
        <v>1626</v>
      </c>
      <c r="H108" s="174">
        <v>5</v>
      </c>
      <c r="I108" s="175"/>
      <c r="J108" s="176">
        <f>ROUND(I108*H108,2)</f>
        <v>0</v>
      </c>
      <c r="K108" s="172" t="s">
        <v>19</v>
      </c>
      <c r="L108" s="177"/>
      <c r="M108" s="178" t="s">
        <v>19</v>
      </c>
      <c r="N108" s="179" t="s">
        <v>43</v>
      </c>
      <c r="P108" s="136">
        <f>O108*H108</f>
        <v>0</v>
      </c>
      <c r="Q108" s="136">
        <v>0</v>
      </c>
      <c r="R108" s="136">
        <f>Q108*H108</f>
        <v>0</v>
      </c>
      <c r="S108" s="136">
        <v>0</v>
      </c>
      <c r="T108" s="137">
        <f>S108*H108</f>
        <v>0</v>
      </c>
      <c r="AR108" s="138" t="s">
        <v>884</v>
      </c>
      <c r="AT108" s="138" t="s">
        <v>877</v>
      </c>
      <c r="AU108" s="138" t="s">
        <v>82</v>
      </c>
      <c r="AY108" s="17" t="s">
        <v>130</v>
      </c>
      <c r="BE108" s="139">
        <f>IF(N108="základní",J108,0)</f>
        <v>0</v>
      </c>
      <c r="BF108" s="139">
        <f>IF(N108="snížená",J108,0)</f>
        <v>0</v>
      </c>
      <c r="BG108" s="139">
        <f>IF(N108="zákl. přenesená",J108,0)</f>
        <v>0</v>
      </c>
      <c r="BH108" s="139">
        <f>IF(N108="sníž. přenesená",J108,0)</f>
        <v>0</v>
      </c>
      <c r="BI108" s="139">
        <f>IF(N108="nulová",J108,0)</f>
        <v>0</v>
      </c>
      <c r="BJ108" s="17" t="s">
        <v>80</v>
      </c>
      <c r="BK108" s="139">
        <f>ROUND(I108*H108,2)</f>
        <v>0</v>
      </c>
      <c r="BL108" s="17" t="s">
        <v>666</v>
      </c>
      <c r="BM108" s="138" t="s">
        <v>1689</v>
      </c>
    </row>
    <row r="109" spans="2:65" s="1" customFormat="1" ht="11.25">
      <c r="B109" s="32"/>
      <c r="D109" s="140" t="s">
        <v>140</v>
      </c>
      <c r="F109" s="141" t="s">
        <v>1690</v>
      </c>
      <c r="I109" s="142"/>
      <c r="L109" s="32"/>
      <c r="M109" s="143"/>
      <c r="T109" s="53"/>
      <c r="AT109" s="17" t="s">
        <v>140</v>
      </c>
      <c r="AU109" s="17" t="s">
        <v>82</v>
      </c>
    </row>
    <row r="110" spans="2:65" s="1" customFormat="1" ht="19.5">
      <c r="B110" s="32"/>
      <c r="D110" s="140" t="s">
        <v>143</v>
      </c>
      <c r="F110" s="146" t="s">
        <v>1691</v>
      </c>
      <c r="I110" s="142"/>
      <c r="L110" s="32"/>
      <c r="M110" s="143"/>
      <c r="T110" s="53"/>
      <c r="AT110" s="17" t="s">
        <v>143</v>
      </c>
      <c r="AU110" s="17" t="s">
        <v>82</v>
      </c>
    </row>
    <row r="111" spans="2:65" s="1" customFormat="1" ht="16.5" customHeight="1">
      <c r="B111" s="32"/>
      <c r="C111" s="127" t="s">
        <v>287</v>
      </c>
      <c r="D111" s="127" t="s">
        <v>133</v>
      </c>
      <c r="E111" s="128" t="s">
        <v>1692</v>
      </c>
      <c r="F111" s="129" t="s">
        <v>1693</v>
      </c>
      <c r="G111" s="130" t="s">
        <v>394</v>
      </c>
      <c r="H111" s="131">
        <v>21</v>
      </c>
      <c r="I111" s="132"/>
      <c r="J111" s="133">
        <f>ROUND(I111*H111,2)</f>
        <v>0</v>
      </c>
      <c r="K111" s="129" t="s">
        <v>137</v>
      </c>
      <c r="L111" s="32"/>
      <c r="M111" s="134" t="s">
        <v>19</v>
      </c>
      <c r="N111" s="135" t="s">
        <v>43</v>
      </c>
      <c r="P111" s="136">
        <f>O111*H111</f>
        <v>0</v>
      </c>
      <c r="Q111" s="136">
        <v>0</v>
      </c>
      <c r="R111" s="136">
        <f>Q111*H111</f>
        <v>0</v>
      </c>
      <c r="S111" s="136">
        <v>0</v>
      </c>
      <c r="T111" s="137">
        <f>S111*H111</f>
        <v>0</v>
      </c>
      <c r="AR111" s="138" t="s">
        <v>666</v>
      </c>
      <c r="AT111" s="138" t="s">
        <v>133</v>
      </c>
      <c r="AU111" s="138" t="s">
        <v>82</v>
      </c>
      <c r="AY111" s="17" t="s">
        <v>130</v>
      </c>
      <c r="BE111" s="139">
        <f>IF(N111="základní",J111,0)</f>
        <v>0</v>
      </c>
      <c r="BF111" s="139">
        <f>IF(N111="snížená",J111,0)</f>
        <v>0</v>
      </c>
      <c r="BG111" s="139">
        <f>IF(N111="zákl. přenesená",J111,0)</f>
        <v>0</v>
      </c>
      <c r="BH111" s="139">
        <f>IF(N111="sníž. přenesená",J111,0)</f>
        <v>0</v>
      </c>
      <c r="BI111" s="139">
        <f>IF(N111="nulová",J111,0)</f>
        <v>0</v>
      </c>
      <c r="BJ111" s="17" t="s">
        <v>80</v>
      </c>
      <c r="BK111" s="139">
        <f>ROUND(I111*H111,2)</f>
        <v>0</v>
      </c>
      <c r="BL111" s="17" t="s">
        <v>666</v>
      </c>
      <c r="BM111" s="138" t="s">
        <v>1694</v>
      </c>
    </row>
    <row r="112" spans="2:65" s="1" customFormat="1" ht="11.25">
      <c r="B112" s="32"/>
      <c r="D112" s="140" t="s">
        <v>140</v>
      </c>
      <c r="F112" s="141" t="s">
        <v>1693</v>
      </c>
      <c r="I112" s="142"/>
      <c r="L112" s="32"/>
      <c r="M112" s="143"/>
      <c r="T112" s="53"/>
      <c r="AT112" s="17" t="s">
        <v>140</v>
      </c>
      <c r="AU112" s="17" t="s">
        <v>82</v>
      </c>
    </row>
    <row r="113" spans="2:65" s="1" customFormat="1" ht="11.25">
      <c r="B113" s="32"/>
      <c r="D113" s="144" t="s">
        <v>141</v>
      </c>
      <c r="F113" s="145" t="s">
        <v>1695</v>
      </c>
      <c r="I113" s="142"/>
      <c r="L113" s="32"/>
      <c r="M113" s="143"/>
      <c r="T113" s="53"/>
      <c r="AT113" s="17" t="s">
        <v>141</v>
      </c>
      <c r="AU113" s="17" t="s">
        <v>82</v>
      </c>
    </row>
    <row r="114" spans="2:65" s="1" customFormat="1" ht="21.75" customHeight="1">
      <c r="B114" s="32"/>
      <c r="C114" s="170" t="s">
        <v>298</v>
      </c>
      <c r="D114" s="170" t="s">
        <v>877</v>
      </c>
      <c r="E114" s="171" t="s">
        <v>1696</v>
      </c>
      <c r="F114" s="172" t="s">
        <v>1697</v>
      </c>
      <c r="G114" s="173" t="s">
        <v>1626</v>
      </c>
      <c r="H114" s="174">
        <v>21</v>
      </c>
      <c r="I114" s="175"/>
      <c r="J114" s="176">
        <f>ROUND(I114*H114,2)</f>
        <v>0</v>
      </c>
      <c r="K114" s="172" t="s">
        <v>19</v>
      </c>
      <c r="L114" s="177"/>
      <c r="M114" s="178" t="s">
        <v>19</v>
      </c>
      <c r="N114" s="179" t="s">
        <v>43</v>
      </c>
      <c r="P114" s="136">
        <f>O114*H114</f>
        <v>0</v>
      </c>
      <c r="Q114" s="136">
        <v>0</v>
      </c>
      <c r="R114" s="136">
        <f>Q114*H114</f>
        <v>0</v>
      </c>
      <c r="S114" s="136">
        <v>0</v>
      </c>
      <c r="T114" s="137">
        <f>S114*H114</f>
        <v>0</v>
      </c>
      <c r="AR114" s="138" t="s">
        <v>884</v>
      </c>
      <c r="AT114" s="138" t="s">
        <v>877</v>
      </c>
      <c r="AU114" s="138" t="s">
        <v>82</v>
      </c>
      <c r="AY114" s="17" t="s">
        <v>130</v>
      </c>
      <c r="BE114" s="139">
        <f>IF(N114="základní",J114,0)</f>
        <v>0</v>
      </c>
      <c r="BF114" s="139">
        <f>IF(N114="snížená",J114,0)</f>
        <v>0</v>
      </c>
      <c r="BG114" s="139">
        <f>IF(N114="zákl. přenesená",J114,0)</f>
        <v>0</v>
      </c>
      <c r="BH114" s="139">
        <f>IF(N114="sníž. přenesená",J114,0)</f>
        <v>0</v>
      </c>
      <c r="BI114" s="139">
        <f>IF(N114="nulová",J114,0)</f>
        <v>0</v>
      </c>
      <c r="BJ114" s="17" t="s">
        <v>80</v>
      </c>
      <c r="BK114" s="139">
        <f>ROUND(I114*H114,2)</f>
        <v>0</v>
      </c>
      <c r="BL114" s="17" t="s">
        <v>666</v>
      </c>
      <c r="BM114" s="138" t="s">
        <v>1698</v>
      </c>
    </row>
    <row r="115" spans="2:65" s="1" customFormat="1" ht="11.25">
      <c r="B115" s="32"/>
      <c r="D115" s="140" t="s">
        <v>140</v>
      </c>
      <c r="F115" s="141" t="s">
        <v>1697</v>
      </c>
      <c r="I115" s="142"/>
      <c r="L115" s="32"/>
      <c r="M115" s="143"/>
      <c r="T115" s="53"/>
      <c r="AT115" s="17" t="s">
        <v>140</v>
      </c>
      <c r="AU115" s="17" t="s">
        <v>82</v>
      </c>
    </row>
    <row r="116" spans="2:65" s="1" customFormat="1" ht="19.5">
      <c r="B116" s="32"/>
      <c r="D116" s="140" t="s">
        <v>143</v>
      </c>
      <c r="F116" s="146" t="s">
        <v>1699</v>
      </c>
      <c r="I116" s="142"/>
      <c r="L116" s="32"/>
      <c r="M116" s="143"/>
      <c r="T116" s="53"/>
      <c r="AT116" s="17" t="s">
        <v>143</v>
      </c>
      <c r="AU116" s="17" t="s">
        <v>82</v>
      </c>
    </row>
    <row r="117" spans="2:65" s="1" customFormat="1" ht="24.2" customHeight="1">
      <c r="B117" s="32"/>
      <c r="C117" s="127" t="s">
        <v>8</v>
      </c>
      <c r="D117" s="127" t="s">
        <v>133</v>
      </c>
      <c r="E117" s="128" t="s">
        <v>1700</v>
      </c>
      <c r="F117" s="129" t="s">
        <v>1701</v>
      </c>
      <c r="G117" s="130" t="s">
        <v>394</v>
      </c>
      <c r="H117" s="131">
        <v>12</v>
      </c>
      <c r="I117" s="132"/>
      <c r="J117" s="133">
        <f>ROUND(I117*H117,2)</f>
        <v>0</v>
      </c>
      <c r="K117" s="129" t="s">
        <v>137</v>
      </c>
      <c r="L117" s="32"/>
      <c r="M117" s="134" t="s">
        <v>19</v>
      </c>
      <c r="N117" s="135" t="s">
        <v>43</v>
      </c>
      <c r="P117" s="136">
        <f>O117*H117</f>
        <v>0</v>
      </c>
      <c r="Q117" s="136">
        <v>0</v>
      </c>
      <c r="R117" s="136">
        <f>Q117*H117</f>
        <v>0</v>
      </c>
      <c r="S117" s="136">
        <v>0</v>
      </c>
      <c r="T117" s="137">
        <f>S117*H117</f>
        <v>0</v>
      </c>
      <c r="AR117" s="138" t="s">
        <v>666</v>
      </c>
      <c r="AT117" s="138" t="s">
        <v>133</v>
      </c>
      <c r="AU117" s="138" t="s">
        <v>82</v>
      </c>
      <c r="AY117" s="17" t="s">
        <v>130</v>
      </c>
      <c r="BE117" s="139">
        <f>IF(N117="základní",J117,0)</f>
        <v>0</v>
      </c>
      <c r="BF117" s="139">
        <f>IF(N117="snížená",J117,0)</f>
        <v>0</v>
      </c>
      <c r="BG117" s="139">
        <f>IF(N117="zákl. přenesená",J117,0)</f>
        <v>0</v>
      </c>
      <c r="BH117" s="139">
        <f>IF(N117="sníž. přenesená",J117,0)</f>
        <v>0</v>
      </c>
      <c r="BI117" s="139">
        <f>IF(N117="nulová",J117,0)</f>
        <v>0</v>
      </c>
      <c r="BJ117" s="17" t="s">
        <v>80</v>
      </c>
      <c r="BK117" s="139">
        <f>ROUND(I117*H117,2)</f>
        <v>0</v>
      </c>
      <c r="BL117" s="17" t="s">
        <v>666</v>
      </c>
      <c r="BM117" s="138" t="s">
        <v>1702</v>
      </c>
    </row>
    <row r="118" spans="2:65" s="1" customFormat="1" ht="19.5">
      <c r="B118" s="32"/>
      <c r="D118" s="140" t="s">
        <v>140</v>
      </c>
      <c r="F118" s="141" t="s">
        <v>1703</v>
      </c>
      <c r="I118" s="142"/>
      <c r="L118" s="32"/>
      <c r="M118" s="143"/>
      <c r="T118" s="53"/>
      <c r="AT118" s="17" t="s">
        <v>140</v>
      </c>
      <c r="AU118" s="17" t="s">
        <v>82</v>
      </c>
    </row>
    <row r="119" spans="2:65" s="1" customFormat="1" ht="11.25">
      <c r="B119" s="32"/>
      <c r="D119" s="144" t="s">
        <v>141</v>
      </c>
      <c r="F119" s="145" t="s">
        <v>1704</v>
      </c>
      <c r="I119" s="142"/>
      <c r="L119" s="32"/>
      <c r="M119" s="143"/>
      <c r="T119" s="53"/>
      <c r="AT119" s="17" t="s">
        <v>141</v>
      </c>
      <c r="AU119" s="17" t="s">
        <v>82</v>
      </c>
    </row>
    <row r="120" spans="2:65" s="1" customFormat="1" ht="16.5" customHeight="1">
      <c r="B120" s="32"/>
      <c r="C120" s="170" t="s">
        <v>312</v>
      </c>
      <c r="D120" s="170" t="s">
        <v>877</v>
      </c>
      <c r="E120" s="171" t="s">
        <v>1705</v>
      </c>
      <c r="F120" s="172" t="s">
        <v>1706</v>
      </c>
      <c r="G120" s="173" t="s">
        <v>1626</v>
      </c>
      <c r="H120" s="174">
        <v>12</v>
      </c>
      <c r="I120" s="175"/>
      <c r="J120" s="176">
        <f>ROUND(I120*H120,2)</f>
        <v>0</v>
      </c>
      <c r="K120" s="172" t="s">
        <v>19</v>
      </c>
      <c r="L120" s="177"/>
      <c r="M120" s="178" t="s">
        <v>19</v>
      </c>
      <c r="N120" s="179" t="s">
        <v>43</v>
      </c>
      <c r="P120" s="136">
        <f>O120*H120</f>
        <v>0</v>
      </c>
      <c r="Q120" s="136">
        <v>0</v>
      </c>
      <c r="R120" s="136">
        <f>Q120*H120</f>
        <v>0</v>
      </c>
      <c r="S120" s="136">
        <v>0</v>
      </c>
      <c r="T120" s="137">
        <f>S120*H120</f>
        <v>0</v>
      </c>
      <c r="AR120" s="138" t="s">
        <v>884</v>
      </c>
      <c r="AT120" s="138" t="s">
        <v>877</v>
      </c>
      <c r="AU120" s="138" t="s">
        <v>82</v>
      </c>
      <c r="AY120" s="17" t="s">
        <v>130</v>
      </c>
      <c r="BE120" s="139">
        <f>IF(N120="základní",J120,0)</f>
        <v>0</v>
      </c>
      <c r="BF120" s="139">
        <f>IF(N120="snížená",J120,0)</f>
        <v>0</v>
      </c>
      <c r="BG120" s="139">
        <f>IF(N120="zákl. přenesená",J120,0)</f>
        <v>0</v>
      </c>
      <c r="BH120" s="139">
        <f>IF(N120="sníž. přenesená",J120,0)</f>
        <v>0</v>
      </c>
      <c r="BI120" s="139">
        <f>IF(N120="nulová",J120,0)</f>
        <v>0</v>
      </c>
      <c r="BJ120" s="17" t="s">
        <v>80</v>
      </c>
      <c r="BK120" s="139">
        <f>ROUND(I120*H120,2)</f>
        <v>0</v>
      </c>
      <c r="BL120" s="17" t="s">
        <v>666</v>
      </c>
      <c r="BM120" s="138" t="s">
        <v>1707</v>
      </c>
    </row>
    <row r="121" spans="2:65" s="1" customFormat="1" ht="11.25">
      <c r="B121" s="32"/>
      <c r="D121" s="140" t="s">
        <v>140</v>
      </c>
      <c r="F121" s="141" t="s">
        <v>1708</v>
      </c>
      <c r="I121" s="142"/>
      <c r="L121" s="32"/>
      <c r="M121" s="143"/>
      <c r="T121" s="53"/>
      <c r="AT121" s="17" t="s">
        <v>140</v>
      </c>
      <c r="AU121" s="17" t="s">
        <v>82</v>
      </c>
    </row>
    <row r="122" spans="2:65" s="1" customFormat="1" ht="19.5">
      <c r="B122" s="32"/>
      <c r="D122" s="140" t="s">
        <v>143</v>
      </c>
      <c r="F122" s="146" t="s">
        <v>1709</v>
      </c>
      <c r="I122" s="142"/>
      <c r="L122" s="32"/>
      <c r="M122" s="143"/>
      <c r="T122" s="53"/>
      <c r="AT122" s="17" t="s">
        <v>143</v>
      </c>
      <c r="AU122" s="17" t="s">
        <v>82</v>
      </c>
    </row>
    <row r="123" spans="2:65" s="1" customFormat="1" ht="24.2" customHeight="1">
      <c r="B123" s="32"/>
      <c r="C123" s="127" t="s">
        <v>318</v>
      </c>
      <c r="D123" s="127" t="s">
        <v>133</v>
      </c>
      <c r="E123" s="128" t="s">
        <v>1710</v>
      </c>
      <c r="F123" s="129" t="s">
        <v>1711</v>
      </c>
      <c r="G123" s="130" t="s">
        <v>394</v>
      </c>
      <c r="H123" s="131">
        <v>21</v>
      </c>
      <c r="I123" s="132"/>
      <c r="J123" s="133">
        <f>ROUND(I123*H123,2)</f>
        <v>0</v>
      </c>
      <c r="K123" s="129" t="s">
        <v>137</v>
      </c>
      <c r="L123" s="32"/>
      <c r="M123" s="134" t="s">
        <v>19</v>
      </c>
      <c r="N123" s="135" t="s">
        <v>43</v>
      </c>
      <c r="P123" s="136">
        <f>O123*H123</f>
        <v>0</v>
      </c>
      <c r="Q123" s="136">
        <v>0</v>
      </c>
      <c r="R123" s="136">
        <f>Q123*H123</f>
        <v>0</v>
      </c>
      <c r="S123" s="136">
        <v>0</v>
      </c>
      <c r="T123" s="137">
        <f>S123*H123</f>
        <v>0</v>
      </c>
      <c r="AR123" s="138" t="s">
        <v>666</v>
      </c>
      <c r="AT123" s="138" t="s">
        <v>133</v>
      </c>
      <c r="AU123" s="138" t="s">
        <v>82</v>
      </c>
      <c r="AY123" s="17" t="s">
        <v>130</v>
      </c>
      <c r="BE123" s="139">
        <f>IF(N123="základní",J123,0)</f>
        <v>0</v>
      </c>
      <c r="BF123" s="139">
        <f>IF(N123="snížená",J123,0)</f>
        <v>0</v>
      </c>
      <c r="BG123" s="139">
        <f>IF(N123="zákl. přenesená",J123,0)</f>
        <v>0</v>
      </c>
      <c r="BH123" s="139">
        <f>IF(N123="sníž. přenesená",J123,0)</f>
        <v>0</v>
      </c>
      <c r="BI123" s="139">
        <f>IF(N123="nulová",J123,0)</f>
        <v>0</v>
      </c>
      <c r="BJ123" s="17" t="s">
        <v>80</v>
      </c>
      <c r="BK123" s="139">
        <f>ROUND(I123*H123,2)</f>
        <v>0</v>
      </c>
      <c r="BL123" s="17" t="s">
        <v>666</v>
      </c>
      <c r="BM123" s="138" t="s">
        <v>1712</v>
      </c>
    </row>
    <row r="124" spans="2:65" s="1" customFormat="1" ht="19.5">
      <c r="B124" s="32"/>
      <c r="D124" s="140" t="s">
        <v>140</v>
      </c>
      <c r="F124" s="141" t="s">
        <v>1713</v>
      </c>
      <c r="I124" s="142"/>
      <c r="L124" s="32"/>
      <c r="M124" s="143"/>
      <c r="T124" s="53"/>
      <c r="AT124" s="17" t="s">
        <v>140</v>
      </c>
      <c r="AU124" s="17" t="s">
        <v>82</v>
      </c>
    </row>
    <row r="125" spans="2:65" s="1" customFormat="1" ht="11.25">
      <c r="B125" s="32"/>
      <c r="D125" s="144" t="s">
        <v>141</v>
      </c>
      <c r="F125" s="145" t="s">
        <v>1714</v>
      </c>
      <c r="I125" s="142"/>
      <c r="L125" s="32"/>
      <c r="M125" s="143"/>
      <c r="T125" s="53"/>
      <c r="AT125" s="17" t="s">
        <v>141</v>
      </c>
      <c r="AU125" s="17" t="s">
        <v>82</v>
      </c>
    </row>
    <row r="126" spans="2:65" s="1" customFormat="1" ht="16.5" customHeight="1">
      <c r="B126" s="32"/>
      <c r="C126" s="170" t="s">
        <v>325</v>
      </c>
      <c r="D126" s="170" t="s">
        <v>877</v>
      </c>
      <c r="E126" s="171" t="s">
        <v>1715</v>
      </c>
      <c r="F126" s="172" t="s">
        <v>1716</v>
      </c>
      <c r="G126" s="173" t="s">
        <v>1626</v>
      </c>
      <c r="H126" s="174">
        <v>21</v>
      </c>
      <c r="I126" s="175"/>
      <c r="J126" s="176">
        <f>ROUND(I126*H126,2)</f>
        <v>0</v>
      </c>
      <c r="K126" s="172" t="s">
        <v>19</v>
      </c>
      <c r="L126" s="177"/>
      <c r="M126" s="178" t="s">
        <v>19</v>
      </c>
      <c r="N126" s="179" t="s">
        <v>43</v>
      </c>
      <c r="P126" s="136">
        <f>O126*H126</f>
        <v>0</v>
      </c>
      <c r="Q126" s="136">
        <v>0</v>
      </c>
      <c r="R126" s="136">
        <f>Q126*H126</f>
        <v>0</v>
      </c>
      <c r="S126" s="136">
        <v>0</v>
      </c>
      <c r="T126" s="137">
        <f>S126*H126</f>
        <v>0</v>
      </c>
      <c r="AR126" s="138" t="s">
        <v>884</v>
      </c>
      <c r="AT126" s="138" t="s">
        <v>877</v>
      </c>
      <c r="AU126" s="138" t="s">
        <v>82</v>
      </c>
      <c r="AY126" s="17" t="s">
        <v>130</v>
      </c>
      <c r="BE126" s="139">
        <f>IF(N126="základní",J126,0)</f>
        <v>0</v>
      </c>
      <c r="BF126" s="139">
        <f>IF(N126="snížená",J126,0)</f>
        <v>0</v>
      </c>
      <c r="BG126" s="139">
        <f>IF(N126="zákl. přenesená",J126,0)</f>
        <v>0</v>
      </c>
      <c r="BH126" s="139">
        <f>IF(N126="sníž. přenesená",J126,0)</f>
        <v>0</v>
      </c>
      <c r="BI126" s="139">
        <f>IF(N126="nulová",J126,0)</f>
        <v>0</v>
      </c>
      <c r="BJ126" s="17" t="s">
        <v>80</v>
      </c>
      <c r="BK126" s="139">
        <f>ROUND(I126*H126,2)</f>
        <v>0</v>
      </c>
      <c r="BL126" s="17" t="s">
        <v>666</v>
      </c>
      <c r="BM126" s="138" t="s">
        <v>1717</v>
      </c>
    </row>
    <row r="127" spans="2:65" s="1" customFormat="1" ht="11.25">
      <c r="B127" s="32"/>
      <c r="D127" s="140" t="s">
        <v>140</v>
      </c>
      <c r="F127" s="141" t="s">
        <v>1716</v>
      </c>
      <c r="I127" s="142"/>
      <c r="L127" s="32"/>
      <c r="M127" s="143"/>
      <c r="T127" s="53"/>
      <c r="AT127" s="17" t="s">
        <v>140</v>
      </c>
      <c r="AU127" s="17" t="s">
        <v>82</v>
      </c>
    </row>
    <row r="128" spans="2:65" s="1" customFormat="1" ht="19.5">
      <c r="B128" s="32"/>
      <c r="D128" s="140" t="s">
        <v>143</v>
      </c>
      <c r="F128" s="146" t="s">
        <v>1699</v>
      </c>
      <c r="I128" s="142"/>
      <c r="L128" s="32"/>
      <c r="M128" s="143"/>
      <c r="T128" s="53"/>
      <c r="AT128" s="17" t="s">
        <v>143</v>
      </c>
      <c r="AU128" s="17" t="s">
        <v>82</v>
      </c>
    </row>
    <row r="129" spans="2:65" s="1" customFormat="1" ht="24.2" customHeight="1">
      <c r="B129" s="32"/>
      <c r="C129" s="127" t="s">
        <v>335</v>
      </c>
      <c r="D129" s="127" t="s">
        <v>133</v>
      </c>
      <c r="E129" s="128" t="s">
        <v>1710</v>
      </c>
      <c r="F129" s="129" t="s">
        <v>1711</v>
      </c>
      <c r="G129" s="130" t="s">
        <v>394</v>
      </c>
      <c r="H129" s="131">
        <v>10</v>
      </c>
      <c r="I129" s="132"/>
      <c r="J129" s="133">
        <f>ROUND(I129*H129,2)</f>
        <v>0</v>
      </c>
      <c r="K129" s="129" t="s">
        <v>137</v>
      </c>
      <c r="L129" s="32"/>
      <c r="M129" s="134" t="s">
        <v>19</v>
      </c>
      <c r="N129" s="135" t="s">
        <v>43</v>
      </c>
      <c r="P129" s="136">
        <f>O129*H129</f>
        <v>0</v>
      </c>
      <c r="Q129" s="136">
        <v>0</v>
      </c>
      <c r="R129" s="136">
        <f>Q129*H129</f>
        <v>0</v>
      </c>
      <c r="S129" s="136">
        <v>0</v>
      </c>
      <c r="T129" s="137">
        <f>S129*H129</f>
        <v>0</v>
      </c>
      <c r="AR129" s="138" t="s">
        <v>666</v>
      </c>
      <c r="AT129" s="138" t="s">
        <v>133</v>
      </c>
      <c r="AU129" s="138" t="s">
        <v>82</v>
      </c>
      <c r="AY129" s="17" t="s">
        <v>130</v>
      </c>
      <c r="BE129" s="139">
        <f>IF(N129="základní",J129,0)</f>
        <v>0</v>
      </c>
      <c r="BF129" s="139">
        <f>IF(N129="snížená",J129,0)</f>
        <v>0</v>
      </c>
      <c r="BG129" s="139">
        <f>IF(N129="zákl. přenesená",J129,0)</f>
        <v>0</v>
      </c>
      <c r="BH129" s="139">
        <f>IF(N129="sníž. přenesená",J129,0)</f>
        <v>0</v>
      </c>
      <c r="BI129" s="139">
        <f>IF(N129="nulová",J129,0)</f>
        <v>0</v>
      </c>
      <c r="BJ129" s="17" t="s">
        <v>80</v>
      </c>
      <c r="BK129" s="139">
        <f>ROUND(I129*H129,2)</f>
        <v>0</v>
      </c>
      <c r="BL129" s="17" t="s">
        <v>666</v>
      </c>
      <c r="BM129" s="138" t="s">
        <v>1718</v>
      </c>
    </row>
    <row r="130" spans="2:65" s="1" customFormat="1" ht="19.5">
      <c r="B130" s="32"/>
      <c r="D130" s="140" t="s">
        <v>140</v>
      </c>
      <c r="F130" s="141" t="s">
        <v>1713</v>
      </c>
      <c r="I130" s="142"/>
      <c r="L130" s="32"/>
      <c r="M130" s="143"/>
      <c r="T130" s="53"/>
      <c r="AT130" s="17" t="s">
        <v>140</v>
      </c>
      <c r="AU130" s="17" t="s">
        <v>82</v>
      </c>
    </row>
    <row r="131" spans="2:65" s="1" customFormat="1" ht="11.25">
      <c r="B131" s="32"/>
      <c r="D131" s="144" t="s">
        <v>141</v>
      </c>
      <c r="F131" s="145" t="s">
        <v>1714</v>
      </c>
      <c r="I131" s="142"/>
      <c r="L131" s="32"/>
      <c r="M131" s="143"/>
      <c r="T131" s="53"/>
      <c r="AT131" s="17" t="s">
        <v>141</v>
      </c>
      <c r="AU131" s="17" t="s">
        <v>82</v>
      </c>
    </row>
    <row r="132" spans="2:65" s="1" customFormat="1" ht="16.5" customHeight="1">
      <c r="B132" s="32"/>
      <c r="C132" s="170" t="s">
        <v>342</v>
      </c>
      <c r="D132" s="170" t="s">
        <v>877</v>
      </c>
      <c r="E132" s="171" t="s">
        <v>1719</v>
      </c>
      <c r="F132" s="172" t="s">
        <v>1720</v>
      </c>
      <c r="G132" s="173" t="s">
        <v>1626</v>
      </c>
      <c r="H132" s="174">
        <v>10</v>
      </c>
      <c r="I132" s="175"/>
      <c r="J132" s="176">
        <f>ROUND(I132*H132,2)</f>
        <v>0</v>
      </c>
      <c r="K132" s="172" t="s">
        <v>19</v>
      </c>
      <c r="L132" s="177"/>
      <c r="M132" s="178" t="s">
        <v>19</v>
      </c>
      <c r="N132" s="179" t="s">
        <v>43</v>
      </c>
      <c r="P132" s="136">
        <f>O132*H132</f>
        <v>0</v>
      </c>
      <c r="Q132" s="136">
        <v>0</v>
      </c>
      <c r="R132" s="136">
        <f>Q132*H132</f>
        <v>0</v>
      </c>
      <c r="S132" s="136">
        <v>0</v>
      </c>
      <c r="T132" s="137">
        <f>S132*H132</f>
        <v>0</v>
      </c>
      <c r="AR132" s="138" t="s">
        <v>884</v>
      </c>
      <c r="AT132" s="138" t="s">
        <v>877</v>
      </c>
      <c r="AU132" s="138" t="s">
        <v>82</v>
      </c>
      <c r="AY132" s="17" t="s">
        <v>130</v>
      </c>
      <c r="BE132" s="139">
        <f>IF(N132="základní",J132,0)</f>
        <v>0</v>
      </c>
      <c r="BF132" s="139">
        <f>IF(N132="snížená",J132,0)</f>
        <v>0</v>
      </c>
      <c r="BG132" s="139">
        <f>IF(N132="zákl. přenesená",J132,0)</f>
        <v>0</v>
      </c>
      <c r="BH132" s="139">
        <f>IF(N132="sníž. přenesená",J132,0)</f>
        <v>0</v>
      </c>
      <c r="BI132" s="139">
        <f>IF(N132="nulová",J132,0)</f>
        <v>0</v>
      </c>
      <c r="BJ132" s="17" t="s">
        <v>80</v>
      </c>
      <c r="BK132" s="139">
        <f>ROUND(I132*H132,2)</f>
        <v>0</v>
      </c>
      <c r="BL132" s="17" t="s">
        <v>666</v>
      </c>
      <c r="BM132" s="138" t="s">
        <v>1721</v>
      </c>
    </row>
    <row r="133" spans="2:65" s="1" customFormat="1" ht="11.25">
      <c r="B133" s="32"/>
      <c r="D133" s="140" t="s">
        <v>140</v>
      </c>
      <c r="F133" s="141" t="s">
        <v>1722</v>
      </c>
      <c r="I133" s="142"/>
      <c r="L133" s="32"/>
      <c r="M133" s="143"/>
      <c r="T133" s="53"/>
      <c r="AT133" s="17" t="s">
        <v>140</v>
      </c>
      <c r="AU133" s="17" t="s">
        <v>82</v>
      </c>
    </row>
    <row r="134" spans="2:65" s="1" customFormat="1" ht="19.5">
      <c r="B134" s="32"/>
      <c r="D134" s="140" t="s">
        <v>143</v>
      </c>
      <c r="F134" s="146" t="s">
        <v>1723</v>
      </c>
      <c r="I134" s="142"/>
      <c r="L134" s="32"/>
      <c r="M134" s="143"/>
      <c r="T134" s="53"/>
      <c r="AT134" s="17" t="s">
        <v>143</v>
      </c>
      <c r="AU134" s="17" t="s">
        <v>82</v>
      </c>
    </row>
    <row r="135" spans="2:65" s="1" customFormat="1" ht="24.2" customHeight="1">
      <c r="B135" s="32"/>
      <c r="C135" s="127" t="s">
        <v>352</v>
      </c>
      <c r="D135" s="127" t="s">
        <v>133</v>
      </c>
      <c r="E135" s="128" t="s">
        <v>1724</v>
      </c>
      <c r="F135" s="129" t="s">
        <v>1725</v>
      </c>
      <c r="G135" s="130" t="s">
        <v>394</v>
      </c>
      <c r="H135" s="131">
        <v>2</v>
      </c>
      <c r="I135" s="132"/>
      <c r="J135" s="133">
        <f>ROUND(I135*H135,2)</f>
        <v>0</v>
      </c>
      <c r="K135" s="129" t="s">
        <v>137</v>
      </c>
      <c r="L135" s="32"/>
      <c r="M135" s="134" t="s">
        <v>19</v>
      </c>
      <c r="N135" s="135" t="s">
        <v>43</v>
      </c>
      <c r="P135" s="136">
        <f>O135*H135</f>
        <v>0</v>
      </c>
      <c r="Q135" s="136">
        <v>0</v>
      </c>
      <c r="R135" s="136">
        <f>Q135*H135</f>
        <v>0</v>
      </c>
      <c r="S135" s="136">
        <v>0</v>
      </c>
      <c r="T135" s="137">
        <f>S135*H135</f>
        <v>0</v>
      </c>
      <c r="AR135" s="138" t="s">
        <v>666</v>
      </c>
      <c r="AT135" s="138" t="s">
        <v>133</v>
      </c>
      <c r="AU135" s="138" t="s">
        <v>82</v>
      </c>
      <c r="AY135" s="17" t="s">
        <v>130</v>
      </c>
      <c r="BE135" s="139">
        <f>IF(N135="základní",J135,0)</f>
        <v>0</v>
      </c>
      <c r="BF135" s="139">
        <f>IF(N135="snížená",J135,0)</f>
        <v>0</v>
      </c>
      <c r="BG135" s="139">
        <f>IF(N135="zákl. přenesená",J135,0)</f>
        <v>0</v>
      </c>
      <c r="BH135" s="139">
        <f>IF(N135="sníž. přenesená",J135,0)</f>
        <v>0</v>
      </c>
      <c r="BI135" s="139">
        <f>IF(N135="nulová",J135,0)</f>
        <v>0</v>
      </c>
      <c r="BJ135" s="17" t="s">
        <v>80</v>
      </c>
      <c r="BK135" s="139">
        <f>ROUND(I135*H135,2)</f>
        <v>0</v>
      </c>
      <c r="BL135" s="17" t="s">
        <v>666</v>
      </c>
      <c r="BM135" s="138" t="s">
        <v>1726</v>
      </c>
    </row>
    <row r="136" spans="2:65" s="1" customFormat="1" ht="19.5">
      <c r="B136" s="32"/>
      <c r="D136" s="140" t="s">
        <v>140</v>
      </c>
      <c r="F136" s="141" t="s">
        <v>1727</v>
      </c>
      <c r="I136" s="142"/>
      <c r="L136" s="32"/>
      <c r="M136" s="143"/>
      <c r="T136" s="53"/>
      <c r="AT136" s="17" t="s">
        <v>140</v>
      </c>
      <c r="AU136" s="17" t="s">
        <v>82</v>
      </c>
    </row>
    <row r="137" spans="2:65" s="1" customFormat="1" ht="11.25">
      <c r="B137" s="32"/>
      <c r="D137" s="144" t="s">
        <v>141</v>
      </c>
      <c r="F137" s="145" t="s">
        <v>1728</v>
      </c>
      <c r="I137" s="142"/>
      <c r="L137" s="32"/>
      <c r="M137" s="143"/>
      <c r="T137" s="53"/>
      <c r="AT137" s="17" t="s">
        <v>141</v>
      </c>
      <c r="AU137" s="17" t="s">
        <v>82</v>
      </c>
    </row>
    <row r="138" spans="2:65" s="1" customFormat="1" ht="16.5" customHeight="1">
      <c r="B138" s="32"/>
      <c r="C138" s="170" t="s">
        <v>359</v>
      </c>
      <c r="D138" s="170" t="s">
        <v>877</v>
      </c>
      <c r="E138" s="171" t="s">
        <v>1729</v>
      </c>
      <c r="F138" s="172" t="s">
        <v>1730</v>
      </c>
      <c r="G138" s="173" t="s">
        <v>1626</v>
      </c>
      <c r="H138" s="174">
        <v>2</v>
      </c>
      <c r="I138" s="175"/>
      <c r="J138" s="176">
        <f>ROUND(I138*H138,2)</f>
        <v>0</v>
      </c>
      <c r="K138" s="172" t="s">
        <v>19</v>
      </c>
      <c r="L138" s="177"/>
      <c r="M138" s="178" t="s">
        <v>19</v>
      </c>
      <c r="N138" s="179" t="s">
        <v>43</v>
      </c>
      <c r="P138" s="136">
        <f>O138*H138</f>
        <v>0</v>
      </c>
      <c r="Q138" s="136">
        <v>0</v>
      </c>
      <c r="R138" s="136">
        <f>Q138*H138</f>
        <v>0</v>
      </c>
      <c r="S138" s="136">
        <v>0</v>
      </c>
      <c r="T138" s="137">
        <f>S138*H138</f>
        <v>0</v>
      </c>
      <c r="AR138" s="138" t="s">
        <v>884</v>
      </c>
      <c r="AT138" s="138" t="s">
        <v>877</v>
      </c>
      <c r="AU138" s="138" t="s">
        <v>82</v>
      </c>
      <c r="AY138" s="17" t="s">
        <v>130</v>
      </c>
      <c r="BE138" s="139">
        <f>IF(N138="základní",J138,0)</f>
        <v>0</v>
      </c>
      <c r="BF138" s="139">
        <f>IF(N138="snížená",J138,0)</f>
        <v>0</v>
      </c>
      <c r="BG138" s="139">
        <f>IF(N138="zákl. přenesená",J138,0)</f>
        <v>0</v>
      </c>
      <c r="BH138" s="139">
        <f>IF(N138="sníž. přenesená",J138,0)</f>
        <v>0</v>
      </c>
      <c r="BI138" s="139">
        <f>IF(N138="nulová",J138,0)</f>
        <v>0</v>
      </c>
      <c r="BJ138" s="17" t="s">
        <v>80</v>
      </c>
      <c r="BK138" s="139">
        <f>ROUND(I138*H138,2)</f>
        <v>0</v>
      </c>
      <c r="BL138" s="17" t="s">
        <v>666</v>
      </c>
      <c r="BM138" s="138" t="s">
        <v>1731</v>
      </c>
    </row>
    <row r="139" spans="2:65" s="1" customFormat="1" ht="11.25">
      <c r="B139" s="32"/>
      <c r="D139" s="140" t="s">
        <v>140</v>
      </c>
      <c r="F139" s="141" t="s">
        <v>1730</v>
      </c>
      <c r="I139" s="142"/>
      <c r="L139" s="32"/>
      <c r="M139" s="143"/>
      <c r="T139" s="53"/>
      <c r="AT139" s="17" t="s">
        <v>140</v>
      </c>
      <c r="AU139" s="17" t="s">
        <v>82</v>
      </c>
    </row>
    <row r="140" spans="2:65" s="1" customFormat="1" ht="19.5">
      <c r="B140" s="32"/>
      <c r="D140" s="140" t="s">
        <v>143</v>
      </c>
      <c r="F140" s="146" t="s">
        <v>1732</v>
      </c>
      <c r="I140" s="142"/>
      <c r="L140" s="32"/>
      <c r="M140" s="143"/>
      <c r="T140" s="53"/>
      <c r="AT140" s="17" t="s">
        <v>143</v>
      </c>
      <c r="AU140" s="17" t="s">
        <v>82</v>
      </c>
    </row>
    <row r="141" spans="2:65" s="1" customFormat="1" ht="16.5" customHeight="1">
      <c r="B141" s="32"/>
      <c r="C141" s="127" t="s">
        <v>365</v>
      </c>
      <c r="D141" s="127" t="s">
        <v>133</v>
      </c>
      <c r="E141" s="128" t="s">
        <v>1733</v>
      </c>
      <c r="F141" s="129" t="s">
        <v>1734</v>
      </c>
      <c r="G141" s="130" t="s">
        <v>394</v>
      </c>
      <c r="H141" s="131">
        <v>31</v>
      </c>
      <c r="I141" s="132"/>
      <c r="J141" s="133">
        <f>ROUND(I141*H141,2)</f>
        <v>0</v>
      </c>
      <c r="K141" s="129" t="s">
        <v>137</v>
      </c>
      <c r="L141" s="32"/>
      <c r="M141" s="134" t="s">
        <v>19</v>
      </c>
      <c r="N141" s="135" t="s">
        <v>43</v>
      </c>
      <c r="P141" s="136">
        <f>O141*H141</f>
        <v>0</v>
      </c>
      <c r="Q141" s="136">
        <v>0</v>
      </c>
      <c r="R141" s="136">
        <f>Q141*H141</f>
        <v>0</v>
      </c>
      <c r="S141" s="136">
        <v>0</v>
      </c>
      <c r="T141" s="137">
        <f>S141*H141</f>
        <v>0</v>
      </c>
      <c r="AR141" s="138" t="s">
        <v>666</v>
      </c>
      <c r="AT141" s="138" t="s">
        <v>133</v>
      </c>
      <c r="AU141" s="138" t="s">
        <v>82</v>
      </c>
      <c r="AY141" s="17" t="s">
        <v>130</v>
      </c>
      <c r="BE141" s="139">
        <f>IF(N141="základní",J141,0)</f>
        <v>0</v>
      </c>
      <c r="BF141" s="139">
        <f>IF(N141="snížená",J141,0)</f>
        <v>0</v>
      </c>
      <c r="BG141" s="139">
        <f>IF(N141="zákl. přenesená",J141,0)</f>
        <v>0</v>
      </c>
      <c r="BH141" s="139">
        <f>IF(N141="sníž. přenesená",J141,0)</f>
        <v>0</v>
      </c>
      <c r="BI141" s="139">
        <f>IF(N141="nulová",J141,0)</f>
        <v>0</v>
      </c>
      <c r="BJ141" s="17" t="s">
        <v>80</v>
      </c>
      <c r="BK141" s="139">
        <f>ROUND(I141*H141,2)</f>
        <v>0</v>
      </c>
      <c r="BL141" s="17" t="s">
        <v>666</v>
      </c>
      <c r="BM141" s="138" t="s">
        <v>1735</v>
      </c>
    </row>
    <row r="142" spans="2:65" s="1" customFormat="1" ht="11.25">
      <c r="B142" s="32"/>
      <c r="D142" s="140" t="s">
        <v>140</v>
      </c>
      <c r="F142" s="141" t="s">
        <v>1734</v>
      </c>
      <c r="I142" s="142"/>
      <c r="L142" s="32"/>
      <c r="M142" s="143"/>
      <c r="T142" s="53"/>
      <c r="AT142" s="17" t="s">
        <v>140</v>
      </c>
      <c r="AU142" s="17" t="s">
        <v>82</v>
      </c>
    </row>
    <row r="143" spans="2:65" s="1" customFormat="1" ht="11.25">
      <c r="B143" s="32"/>
      <c r="D143" s="144" t="s">
        <v>141</v>
      </c>
      <c r="F143" s="145" t="s">
        <v>1736</v>
      </c>
      <c r="I143" s="142"/>
      <c r="L143" s="32"/>
      <c r="M143" s="143"/>
      <c r="T143" s="53"/>
      <c r="AT143" s="17" t="s">
        <v>141</v>
      </c>
      <c r="AU143" s="17" t="s">
        <v>82</v>
      </c>
    </row>
    <row r="144" spans="2:65" s="1" customFormat="1" ht="16.5" customHeight="1">
      <c r="B144" s="32"/>
      <c r="C144" s="170" t="s">
        <v>7</v>
      </c>
      <c r="D144" s="170" t="s">
        <v>877</v>
      </c>
      <c r="E144" s="171" t="s">
        <v>1737</v>
      </c>
      <c r="F144" s="172" t="s">
        <v>1738</v>
      </c>
      <c r="G144" s="173" t="s">
        <v>1626</v>
      </c>
      <c r="H144" s="174">
        <v>31</v>
      </c>
      <c r="I144" s="175"/>
      <c r="J144" s="176">
        <f>ROUND(I144*H144,2)</f>
        <v>0</v>
      </c>
      <c r="K144" s="172" t="s">
        <v>19</v>
      </c>
      <c r="L144" s="177"/>
      <c r="M144" s="178" t="s">
        <v>19</v>
      </c>
      <c r="N144" s="179" t="s">
        <v>43</v>
      </c>
      <c r="P144" s="136">
        <f>O144*H144</f>
        <v>0</v>
      </c>
      <c r="Q144" s="136">
        <v>0</v>
      </c>
      <c r="R144" s="136">
        <f>Q144*H144</f>
        <v>0</v>
      </c>
      <c r="S144" s="136">
        <v>0</v>
      </c>
      <c r="T144" s="137">
        <f>S144*H144</f>
        <v>0</v>
      </c>
      <c r="AR144" s="138" t="s">
        <v>884</v>
      </c>
      <c r="AT144" s="138" t="s">
        <v>877</v>
      </c>
      <c r="AU144" s="138" t="s">
        <v>82</v>
      </c>
      <c r="AY144" s="17" t="s">
        <v>130</v>
      </c>
      <c r="BE144" s="139">
        <f>IF(N144="základní",J144,0)</f>
        <v>0</v>
      </c>
      <c r="BF144" s="139">
        <f>IF(N144="snížená",J144,0)</f>
        <v>0</v>
      </c>
      <c r="BG144" s="139">
        <f>IF(N144="zákl. přenesená",J144,0)</f>
        <v>0</v>
      </c>
      <c r="BH144" s="139">
        <f>IF(N144="sníž. přenesená",J144,0)</f>
        <v>0</v>
      </c>
      <c r="BI144" s="139">
        <f>IF(N144="nulová",J144,0)</f>
        <v>0</v>
      </c>
      <c r="BJ144" s="17" t="s">
        <v>80</v>
      </c>
      <c r="BK144" s="139">
        <f>ROUND(I144*H144,2)</f>
        <v>0</v>
      </c>
      <c r="BL144" s="17" t="s">
        <v>666</v>
      </c>
      <c r="BM144" s="138" t="s">
        <v>1739</v>
      </c>
    </row>
    <row r="145" spans="2:65" s="1" customFormat="1" ht="11.25">
      <c r="B145" s="32"/>
      <c r="D145" s="140" t="s">
        <v>140</v>
      </c>
      <c r="F145" s="141" t="s">
        <v>1738</v>
      </c>
      <c r="I145" s="142"/>
      <c r="L145" s="32"/>
      <c r="M145" s="143"/>
      <c r="T145" s="53"/>
      <c r="AT145" s="17" t="s">
        <v>140</v>
      </c>
      <c r="AU145" s="17" t="s">
        <v>82</v>
      </c>
    </row>
    <row r="146" spans="2:65" s="1" customFormat="1" ht="16.5" customHeight="1">
      <c r="B146" s="32"/>
      <c r="C146" s="127" t="s">
        <v>377</v>
      </c>
      <c r="D146" s="127" t="s">
        <v>133</v>
      </c>
      <c r="E146" s="128" t="s">
        <v>1740</v>
      </c>
      <c r="F146" s="129" t="s">
        <v>1741</v>
      </c>
      <c r="G146" s="130" t="s">
        <v>394</v>
      </c>
      <c r="H146" s="131">
        <v>2</v>
      </c>
      <c r="I146" s="132"/>
      <c r="J146" s="133">
        <f>ROUND(I146*H146,2)</f>
        <v>0</v>
      </c>
      <c r="K146" s="129" t="s">
        <v>137</v>
      </c>
      <c r="L146" s="32"/>
      <c r="M146" s="134" t="s">
        <v>19</v>
      </c>
      <c r="N146" s="135" t="s">
        <v>43</v>
      </c>
      <c r="P146" s="136">
        <f>O146*H146</f>
        <v>0</v>
      </c>
      <c r="Q146" s="136">
        <v>0</v>
      </c>
      <c r="R146" s="136">
        <f>Q146*H146</f>
        <v>0</v>
      </c>
      <c r="S146" s="136">
        <v>0</v>
      </c>
      <c r="T146" s="137">
        <f>S146*H146</f>
        <v>0</v>
      </c>
      <c r="AR146" s="138" t="s">
        <v>666</v>
      </c>
      <c r="AT146" s="138" t="s">
        <v>133</v>
      </c>
      <c r="AU146" s="138" t="s">
        <v>82</v>
      </c>
      <c r="AY146" s="17" t="s">
        <v>130</v>
      </c>
      <c r="BE146" s="139">
        <f>IF(N146="základní",J146,0)</f>
        <v>0</v>
      </c>
      <c r="BF146" s="139">
        <f>IF(N146="snížená",J146,0)</f>
        <v>0</v>
      </c>
      <c r="BG146" s="139">
        <f>IF(N146="zákl. přenesená",J146,0)</f>
        <v>0</v>
      </c>
      <c r="BH146" s="139">
        <f>IF(N146="sníž. přenesená",J146,0)</f>
        <v>0</v>
      </c>
      <c r="BI146" s="139">
        <f>IF(N146="nulová",J146,0)</f>
        <v>0</v>
      </c>
      <c r="BJ146" s="17" t="s">
        <v>80</v>
      </c>
      <c r="BK146" s="139">
        <f>ROUND(I146*H146,2)</f>
        <v>0</v>
      </c>
      <c r="BL146" s="17" t="s">
        <v>666</v>
      </c>
      <c r="BM146" s="138" t="s">
        <v>1742</v>
      </c>
    </row>
    <row r="147" spans="2:65" s="1" customFormat="1" ht="11.25">
      <c r="B147" s="32"/>
      <c r="D147" s="140" t="s">
        <v>140</v>
      </c>
      <c r="F147" s="141" t="s">
        <v>1741</v>
      </c>
      <c r="I147" s="142"/>
      <c r="L147" s="32"/>
      <c r="M147" s="143"/>
      <c r="T147" s="53"/>
      <c r="AT147" s="17" t="s">
        <v>140</v>
      </c>
      <c r="AU147" s="17" t="s">
        <v>82</v>
      </c>
    </row>
    <row r="148" spans="2:65" s="1" customFormat="1" ht="11.25">
      <c r="B148" s="32"/>
      <c r="D148" s="144" t="s">
        <v>141</v>
      </c>
      <c r="F148" s="145" t="s">
        <v>1743</v>
      </c>
      <c r="I148" s="142"/>
      <c r="L148" s="32"/>
      <c r="M148" s="143"/>
      <c r="T148" s="53"/>
      <c r="AT148" s="17" t="s">
        <v>141</v>
      </c>
      <c r="AU148" s="17" t="s">
        <v>82</v>
      </c>
    </row>
    <row r="149" spans="2:65" s="1" customFormat="1" ht="21.75" customHeight="1">
      <c r="B149" s="32"/>
      <c r="C149" s="170" t="s">
        <v>384</v>
      </c>
      <c r="D149" s="170" t="s">
        <v>877</v>
      </c>
      <c r="E149" s="171" t="s">
        <v>1744</v>
      </c>
      <c r="F149" s="172" t="s">
        <v>1745</v>
      </c>
      <c r="G149" s="173" t="s">
        <v>1626</v>
      </c>
      <c r="H149" s="174">
        <v>2</v>
      </c>
      <c r="I149" s="175"/>
      <c r="J149" s="176">
        <f>ROUND(I149*H149,2)</f>
        <v>0</v>
      </c>
      <c r="K149" s="172" t="s">
        <v>19</v>
      </c>
      <c r="L149" s="177"/>
      <c r="M149" s="178" t="s">
        <v>19</v>
      </c>
      <c r="N149" s="179" t="s">
        <v>43</v>
      </c>
      <c r="P149" s="136">
        <f>O149*H149</f>
        <v>0</v>
      </c>
      <c r="Q149" s="136">
        <v>0</v>
      </c>
      <c r="R149" s="136">
        <f>Q149*H149</f>
        <v>0</v>
      </c>
      <c r="S149" s="136">
        <v>0</v>
      </c>
      <c r="T149" s="137">
        <f>S149*H149</f>
        <v>0</v>
      </c>
      <c r="AR149" s="138" t="s">
        <v>884</v>
      </c>
      <c r="AT149" s="138" t="s">
        <v>877</v>
      </c>
      <c r="AU149" s="138" t="s">
        <v>82</v>
      </c>
      <c r="AY149" s="17" t="s">
        <v>130</v>
      </c>
      <c r="BE149" s="139">
        <f>IF(N149="základní",J149,0)</f>
        <v>0</v>
      </c>
      <c r="BF149" s="139">
        <f>IF(N149="snížená",J149,0)</f>
        <v>0</v>
      </c>
      <c r="BG149" s="139">
        <f>IF(N149="zákl. přenesená",J149,0)</f>
        <v>0</v>
      </c>
      <c r="BH149" s="139">
        <f>IF(N149="sníž. přenesená",J149,0)</f>
        <v>0</v>
      </c>
      <c r="BI149" s="139">
        <f>IF(N149="nulová",J149,0)</f>
        <v>0</v>
      </c>
      <c r="BJ149" s="17" t="s">
        <v>80</v>
      </c>
      <c r="BK149" s="139">
        <f>ROUND(I149*H149,2)</f>
        <v>0</v>
      </c>
      <c r="BL149" s="17" t="s">
        <v>666</v>
      </c>
      <c r="BM149" s="138" t="s">
        <v>1746</v>
      </c>
    </row>
    <row r="150" spans="2:65" s="1" customFormat="1" ht="11.25">
      <c r="B150" s="32"/>
      <c r="D150" s="140" t="s">
        <v>140</v>
      </c>
      <c r="F150" s="141" t="s">
        <v>1745</v>
      </c>
      <c r="I150" s="142"/>
      <c r="L150" s="32"/>
      <c r="M150" s="143"/>
      <c r="T150" s="53"/>
      <c r="AT150" s="17" t="s">
        <v>140</v>
      </c>
      <c r="AU150" s="17" t="s">
        <v>82</v>
      </c>
    </row>
    <row r="151" spans="2:65" s="1" customFormat="1" ht="37.9" customHeight="1">
      <c r="B151" s="32"/>
      <c r="C151" s="127" t="s">
        <v>391</v>
      </c>
      <c r="D151" s="127" t="s">
        <v>133</v>
      </c>
      <c r="E151" s="128" t="s">
        <v>1747</v>
      </c>
      <c r="F151" s="129" t="s">
        <v>1748</v>
      </c>
      <c r="G151" s="130" t="s">
        <v>259</v>
      </c>
      <c r="H151" s="131">
        <v>1480</v>
      </c>
      <c r="I151" s="132"/>
      <c r="J151" s="133">
        <f>ROUND(I151*H151,2)</f>
        <v>0</v>
      </c>
      <c r="K151" s="129" t="s">
        <v>137</v>
      </c>
      <c r="L151" s="32"/>
      <c r="M151" s="134" t="s">
        <v>19</v>
      </c>
      <c r="N151" s="135" t="s">
        <v>43</v>
      </c>
      <c r="P151" s="136">
        <f>O151*H151</f>
        <v>0</v>
      </c>
      <c r="Q151" s="136">
        <v>0</v>
      </c>
      <c r="R151" s="136">
        <f>Q151*H151</f>
        <v>0</v>
      </c>
      <c r="S151" s="136">
        <v>0</v>
      </c>
      <c r="T151" s="137">
        <f>S151*H151</f>
        <v>0</v>
      </c>
      <c r="AR151" s="138" t="s">
        <v>666</v>
      </c>
      <c r="AT151" s="138" t="s">
        <v>133</v>
      </c>
      <c r="AU151" s="138" t="s">
        <v>82</v>
      </c>
      <c r="AY151" s="17" t="s">
        <v>130</v>
      </c>
      <c r="BE151" s="139">
        <f>IF(N151="základní",J151,0)</f>
        <v>0</v>
      </c>
      <c r="BF151" s="139">
        <f>IF(N151="snížená",J151,0)</f>
        <v>0</v>
      </c>
      <c r="BG151" s="139">
        <f>IF(N151="zákl. přenesená",J151,0)</f>
        <v>0</v>
      </c>
      <c r="BH151" s="139">
        <f>IF(N151="sníž. přenesená",J151,0)</f>
        <v>0</v>
      </c>
      <c r="BI151" s="139">
        <f>IF(N151="nulová",J151,0)</f>
        <v>0</v>
      </c>
      <c r="BJ151" s="17" t="s">
        <v>80</v>
      </c>
      <c r="BK151" s="139">
        <f>ROUND(I151*H151,2)</f>
        <v>0</v>
      </c>
      <c r="BL151" s="17" t="s">
        <v>666</v>
      </c>
      <c r="BM151" s="138" t="s">
        <v>1749</v>
      </c>
    </row>
    <row r="152" spans="2:65" s="1" customFormat="1" ht="29.25">
      <c r="B152" s="32"/>
      <c r="D152" s="140" t="s">
        <v>140</v>
      </c>
      <c r="F152" s="141" t="s">
        <v>1750</v>
      </c>
      <c r="I152" s="142"/>
      <c r="L152" s="32"/>
      <c r="M152" s="143"/>
      <c r="T152" s="53"/>
      <c r="AT152" s="17" t="s">
        <v>140</v>
      </c>
      <c r="AU152" s="17" t="s">
        <v>82</v>
      </c>
    </row>
    <row r="153" spans="2:65" s="1" customFormat="1" ht="11.25">
      <c r="B153" s="32"/>
      <c r="D153" s="144" t="s">
        <v>141</v>
      </c>
      <c r="F153" s="145" t="s">
        <v>1751</v>
      </c>
      <c r="I153" s="142"/>
      <c r="L153" s="32"/>
      <c r="M153" s="143"/>
      <c r="T153" s="53"/>
      <c r="AT153" s="17" t="s">
        <v>141</v>
      </c>
      <c r="AU153" s="17" t="s">
        <v>82</v>
      </c>
    </row>
    <row r="154" spans="2:65" s="1" customFormat="1" ht="16.5" customHeight="1">
      <c r="B154" s="32"/>
      <c r="C154" s="170" t="s">
        <v>398</v>
      </c>
      <c r="D154" s="170" t="s">
        <v>877</v>
      </c>
      <c r="E154" s="171" t="s">
        <v>1752</v>
      </c>
      <c r="F154" s="172" t="s">
        <v>1753</v>
      </c>
      <c r="G154" s="173" t="s">
        <v>971</v>
      </c>
      <c r="H154" s="174">
        <v>963.48</v>
      </c>
      <c r="I154" s="175"/>
      <c r="J154" s="176">
        <f>ROUND(I154*H154,2)</f>
        <v>0</v>
      </c>
      <c r="K154" s="172" t="s">
        <v>137</v>
      </c>
      <c r="L154" s="177"/>
      <c r="M154" s="178" t="s">
        <v>19</v>
      </c>
      <c r="N154" s="179" t="s">
        <v>43</v>
      </c>
      <c r="P154" s="136">
        <f>O154*H154</f>
        <v>0</v>
      </c>
      <c r="Q154" s="136">
        <v>1E-3</v>
      </c>
      <c r="R154" s="136">
        <f>Q154*H154</f>
        <v>0.96348</v>
      </c>
      <c r="S154" s="136">
        <v>0</v>
      </c>
      <c r="T154" s="137">
        <f>S154*H154</f>
        <v>0</v>
      </c>
      <c r="AR154" s="138" t="s">
        <v>1754</v>
      </c>
      <c r="AT154" s="138" t="s">
        <v>877</v>
      </c>
      <c r="AU154" s="138" t="s">
        <v>82</v>
      </c>
      <c r="AY154" s="17" t="s">
        <v>130</v>
      </c>
      <c r="BE154" s="139">
        <f>IF(N154="základní",J154,0)</f>
        <v>0</v>
      </c>
      <c r="BF154" s="139">
        <f>IF(N154="snížená",J154,0)</f>
        <v>0</v>
      </c>
      <c r="BG154" s="139">
        <f>IF(N154="zákl. přenesená",J154,0)</f>
        <v>0</v>
      </c>
      <c r="BH154" s="139">
        <f>IF(N154="sníž. přenesená",J154,0)</f>
        <v>0</v>
      </c>
      <c r="BI154" s="139">
        <f>IF(N154="nulová",J154,0)</f>
        <v>0</v>
      </c>
      <c r="BJ154" s="17" t="s">
        <v>80</v>
      </c>
      <c r="BK154" s="139">
        <f>ROUND(I154*H154,2)</f>
        <v>0</v>
      </c>
      <c r="BL154" s="17" t="s">
        <v>1754</v>
      </c>
      <c r="BM154" s="138" t="s">
        <v>1755</v>
      </c>
    </row>
    <row r="155" spans="2:65" s="1" customFormat="1" ht="11.25">
      <c r="B155" s="32"/>
      <c r="D155" s="140" t="s">
        <v>140</v>
      </c>
      <c r="F155" s="141" t="s">
        <v>1753</v>
      </c>
      <c r="I155" s="142"/>
      <c r="L155" s="32"/>
      <c r="M155" s="143"/>
      <c r="T155" s="53"/>
      <c r="AT155" s="17" t="s">
        <v>140</v>
      </c>
      <c r="AU155" s="17" t="s">
        <v>82</v>
      </c>
    </row>
    <row r="156" spans="2:65" s="1" customFormat="1" ht="19.5">
      <c r="B156" s="32"/>
      <c r="D156" s="140" t="s">
        <v>143</v>
      </c>
      <c r="F156" s="146" t="s">
        <v>1756</v>
      </c>
      <c r="I156" s="142"/>
      <c r="L156" s="32"/>
      <c r="M156" s="143"/>
      <c r="T156" s="53"/>
      <c r="AT156" s="17" t="s">
        <v>143</v>
      </c>
      <c r="AU156" s="17" t="s">
        <v>82</v>
      </c>
    </row>
    <row r="157" spans="2:65" s="13" customFormat="1" ht="11.25">
      <c r="B157" s="156"/>
      <c r="D157" s="140" t="s">
        <v>215</v>
      </c>
      <c r="E157" s="157" t="s">
        <v>19</v>
      </c>
      <c r="F157" s="158" t="s">
        <v>1757</v>
      </c>
      <c r="H157" s="159">
        <v>917.6</v>
      </c>
      <c r="I157" s="160"/>
      <c r="L157" s="156"/>
      <c r="M157" s="161"/>
      <c r="T157" s="162"/>
      <c r="AT157" s="157" t="s">
        <v>215</v>
      </c>
      <c r="AU157" s="157" t="s">
        <v>82</v>
      </c>
      <c r="AV157" s="13" t="s">
        <v>82</v>
      </c>
      <c r="AW157" s="13" t="s">
        <v>33</v>
      </c>
      <c r="AX157" s="13" t="s">
        <v>80</v>
      </c>
      <c r="AY157" s="157" t="s">
        <v>130</v>
      </c>
    </row>
    <row r="158" spans="2:65" s="13" customFormat="1" ht="11.25">
      <c r="B158" s="156"/>
      <c r="D158" s="140" t="s">
        <v>215</v>
      </c>
      <c r="F158" s="158" t="s">
        <v>1758</v>
      </c>
      <c r="H158" s="159">
        <v>963.48</v>
      </c>
      <c r="I158" s="160"/>
      <c r="L158" s="156"/>
      <c r="M158" s="161"/>
      <c r="T158" s="162"/>
      <c r="AT158" s="157" t="s">
        <v>215</v>
      </c>
      <c r="AU158" s="157" t="s">
        <v>82</v>
      </c>
      <c r="AV158" s="13" t="s">
        <v>82</v>
      </c>
      <c r="AW158" s="13" t="s">
        <v>4</v>
      </c>
      <c r="AX158" s="13" t="s">
        <v>80</v>
      </c>
      <c r="AY158" s="157" t="s">
        <v>130</v>
      </c>
    </row>
    <row r="159" spans="2:65" s="1" customFormat="1" ht="16.5" customHeight="1">
      <c r="B159" s="32"/>
      <c r="C159" s="127" t="s">
        <v>406</v>
      </c>
      <c r="D159" s="127" t="s">
        <v>133</v>
      </c>
      <c r="E159" s="128" t="s">
        <v>1759</v>
      </c>
      <c r="F159" s="129" t="s">
        <v>1760</v>
      </c>
      <c r="G159" s="130" t="s">
        <v>394</v>
      </c>
      <c r="H159" s="131">
        <v>40</v>
      </c>
      <c r="I159" s="132"/>
      <c r="J159" s="133">
        <f>ROUND(I159*H159,2)</f>
        <v>0</v>
      </c>
      <c r="K159" s="129" t="s">
        <v>137</v>
      </c>
      <c r="L159" s="32"/>
      <c r="M159" s="134" t="s">
        <v>19</v>
      </c>
      <c r="N159" s="135" t="s">
        <v>43</v>
      </c>
      <c r="P159" s="136">
        <f>O159*H159</f>
        <v>0</v>
      </c>
      <c r="Q159" s="136">
        <v>0</v>
      </c>
      <c r="R159" s="136">
        <f>Q159*H159</f>
        <v>0</v>
      </c>
      <c r="S159" s="136">
        <v>0</v>
      </c>
      <c r="T159" s="137">
        <f>S159*H159</f>
        <v>0</v>
      </c>
      <c r="AR159" s="138" t="s">
        <v>666</v>
      </c>
      <c r="AT159" s="138" t="s">
        <v>133</v>
      </c>
      <c r="AU159" s="138" t="s">
        <v>82</v>
      </c>
      <c r="AY159" s="17" t="s">
        <v>130</v>
      </c>
      <c r="BE159" s="139">
        <f>IF(N159="základní",J159,0)</f>
        <v>0</v>
      </c>
      <c r="BF159" s="139">
        <f>IF(N159="snížená",J159,0)</f>
        <v>0</v>
      </c>
      <c r="BG159" s="139">
        <f>IF(N159="zákl. přenesená",J159,0)</f>
        <v>0</v>
      </c>
      <c r="BH159" s="139">
        <f>IF(N159="sníž. přenesená",J159,0)</f>
        <v>0</v>
      </c>
      <c r="BI159" s="139">
        <f>IF(N159="nulová",J159,0)</f>
        <v>0</v>
      </c>
      <c r="BJ159" s="17" t="s">
        <v>80</v>
      </c>
      <c r="BK159" s="139">
        <f>ROUND(I159*H159,2)</f>
        <v>0</v>
      </c>
      <c r="BL159" s="17" t="s">
        <v>666</v>
      </c>
      <c r="BM159" s="138" t="s">
        <v>1761</v>
      </c>
    </row>
    <row r="160" spans="2:65" s="1" customFormat="1" ht="11.25">
      <c r="B160" s="32"/>
      <c r="D160" s="140" t="s">
        <v>140</v>
      </c>
      <c r="F160" s="141" t="s">
        <v>1762</v>
      </c>
      <c r="I160" s="142"/>
      <c r="L160" s="32"/>
      <c r="M160" s="143"/>
      <c r="T160" s="53"/>
      <c r="AT160" s="17" t="s">
        <v>140</v>
      </c>
      <c r="AU160" s="17" t="s">
        <v>82</v>
      </c>
    </row>
    <row r="161" spans="2:65" s="1" customFormat="1" ht="11.25">
      <c r="B161" s="32"/>
      <c r="D161" s="144" t="s">
        <v>141</v>
      </c>
      <c r="F161" s="145" t="s">
        <v>1763</v>
      </c>
      <c r="I161" s="142"/>
      <c r="L161" s="32"/>
      <c r="M161" s="143"/>
      <c r="T161" s="53"/>
      <c r="AT161" s="17" t="s">
        <v>141</v>
      </c>
      <c r="AU161" s="17" t="s">
        <v>82</v>
      </c>
    </row>
    <row r="162" spans="2:65" s="1" customFormat="1" ht="16.5" customHeight="1">
      <c r="B162" s="32"/>
      <c r="C162" s="170" t="s">
        <v>414</v>
      </c>
      <c r="D162" s="170" t="s">
        <v>877</v>
      </c>
      <c r="E162" s="171" t="s">
        <v>1764</v>
      </c>
      <c r="F162" s="172" t="s">
        <v>1765</v>
      </c>
      <c r="G162" s="173" t="s">
        <v>394</v>
      </c>
      <c r="H162" s="174">
        <v>40</v>
      </c>
      <c r="I162" s="175"/>
      <c r="J162" s="176">
        <f>ROUND(I162*H162,2)</f>
        <v>0</v>
      </c>
      <c r="K162" s="172" t="s">
        <v>137</v>
      </c>
      <c r="L162" s="177"/>
      <c r="M162" s="178" t="s">
        <v>19</v>
      </c>
      <c r="N162" s="179" t="s">
        <v>43</v>
      </c>
      <c r="P162" s="136">
        <f>O162*H162</f>
        <v>0</v>
      </c>
      <c r="Q162" s="136">
        <v>2.3000000000000001E-4</v>
      </c>
      <c r="R162" s="136">
        <f>Q162*H162</f>
        <v>9.1999999999999998E-3</v>
      </c>
      <c r="S162" s="136">
        <v>0</v>
      </c>
      <c r="T162" s="137">
        <f>S162*H162</f>
        <v>0</v>
      </c>
      <c r="AR162" s="138" t="s">
        <v>1754</v>
      </c>
      <c r="AT162" s="138" t="s">
        <v>877</v>
      </c>
      <c r="AU162" s="138" t="s">
        <v>82</v>
      </c>
      <c r="AY162" s="17" t="s">
        <v>130</v>
      </c>
      <c r="BE162" s="139">
        <f>IF(N162="základní",J162,0)</f>
        <v>0</v>
      </c>
      <c r="BF162" s="139">
        <f>IF(N162="snížená",J162,0)</f>
        <v>0</v>
      </c>
      <c r="BG162" s="139">
        <f>IF(N162="zákl. přenesená",J162,0)</f>
        <v>0</v>
      </c>
      <c r="BH162" s="139">
        <f>IF(N162="sníž. přenesená",J162,0)</f>
        <v>0</v>
      </c>
      <c r="BI162" s="139">
        <f>IF(N162="nulová",J162,0)</f>
        <v>0</v>
      </c>
      <c r="BJ162" s="17" t="s">
        <v>80</v>
      </c>
      <c r="BK162" s="139">
        <f>ROUND(I162*H162,2)</f>
        <v>0</v>
      </c>
      <c r="BL162" s="17" t="s">
        <v>1754</v>
      </c>
      <c r="BM162" s="138" t="s">
        <v>1766</v>
      </c>
    </row>
    <row r="163" spans="2:65" s="1" customFormat="1" ht="11.25">
      <c r="B163" s="32"/>
      <c r="D163" s="140" t="s">
        <v>140</v>
      </c>
      <c r="F163" s="141" t="s">
        <v>1765</v>
      </c>
      <c r="I163" s="142"/>
      <c r="L163" s="32"/>
      <c r="M163" s="143"/>
      <c r="T163" s="53"/>
      <c r="AT163" s="17" t="s">
        <v>140</v>
      </c>
      <c r="AU163" s="17" t="s">
        <v>82</v>
      </c>
    </row>
    <row r="164" spans="2:65" s="1" customFormat="1" ht="16.5" customHeight="1">
      <c r="B164" s="32"/>
      <c r="C164" s="127" t="s">
        <v>419</v>
      </c>
      <c r="D164" s="127" t="s">
        <v>133</v>
      </c>
      <c r="E164" s="128" t="s">
        <v>1767</v>
      </c>
      <c r="F164" s="129" t="s">
        <v>1768</v>
      </c>
      <c r="G164" s="130" t="s">
        <v>394</v>
      </c>
      <c r="H164" s="131">
        <v>33</v>
      </c>
      <c r="I164" s="132"/>
      <c r="J164" s="133">
        <f>ROUND(I164*H164,2)</f>
        <v>0</v>
      </c>
      <c r="K164" s="129" t="s">
        <v>137</v>
      </c>
      <c r="L164" s="32"/>
      <c r="M164" s="134" t="s">
        <v>19</v>
      </c>
      <c r="N164" s="135" t="s">
        <v>43</v>
      </c>
      <c r="P164" s="136">
        <f>O164*H164</f>
        <v>0</v>
      </c>
      <c r="Q164" s="136">
        <v>0</v>
      </c>
      <c r="R164" s="136">
        <f>Q164*H164</f>
        <v>0</v>
      </c>
      <c r="S164" s="136">
        <v>0</v>
      </c>
      <c r="T164" s="137">
        <f>S164*H164</f>
        <v>0</v>
      </c>
      <c r="AR164" s="138" t="s">
        <v>666</v>
      </c>
      <c r="AT164" s="138" t="s">
        <v>133</v>
      </c>
      <c r="AU164" s="138" t="s">
        <v>82</v>
      </c>
      <c r="AY164" s="17" t="s">
        <v>130</v>
      </c>
      <c r="BE164" s="139">
        <f>IF(N164="základní",J164,0)</f>
        <v>0</v>
      </c>
      <c r="BF164" s="139">
        <f>IF(N164="snížená",J164,0)</f>
        <v>0</v>
      </c>
      <c r="BG164" s="139">
        <f>IF(N164="zákl. přenesená",J164,0)</f>
        <v>0</v>
      </c>
      <c r="BH164" s="139">
        <f>IF(N164="sníž. přenesená",J164,0)</f>
        <v>0</v>
      </c>
      <c r="BI164" s="139">
        <f>IF(N164="nulová",J164,0)</f>
        <v>0</v>
      </c>
      <c r="BJ164" s="17" t="s">
        <v>80</v>
      </c>
      <c r="BK164" s="139">
        <f>ROUND(I164*H164,2)</f>
        <v>0</v>
      </c>
      <c r="BL164" s="17" t="s">
        <v>666</v>
      </c>
      <c r="BM164" s="138" t="s">
        <v>1769</v>
      </c>
    </row>
    <row r="165" spans="2:65" s="1" customFormat="1" ht="11.25">
      <c r="B165" s="32"/>
      <c r="D165" s="140" t="s">
        <v>140</v>
      </c>
      <c r="F165" s="141" t="s">
        <v>1770</v>
      </c>
      <c r="I165" s="142"/>
      <c r="L165" s="32"/>
      <c r="M165" s="143"/>
      <c r="T165" s="53"/>
      <c r="AT165" s="17" t="s">
        <v>140</v>
      </c>
      <c r="AU165" s="17" t="s">
        <v>82</v>
      </c>
    </row>
    <row r="166" spans="2:65" s="1" customFormat="1" ht="11.25">
      <c r="B166" s="32"/>
      <c r="D166" s="144" t="s">
        <v>141</v>
      </c>
      <c r="F166" s="145" t="s">
        <v>1771</v>
      </c>
      <c r="I166" s="142"/>
      <c r="L166" s="32"/>
      <c r="M166" s="143"/>
      <c r="T166" s="53"/>
      <c r="AT166" s="17" t="s">
        <v>141</v>
      </c>
      <c r="AU166" s="17" t="s">
        <v>82</v>
      </c>
    </row>
    <row r="167" spans="2:65" s="1" customFormat="1" ht="24.2" customHeight="1">
      <c r="B167" s="32"/>
      <c r="C167" s="170" t="s">
        <v>426</v>
      </c>
      <c r="D167" s="170" t="s">
        <v>877</v>
      </c>
      <c r="E167" s="171" t="s">
        <v>1772</v>
      </c>
      <c r="F167" s="172" t="s">
        <v>1773</v>
      </c>
      <c r="G167" s="173" t="s">
        <v>394</v>
      </c>
      <c r="H167" s="174">
        <v>33</v>
      </c>
      <c r="I167" s="175"/>
      <c r="J167" s="176">
        <f>ROUND(I167*H167,2)</f>
        <v>0</v>
      </c>
      <c r="K167" s="172" t="s">
        <v>137</v>
      </c>
      <c r="L167" s="177"/>
      <c r="M167" s="178" t="s">
        <v>19</v>
      </c>
      <c r="N167" s="179" t="s">
        <v>43</v>
      </c>
      <c r="P167" s="136">
        <f>O167*H167</f>
        <v>0</v>
      </c>
      <c r="Q167" s="136">
        <v>1.4999999999999999E-4</v>
      </c>
      <c r="R167" s="136">
        <f>Q167*H167</f>
        <v>4.9499999999999995E-3</v>
      </c>
      <c r="S167" s="136">
        <v>0</v>
      </c>
      <c r="T167" s="137">
        <f>S167*H167</f>
        <v>0</v>
      </c>
      <c r="AR167" s="138" t="s">
        <v>1754</v>
      </c>
      <c r="AT167" s="138" t="s">
        <v>877</v>
      </c>
      <c r="AU167" s="138" t="s">
        <v>82</v>
      </c>
      <c r="AY167" s="17" t="s">
        <v>130</v>
      </c>
      <c r="BE167" s="139">
        <f>IF(N167="základní",J167,0)</f>
        <v>0</v>
      </c>
      <c r="BF167" s="139">
        <f>IF(N167="snížená",J167,0)</f>
        <v>0</v>
      </c>
      <c r="BG167" s="139">
        <f>IF(N167="zákl. přenesená",J167,0)</f>
        <v>0</v>
      </c>
      <c r="BH167" s="139">
        <f>IF(N167="sníž. přenesená",J167,0)</f>
        <v>0</v>
      </c>
      <c r="BI167" s="139">
        <f>IF(N167="nulová",J167,0)</f>
        <v>0</v>
      </c>
      <c r="BJ167" s="17" t="s">
        <v>80</v>
      </c>
      <c r="BK167" s="139">
        <f>ROUND(I167*H167,2)</f>
        <v>0</v>
      </c>
      <c r="BL167" s="17" t="s">
        <v>1754</v>
      </c>
      <c r="BM167" s="138" t="s">
        <v>1774</v>
      </c>
    </row>
    <row r="168" spans="2:65" s="1" customFormat="1" ht="19.5">
      <c r="B168" s="32"/>
      <c r="D168" s="140" t="s">
        <v>140</v>
      </c>
      <c r="F168" s="141" t="s">
        <v>1773</v>
      </c>
      <c r="I168" s="142"/>
      <c r="L168" s="32"/>
      <c r="M168" s="143"/>
      <c r="T168" s="53"/>
      <c r="AT168" s="17" t="s">
        <v>140</v>
      </c>
      <c r="AU168" s="17" t="s">
        <v>82</v>
      </c>
    </row>
    <row r="169" spans="2:65" s="1" customFormat="1" ht="37.9" customHeight="1">
      <c r="B169" s="32"/>
      <c r="C169" s="127" t="s">
        <v>433</v>
      </c>
      <c r="D169" s="127" t="s">
        <v>133</v>
      </c>
      <c r="E169" s="128" t="s">
        <v>1775</v>
      </c>
      <c r="F169" s="129" t="s">
        <v>1776</v>
      </c>
      <c r="G169" s="130" t="s">
        <v>259</v>
      </c>
      <c r="H169" s="131">
        <v>230</v>
      </c>
      <c r="I169" s="132"/>
      <c r="J169" s="133">
        <f>ROUND(I169*H169,2)</f>
        <v>0</v>
      </c>
      <c r="K169" s="129" t="s">
        <v>137</v>
      </c>
      <c r="L169" s="32"/>
      <c r="M169" s="134" t="s">
        <v>19</v>
      </c>
      <c r="N169" s="135" t="s">
        <v>43</v>
      </c>
      <c r="P169" s="136">
        <f>O169*H169</f>
        <v>0</v>
      </c>
      <c r="Q169" s="136">
        <v>0</v>
      </c>
      <c r="R169" s="136">
        <f>Q169*H169</f>
        <v>0</v>
      </c>
      <c r="S169" s="136">
        <v>0</v>
      </c>
      <c r="T169" s="137">
        <f>S169*H169</f>
        <v>0</v>
      </c>
      <c r="AR169" s="138" t="s">
        <v>666</v>
      </c>
      <c r="AT169" s="138" t="s">
        <v>133</v>
      </c>
      <c r="AU169" s="138" t="s">
        <v>82</v>
      </c>
      <c r="AY169" s="17" t="s">
        <v>130</v>
      </c>
      <c r="BE169" s="139">
        <f>IF(N169="základní",J169,0)</f>
        <v>0</v>
      </c>
      <c r="BF169" s="139">
        <f>IF(N169="snížená",J169,0)</f>
        <v>0</v>
      </c>
      <c r="BG169" s="139">
        <f>IF(N169="zákl. přenesená",J169,0)</f>
        <v>0</v>
      </c>
      <c r="BH169" s="139">
        <f>IF(N169="sníž. přenesená",J169,0)</f>
        <v>0</v>
      </c>
      <c r="BI169" s="139">
        <f>IF(N169="nulová",J169,0)</f>
        <v>0</v>
      </c>
      <c r="BJ169" s="17" t="s">
        <v>80</v>
      </c>
      <c r="BK169" s="139">
        <f>ROUND(I169*H169,2)</f>
        <v>0</v>
      </c>
      <c r="BL169" s="17" t="s">
        <v>666</v>
      </c>
      <c r="BM169" s="138" t="s">
        <v>1777</v>
      </c>
    </row>
    <row r="170" spans="2:65" s="1" customFormat="1" ht="29.25">
      <c r="B170" s="32"/>
      <c r="D170" s="140" t="s">
        <v>140</v>
      </c>
      <c r="F170" s="141" t="s">
        <v>1778</v>
      </c>
      <c r="I170" s="142"/>
      <c r="L170" s="32"/>
      <c r="M170" s="143"/>
      <c r="T170" s="53"/>
      <c r="AT170" s="17" t="s">
        <v>140</v>
      </c>
      <c r="AU170" s="17" t="s">
        <v>82</v>
      </c>
    </row>
    <row r="171" spans="2:65" s="1" customFormat="1" ht="11.25">
      <c r="B171" s="32"/>
      <c r="D171" s="144" t="s">
        <v>141</v>
      </c>
      <c r="F171" s="145" t="s">
        <v>1779</v>
      </c>
      <c r="I171" s="142"/>
      <c r="L171" s="32"/>
      <c r="M171" s="143"/>
      <c r="T171" s="53"/>
      <c r="AT171" s="17" t="s">
        <v>141</v>
      </c>
      <c r="AU171" s="17" t="s">
        <v>82</v>
      </c>
    </row>
    <row r="172" spans="2:65" s="1" customFormat="1" ht="24.2" customHeight="1">
      <c r="B172" s="32"/>
      <c r="C172" s="170" t="s">
        <v>440</v>
      </c>
      <c r="D172" s="170" t="s">
        <v>877</v>
      </c>
      <c r="E172" s="171" t="s">
        <v>1780</v>
      </c>
      <c r="F172" s="172" t="s">
        <v>1781</v>
      </c>
      <c r="G172" s="173" t="s">
        <v>259</v>
      </c>
      <c r="H172" s="174">
        <v>264.5</v>
      </c>
      <c r="I172" s="175"/>
      <c r="J172" s="176">
        <f>ROUND(I172*H172,2)</f>
        <v>0</v>
      </c>
      <c r="K172" s="172" t="s">
        <v>137</v>
      </c>
      <c r="L172" s="177"/>
      <c r="M172" s="178" t="s">
        <v>19</v>
      </c>
      <c r="N172" s="179" t="s">
        <v>43</v>
      </c>
      <c r="P172" s="136">
        <f>O172*H172</f>
        <v>0</v>
      </c>
      <c r="Q172" s="136">
        <v>1.2E-4</v>
      </c>
      <c r="R172" s="136">
        <f>Q172*H172</f>
        <v>3.1739999999999997E-2</v>
      </c>
      <c r="S172" s="136">
        <v>0</v>
      </c>
      <c r="T172" s="137">
        <f>S172*H172</f>
        <v>0</v>
      </c>
      <c r="AR172" s="138" t="s">
        <v>1754</v>
      </c>
      <c r="AT172" s="138" t="s">
        <v>877</v>
      </c>
      <c r="AU172" s="138" t="s">
        <v>82</v>
      </c>
      <c r="AY172" s="17" t="s">
        <v>130</v>
      </c>
      <c r="BE172" s="139">
        <f>IF(N172="základní",J172,0)</f>
        <v>0</v>
      </c>
      <c r="BF172" s="139">
        <f>IF(N172="snížená",J172,0)</f>
        <v>0</v>
      </c>
      <c r="BG172" s="139">
        <f>IF(N172="zákl. přenesená",J172,0)</f>
        <v>0</v>
      </c>
      <c r="BH172" s="139">
        <f>IF(N172="sníž. přenesená",J172,0)</f>
        <v>0</v>
      </c>
      <c r="BI172" s="139">
        <f>IF(N172="nulová",J172,0)</f>
        <v>0</v>
      </c>
      <c r="BJ172" s="17" t="s">
        <v>80</v>
      </c>
      <c r="BK172" s="139">
        <f>ROUND(I172*H172,2)</f>
        <v>0</v>
      </c>
      <c r="BL172" s="17" t="s">
        <v>1754</v>
      </c>
      <c r="BM172" s="138" t="s">
        <v>1782</v>
      </c>
    </row>
    <row r="173" spans="2:65" s="1" customFormat="1" ht="19.5">
      <c r="B173" s="32"/>
      <c r="D173" s="140" t="s">
        <v>140</v>
      </c>
      <c r="F173" s="141" t="s">
        <v>1781</v>
      </c>
      <c r="I173" s="142"/>
      <c r="L173" s="32"/>
      <c r="M173" s="143"/>
      <c r="T173" s="53"/>
      <c r="AT173" s="17" t="s">
        <v>140</v>
      </c>
      <c r="AU173" s="17" t="s">
        <v>82</v>
      </c>
    </row>
    <row r="174" spans="2:65" s="13" customFormat="1" ht="11.25">
      <c r="B174" s="156"/>
      <c r="D174" s="140" t="s">
        <v>215</v>
      </c>
      <c r="F174" s="158" t="s">
        <v>1783</v>
      </c>
      <c r="H174" s="159">
        <v>264.5</v>
      </c>
      <c r="I174" s="160"/>
      <c r="L174" s="156"/>
      <c r="M174" s="161"/>
      <c r="T174" s="162"/>
      <c r="AT174" s="157" t="s">
        <v>215</v>
      </c>
      <c r="AU174" s="157" t="s">
        <v>82</v>
      </c>
      <c r="AV174" s="13" t="s">
        <v>82</v>
      </c>
      <c r="AW174" s="13" t="s">
        <v>4</v>
      </c>
      <c r="AX174" s="13" t="s">
        <v>80</v>
      </c>
      <c r="AY174" s="157" t="s">
        <v>130</v>
      </c>
    </row>
    <row r="175" spans="2:65" s="1" customFormat="1" ht="37.9" customHeight="1">
      <c r="B175" s="32"/>
      <c r="C175" s="127" t="s">
        <v>448</v>
      </c>
      <c r="D175" s="127" t="s">
        <v>133</v>
      </c>
      <c r="E175" s="128" t="s">
        <v>1784</v>
      </c>
      <c r="F175" s="129" t="s">
        <v>1785</v>
      </c>
      <c r="G175" s="130" t="s">
        <v>259</v>
      </c>
      <c r="H175" s="131">
        <v>2800</v>
      </c>
      <c r="I175" s="132"/>
      <c r="J175" s="133">
        <f>ROUND(I175*H175,2)</f>
        <v>0</v>
      </c>
      <c r="K175" s="129" t="s">
        <v>137</v>
      </c>
      <c r="L175" s="32"/>
      <c r="M175" s="134" t="s">
        <v>19</v>
      </c>
      <c r="N175" s="135" t="s">
        <v>43</v>
      </c>
      <c r="P175" s="136">
        <f>O175*H175</f>
        <v>0</v>
      </c>
      <c r="Q175" s="136">
        <v>0</v>
      </c>
      <c r="R175" s="136">
        <f>Q175*H175</f>
        <v>0</v>
      </c>
      <c r="S175" s="136">
        <v>0</v>
      </c>
      <c r="T175" s="137">
        <f>S175*H175</f>
        <v>0</v>
      </c>
      <c r="AR175" s="138" t="s">
        <v>666</v>
      </c>
      <c r="AT175" s="138" t="s">
        <v>133</v>
      </c>
      <c r="AU175" s="138" t="s">
        <v>82</v>
      </c>
      <c r="AY175" s="17" t="s">
        <v>130</v>
      </c>
      <c r="BE175" s="139">
        <f>IF(N175="základní",J175,0)</f>
        <v>0</v>
      </c>
      <c r="BF175" s="139">
        <f>IF(N175="snížená",J175,0)</f>
        <v>0</v>
      </c>
      <c r="BG175" s="139">
        <f>IF(N175="zákl. přenesená",J175,0)</f>
        <v>0</v>
      </c>
      <c r="BH175" s="139">
        <f>IF(N175="sníž. přenesená",J175,0)</f>
        <v>0</v>
      </c>
      <c r="BI175" s="139">
        <f>IF(N175="nulová",J175,0)</f>
        <v>0</v>
      </c>
      <c r="BJ175" s="17" t="s">
        <v>80</v>
      </c>
      <c r="BK175" s="139">
        <f>ROUND(I175*H175,2)</f>
        <v>0</v>
      </c>
      <c r="BL175" s="17" t="s">
        <v>666</v>
      </c>
      <c r="BM175" s="138" t="s">
        <v>1786</v>
      </c>
    </row>
    <row r="176" spans="2:65" s="1" customFormat="1" ht="29.25">
      <c r="B176" s="32"/>
      <c r="D176" s="140" t="s">
        <v>140</v>
      </c>
      <c r="F176" s="141" t="s">
        <v>1787</v>
      </c>
      <c r="I176" s="142"/>
      <c r="L176" s="32"/>
      <c r="M176" s="143"/>
      <c r="T176" s="53"/>
      <c r="AT176" s="17" t="s">
        <v>140</v>
      </c>
      <c r="AU176" s="17" t="s">
        <v>82</v>
      </c>
    </row>
    <row r="177" spans="2:65" s="1" customFormat="1" ht="11.25">
      <c r="B177" s="32"/>
      <c r="D177" s="144" t="s">
        <v>141</v>
      </c>
      <c r="F177" s="145" t="s">
        <v>1788</v>
      </c>
      <c r="I177" s="142"/>
      <c r="L177" s="32"/>
      <c r="M177" s="143"/>
      <c r="T177" s="53"/>
      <c r="AT177" s="17" t="s">
        <v>141</v>
      </c>
      <c r="AU177" s="17" t="s">
        <v>82</v>
      </c>
    </row>
    <row r="178" spans="2:65" s="1" customFormat="1" ht="24.2" customHeight="1">
      <c r="B178" s="32"/>
      <c r="C178" s="170" t="s">
        <v>454</v>
      </c>
      <c r="D178" s="170" t="s">
        <v>877</v>
      </c>
      <c r="E178" s="171" t="s">
        <v>1789</v>
      </c>
      <c r="F178" s="172" t="s">
        <v>1790</v>
      </c>
      <c r="G178" s="173" t="s">
        <v>259</v>
      </c>
      <c r="H178" s="174">
        <v>3220</v>
      </c>
      <c r="I178" s="175"/>
      <c r="J178" s="176">
        <f>ROUND(I178*H178,2)</f>
        <v>0</v>
      </c>
      <c r="K178" s="172" t="s">
        <v>137</v>
      </c>
      <c r="L178" s="177"/>
      <c r="M178" s="178" t="s">
        <v>19</v>
      </c>
      <c r="N178" s="179" t="s">
        <v>43</v>
      </c>
      <c r="P178" s="136">
        <f>O178*H178</f>
        <v>0</v>
      </c>
      <c r="Q178" s="136">
        <v>8.9999999999999998E-4</v>
      </c>
      <c r="R178" s="136">
        <f>Q178*H178</f>
        <v>2.8980000000000001</v>
      </c>
      <c r="S178" s="136">
        <v>0</v>
      </c>
      <c r="T178" s="137">
        <f>S178*H178</f>
        <v>0</v>
      </c>
      <c r="AR178" s="138" t="s">
        <v>1754</v>
      </c>
      <c r="AT178" s="138" t="s">
        <v>877</v>
      </c>
      <c r="AU178" s="138" t="s">
        <v>82</v>
      </c>
      <c r="AY178" s="17" t="s">
        <v>130</v>
      </c>
      <c r="BE178" s="139">
        <f>IF(N178="základní",J178,0)</f>
        <v>0</v>
      </c>
      <c r="BF178" s="139">
        <f>IF(N178="snížená",J178,0)</f>
        <v>0</v>
      </c>
      <c r="BG178" s="139">
        <f>IF(N178="zákl. přenesená",J178,0)</f>
        <v>0</v>
      </c>
      <c r="BH178" s="139">
        <f>IF(N178="sníž. přenesená",J178,0)</f>
        <v>0</v>
      </c>
      <c r="BI178" s="139">
        <f>IF(N178="nulová",J178,0)</f>
        <v>0</v>
      </c>
      <c r="BJ178" s="17" t="s">
        <v>80</v>
      </c>
      <c r="BK178" s="139">
        <f>ROUND(I178*H178,2)</f>
        <v>0</v>
      </c>
      <c r="BL178" s="17" t="s">
        <v>1754</v>
      </c>
      <c r="BM178" s="138" t="s">
        <v>1791</v>
      </c>
    </row>
    <row r="179" spans="2:65" s="1" customFormat="1" ht="19.5">
      <c r="B179" s="32"/>
      <c r="D179" s="140" t="s">
        <v>140</v>
      </c>
      <c r="F179" s="141" t="s">
        <v>1790</v>
      </c>
      <c r="I179" s="142"/>
      <c r="L179" s="32"/>
      <c r="M179" s="143"/>
      <c r="T179" s="53"/>
      <c r="AT179" s="17" t="s">
        <v>140</v>
      </c>
      <c r="AU179" s="17" t="s">
        <v>82</v>
      </c>
    </row>
    <row r="180" spans="2:65" s="13" customFormat="1" ht="11.25">
      <c r="B180" s="156"/>
      <c r="D180" s="140" t="s">
        <v>215</v>
      </c>
      <c r="F180" s="158" t="s">
        <v>1792</v>
      </c>
      <c r="H180" s="159">
        <v>3220</v>
      </c>
      <c r="I180" s="160"/>
      <c r="L180" s="156"/>
      <c r="M180" s="161"/>
      <c r="T180" s="162"/>
      <c r="AT180" s="157" t="s">
        <v>215</v>
      </c>
      <c r="AU180" s="157" t="s">
        <v>82</v>
      </c>
      <c r="AV180" s="13" t="s">
        <v>82</v>
      </c>
      <c r="AW180" s="13" t="s">
        <v>4</v>
      </c>
      <c r="AX180" s="13" t="s">
        <v>80</v>
      </c>
      <c r="AY180" s="157" t="s">
        <v>130</v>
      </c>
    </row>
    <row r="181" spans="2:65" s="1" customFormat="1" ht="37.9" customHeight="1">
      <c r="B181" s="32"/>
      <c r="C181" s="127" t="s">
        <v>460</v>
      </c>
      <c r="D181" s="127" t="s">
        <v>133</v>
      </c>
      <c r="E181" s="128" t="s">
        <v>1793</v>
      </c>
      <c r="F181" s="129" t="s">
        <v>1794</v>
      </c>
      <c r="G181" s="130" t="s">
        <v>259</v>
      </c>
      <c r="H181" s="131">
        <v>6</v>
      </c>
      <c r="I181" s="132"/>
      <c r="J181" s="133">
        <f>ROUND(I181*H181,2)</f>
        <v>0</v>
      </c>
      <c r="K181" s="129" t="s">
        <v>137</v>
      </c>
      <c r="L181" s="32"/>
      <c r="M181" s="134" t="s">
        <v>19</v>
      </c>
      <c r="N181" s="135" t="s">
        <v>43</v>
      </c>
      <c r="P181" s="136">
        <f>O181*H181</f>
        <v>0</v>
      </c>
      <c r="Q181" s="136">
        <v>0</v>
      </c>
      <c r="R181" s="136">
        <f>Q181*H181</f>
        <v>0</v>
      </c>
      <c r="S181" s="136">
        <v>0</v>
      </c>
      <c r="T181" s="137">
        <f>S181*H181</f>
        <v>0</v>
      </c>
      <c r="AR181" s="138" t="s">
        <v>666</v>
      </c>
      <c r="AT181" s="138" t="s">
        <v>133</v>
      </c>
      <c r="AU181" s="138" t="s">
        <v>82</v>
      </c>
      <c r="AY181" s="17" t="s">
        <v>130</v>
      </c>
      <c r="BE181" s="139">
        <f>IF(N181="základní",J181,0)</f>
        <v>0</v>
      </c>
      <c r="BF181" s="139">
        <f>IF(N181="snížená",J181,0)</f>
        <v>0</v>
      </c>
      <c r="BG181" s="139">
        <f>IF(N181="zákl. přenesená",J181,0)</f>
        <v>0</v>
      </c>
      <c r="BH181" s="139">
        <f>IF(N181="sníž. přenesená",J181,0)</f>
        <v>0</v>
      </c>
      <c r="BI181" s="139">
        <f>IF(N181="nulová",J181,0)</f>
        <v>0</v>
      </c>
      <c r="BJ181" s="17" t="s">
        <v>80</v>
      </c>
      <c r="BK181" s="139">
        <f>ROUND(I181*H181,2)</f>
        <v>0</v>
      </c>
      <c r="BL181" s="17" t="s">
        <v>666</v>
      </c>
      <c r="BM181" s="138" t="s">
        <v>1795</v>
      </c>
    </row>
    <row r="182" spans="2:65" s="1" customFormat="1" ht="29.25">
      <c r="B182" s="32"/>
      <c r="D182" s="140" t="s">
        <v>140</v>
      </c>
      <c r="F182" s="141" t="s">
        <v>1796</v>
      </c>
      <c r="I182" s="142"/>
      <c r="L182" s="32"/>
      <c r="M182" s="143"/>
      <c r="T182" s="53"/>
      <c r="AT182" s="17" t="s">
        <v>140</v>
      </c>
      <c r="AU182" s="17" t="s">
        <v>82</v>
      </c>
    </row>
    <row r="183" spans="2:65" s="1" customFormat="1" ht="11.25">
      <c r="B183" s="32"/>
      <c r="D183" s="144" t="s">
        <v>141</v>
      </c>
      <c r="F183" s="145" t="s">
        <v>1797</v>
      </c>
      <c r="I183" s="142"/>
      <c r="L183" s="32"/>
      <c r="M183" s="143"/>
      <c r="T183" s="53"/>
      <c r="AT183" s="17" t="s">
        <v>141</v>
      </c>
      <c r="AU183" s="17" t="s">
        <v>82</v>
      </c>
    </row>
    <row r="184" spans="2:65" s="1" customFormat="1" ht="24.2" customHeight="1">
      <c r="B184" s="32"/>
      <c r="C184" s="170" t="s">
        <v>466</v>
      </c>
      <c r="D184" s="170" t="s">
        <v>877</v>
      </c>
      <c r="E184" s="171" t="s">
        <v>1798</v>
      </c>
      <c r="F184" s="172" t="s">
        <v>1799</v>
      </c>
      <c r="G184" s="173" t="s">
        <v>259</v>
      </c>
      <c r="H184" s="174">
        <v>6.9</v>
      </c>
      <c r="I184" s="175"/>
      <c r="J184" s="176">
        <f>ROUND(I184*H184,2)</f>
        <v>0</v>
      </c>
      <c r="K184" s="172" t="s">
        <v>137</v>
      </c>
      <c r="L184" s="177"/>
      <c r="M184" s="178" t="s">
        <v>19</v>
      </c>
      <c r="N184" s="179" t="s">
        <v>43</v>
      </c>
      <c r="P184" s="136">
        <f>O184*H184</f>
        <v>0</v>
      </c>
      <c r="Q184" s="136">
        <v>6.0999999999999997E-4</v>
      </c>
      <c r="R184" s="136">
        <f>Q184*H184</f>
        <v>4.2090000000000001E-3</v>
      </c>
      <c r="S184" s="136">
        <v>0</v>
      </c>
      <c r="T184" s="137">
        <f>S184*H184</f>
        <v>0</v>
      </c>
      <c r="AR184" s="138" t="s">
        <v>1754</v>
      </c>
      <c r="AT184" s="138" t="s">
        <v>877</v>
      </c>
      <c r="AU184" s="138" t="s">
        <v>82</v>
      </c>
      <c r="AY184" s="17" t="s">
        <v>130</v>
      </c>
      <c r="BE184" s="139">
        <f>IF(N184="základní",J184,0)</f>
        <v>0</v>
      </c>
      <c r="BF184" s="139">
        <f>IF(N184="snížená",J184,0)</f>
        <v>0</v>
      </c>
      <c r="BG184" s="139">
        <f>IF(N184="zákl. přenesená",J184,0)</f>
        <v>0</v>
      </c>
      <c r="BH184" s="139">
        <f>IF(N184="sníž. přenesená",J184,0)</f>
        <v>0</v>
      </c>
      <c r="BI184" s="139">
        <f>IF(N184="nulová",J184,0)</f>
        <v>0</v>
      </c>
      <c r="BJ184" s="17" t="s">
        <v>80</v>
      </c>
      <c r="BK184" s="139">
        <f>ROUND(I184*H184,2)</f>
        <v>0</v>
      </c>
      <c r="BL184" s="17" t="s">
        <v>1754</v>
      </c>
      <c r="BM184" s="138" t="s">
        <v>1800</v>
      </c>
    </row>
    <row r="185" spans="2:65" s="1" customFormat="1" ht="19.5">
      <c r="B185" s="32"/>
      <c r="D185" s="140" t="s">
        <v>140</v>
      </c>
      <c r="F185" s="141" t="s">
        <v>1799</v>
      </c>
      <c r="I185" s="142"/>
      <c r="L185" s="32"/>
      <c r="M185" s="143"/>
      <c r="T185" s="53"/>
      <c r="AT185" s="17" t="s">
        <v>140</v>
      </c>
      <c r="AU185" s="17" t="s">
        <v>82</v>
      </c>
    </row>
    <row r="186" spans="2:65" s="13" customFormat="1" ht="11.25">
      <c r="B186" s="156"/>
      <c r="D186" s="140" t="s">
        <v>215</v>
      </c>
      <c r="F186" s="158" t="s">
        <v>1801</v>
      </c>
      <c r="H186" s="159">
        <v>6.9</v>
      </c>
      <c r="I186" s="160"/>
      <c r="L186" s="156"/>
      <c r="M186" s="161"/>
      <c r="T186" s="162"/>
      <c r="AT186" s="157" t="s">
        <v>215</v>
      </c>
      <c r="AU186" s="157" t="s">
        <v>82</v>
      </c>
      <c r="AV186" s="13" t="s">
        <v>82</v>
      </c>
      <c r="AW186" s="13" t="s">
        <v>4</v>
      </c>
      <c r="AX186" s="13" t="s">
        <v>80</v>
      </c>
      <c r="AY186" s="157" t="s">
        <v>130</v>
      </c>
    </row>
    <row r="187" spans="2:65" s="1" customFormat="1" ht="24.2" customHeight="1">
      <c r="B187" s="32"/>
      <c r="C187" s="127" t="s">
        <v>471</v>
      </c>
      <c r="D187" s="127" t="s">
        <v>133</v>
      </c>
      <c r="E187" s="128" t="s">
        <v>1802</v>
      </c>
      <c r="F187" s="129" t="s">
        <v>1803</v>
      </c>
      <c r="G187" s="130" t="s">
        <v>394</v>
      </c>
      <c r="H187" s="131">
        <v>1</v>
      </c>
      <c r="I187" s="132"/>
      <c r="J187" s="133">
        <f>ROUND(I187*H187,2)</f>
        <v>0</v>
      </c>
      <c r="K187" s="129" t="s">
        <v>137</v>
      </c>
      <c r="L187" s="32"/>
      <c r="M187" s="134" t="s">
        <v>19</v>
      </c>
      <c r="N187" s="135" t="s">
        <v>43</v>
      </c>
      <c r="P187" s="136">
        <f>O187*H187</f>
        <v>0</v>
      </c>
      <c r="Q187" s="136">
        <v>0</v>
      </c>
      <c r="R187" s="136">
        <f>Q187*H187</f>
        <v>0</v>
      </c>
      <c r="S187" s="136">
        <v>0</v>
      </c>
      <c r="T187" s="137">
        <f>S187*H187</f>
        <v>0</v>
      </c>
      <c r="AR187" s="138" t="s">
        <v>666</v>
      </c>
      <c r="AT187" s="138" t="s">
        <v>133</v>
      </c>
      <c r="AU187" s="138" t="s">
        <v>82</v>
      </c>
      <c r="AY187" s="17" t="s">
        <v>130</v>
      </c>
      <c r="BE187" s="139">
        <f>IF(N187="základní",J187,0)</f>
        <v>0</v>
      </c>
      <c r="BF187" s="139">
        <f>IF(N187="snížená",J187,0)</f>
        <v>0</v>
      </c>
      <c r="BG187" s="139">
        <f>IF(N187="zákl. přenesená",J187,0)</f>
        <v>0</v>
      </c>
      <c r="BH187" s="139">
        <f>IF(N187="sníž. přenesená",J187,0)</f>
        <v>0</v>
      </c>
      <c r="BI187" s="139">
        <f>IF(N187="nulová",J187,0)</f>
        <v>0</v>
      </c>
      <c r="BJ187" s="17" t="s">
        <v>80</v>
      </c>
      <c r="BK187" s="139">
        <f>ROUND(I187*H187,2)</f>
        <v>0</v>
      </c>
      <c r="BL187" s="17" t="s">
        <v>666</v>
      </c>
      <c r="BM187" s="138" t="s">
        <v>1804</v>
      </c>
    </row>
    <row r="188" spans="2:65" s="1" customFormat="1" ht="19.5">
      <c r="B188" s="32"/>
      <c r="D188" s="140" t="s">
        <v>140</v>
      </c>
      <c r="F188" s="141" t="s">
        <v>1805</v>
      </c>
      <c r="I188" s="142"/>
      <c r="L188" s="32"/>
      <c r="M188" s="143"/>
      <c r="T188" s="53"/>
      <c r="AT188" s="17" t="s">
        <v>140</v>
      </c>
      <c r="AU188" s="17" t="s">
        <v>82</v>
      </c>
    </row>
    <row r="189" spans="2:65" s="1" customFormat="1" ht="11.25">
      <c r="B189" s="32"/>
      <c r="D189" s="144" t="s">
        <v>141</v>
      </c>
      <c r="F189" s="145" t="s">
        <v>1806</v>
      </c>
      <c r="I189" s="142"/>
      <c r="L189" s="32"/>
      <c r="M189" s="143"/>
      <c r="T189" s="53"/>
      <c r="AT189" s="17" t="s">
        <v>141</v>
      </c>
      <c r="AU189" s="17" t="s">
        <v>82</v>
      </c>
    </row>
    <row r="190" spans="2:65" s="1" customFormat="1" ht="24.2" customHeight="1">
      <c r="B190" s="32"/>
      <c r="C190" s="127" t="s">
        <v>479</v>
      </c>
      <c r="D190" s="127" t="s">
        <v>133</v>
      </c>
      <c r="E190" s="128" t="s">
        <v>1807</v>
      </c>
      <c r="F190" s="129" t="s">
        <v>1808</v>
      </c>
      <c r="G190" s="130" t="s">
        <v>394</v>
      </c>
      <c r="H190" s="131">
        <v>1</v>
      </c>
      <c r="I190" s="132"/>
      <c r="J190" s="133">
        <f>ROUND(I190*H190,2)</f>
        <v>0</v>
      </c>
      <c r="K190" s="129" t="s">
        <v>137</v>
      </c>
      <c r="L190" s="32"/>
      <c r="M190" s="134" t="s">
        <v>19</v>
      </c>
      <c r="N190" s="135" t="s">
        <v>43</v>
      </c>
      <c r="P190" s="136">
        <f>O190*H190</f>
        <v>0</v>
      </c>
      <c r="Q190" s="136">
        <v>0</v>
      </c>
      <c r="R190" s="136">
        <f>Q190*H190</f>
        <v>0</v>
      </c>
      <c r="S190" s="136">
        <v>0</v>
      </c>
      <c r="T190" s="137">
        <f>S190*H190</f>
        <v>0</v>
      </c>
      <c r="AR190" s="138" t="s">
        <v>666</v>
      </c>
      <c r="AT190" s="138" t="s">
        <v>133</v>
      </c>
      <c r="AU190" s="138" t="s">
        <v>82</v>
      </c>
      <c r="AY190" s="17" t="s">
        <v>130</v>
      </c>
      <c r="BE190" s="139">
        <f>IF(N190="základní",J190,0)</f>
        <v>0</v>
      </c>
      <c r="BF190" s="139">
        <f>IF(N190="snížená",J190,0)</f>
        <v>0</v>
      </c>
      <c r="BG190" s="139">
        <f>IF(N190="zákl. přenesená",J190,0)</f>
        <v>0</v>
      </c>
      <c r="BH190" s="139">
        <f>IF(N190="sníž. přenesená",J190,0)</f>
        <v>0</v>
      </c>
      <c r="BI190" s="139">
        <f>IF(N190="nulová",J190,0)</f>
        <v>0</v>
      </c>
      <c r="BJ190" s="17" t="s">
        <v>80</v>
      </c>
      <c r="BK190" s="139">
        <f>ROUND(I190*H190,2)</f>
        <v>0</v>
      </c>
      <c r="BL190" s="17" t="s">
        <v>666</v>
      </c>
      <c r="BM190" s="138" t="s">
        <v>1809</v>
      </c>
    </row>
    <row r="191" spans="2:65" s="1" customFormat="1" ht="19.5">
      <c r="B191" s="32"/>
      <c r="D191" s="140" t="s">
        <v>140</v>
      </c>
      <c r="F191" s="141" t="s">
        <v>1810</v>
      </c>
      <c r="I191" s="142"/>
      <c r="L191" s="32"/>
      <c r="M191" s="143"/>
      <c r="T191" s="53"/>
      <c r="AT191" s="17" t="s">
        <v>140</v>
      </c>
      <c r="AU191" s="17" t="s">
        <v>82</v>
      </c>
    </row>
    <row r="192" spans="2:65" s="1" customFormat="1" ht="11.25">
      <c r="B192" s="32"/>
      <c r="D192" s="144" t="s">
        <v>141</v>
      </c>
      <c r="F192" s="145" t="s">
        <v>1811</v>
      </c>
      <c r="I192" s="142"/>
      <c r="L192" s="32"/>
      <c r="M192" s="143"/>
      <c r="T192" s="53"/>
      <c r="AT192" s="17" t="s">
        <v>141</v>
      </c>
      <c r="AU192" s="17" t="s">
        <v>82</v>
      </c>
    </row>
    <row r="193" spans="2:65" s="1" customFormat="1" ht="24.2" customHeight="1">
      <c r="B193" s="32"/>
      <c r="C193" s="127" t="s">
        <v>486</v>
      </c>
      <c r="D193" s="127" t="s">
        <v>133</v>
      </c>
      <c r="E193" s="128" t="s">
        <v>1812</v>
      </c>
      <c r="F193" s="129" t="s">
        <v>1813</v>
      </c>
      <c r="G193" s="130" t="s">
        <v>394</v>
      </c>
      <c r="H193" s="131">
        <v>1</v>
      </c>
      <c r="I193" s="132"/>
      <c r="J193" s="133">
        <f>ROUND(I193*H193,2)</f>
        <v>0</v>
      </c>
      <c r="K193" s="129" t="s">
        <v>137</v>
      </c>
      <c r="L193" s="32"/>
      <c r="M193" s="134" t="s">
        <v>19</v>
      </c>
      <c r="N193" s="135" t="s">
        <v>43</v>
      </c>
      <c r="P193" s="136">
        <f>O193*H193</f>
        <v>0</v>
      </c>
      <c r="Q193" s="136">
        <v>0</v>
      </c>
      <c r="R193" s="136">
        <f>Q193*H193</f>
        <v>0</v>
      </c>
      <c r="S193" s="136">
        <v>0</v>
      </c>
      <c r="T193" s="137">
        <f>S193*H193</f>
        <v>0</v>
      </c>
      <c r="AR193" s="138" t="s">
        <v>666</v>
      </c>
      <c r="AT193" s="138" t="s">
        <v>133</v>
      </c>
      <c r="AU193" s="138" t="s">
        <v>82</v>
      </c>
      <c r="AY193" s="17" t="s">
        <v>130</v>
      </c>
      <c r="BE193" s="139">
        <f>IF(N193="základní",J193,0)</f>
        <v>0</v>
      </c>
      <c r="BF193" s="139">
        <f>IF(N193="snížená",J193,0)</f>
        <v>0</v>
      </c>
      <c r="BG193" s="139">
        <f>IF(N193="zákl. přenesená",J193,0)</f>
        <v>0</v>
      </c>
      <c r="BH193" s="139">
        <f>IF(N193="sníž. přenesená",J193,0)</f>
        <v>0</v>
      </c>
      <c r="BI193" s="139">
        <f>IF(N193="nulová",J193,0)</f>
        <v>0</v>
      </c>
      <c r="BJ193" s="17" t="s">
        <v>80</v>
      </c>
      <c r="BK193" s="139">
        <f>ROUND(I193*H193,2)</f>
        <v>0</v>
      </c>
      <c r="BL193" s="17" t="s">
        <v>666</v>
      </c>
      <c r="BM193" s="138" t="s">
        <v>1814</v>
      </c>
    </row>
    <row r="194" spans="2:65" s="1" customFormat="1" ht="19.5">
      <c r="B194" s="32"/>
      <c r="D194" s="140" t="s">
        <v>140</v>
      </c>
      <c r="F194" s="141" t="s">
        <v>1815</v>
      </c>
      <c r="I194" s="142"/>
      <c r="L194" s="32"/>
      <c r="M194" s="143"/>
      <c r="T194" s="53"/>
      <c r="AT194" s="17" t="s">
        <v>140</v>
      </c>
      <c r="AU194" s="17" t="s">
        <v>82</v>
      </c>
    </row>
    <row r="195" spans="2:65" s="1" customFormat="1" ht="11.25">
      <c r="B195" s="32"/>
      <c r="D195" s="144" t="s">
        <v>141</v>
      </c>
      <c r="F195" s="145" t="s">
        <v>1816</v>
      </c>
      <c r="I195" s="142"/>
      <c r="L195" s="32"/>
      <c r="M195" s="143"/>
      <c r="T195" s="53"/>
      <c r="AT195" s="17" t="s">
        <v>141</v>
      </c>
      <c r="AU195" s="17" t="s">
        <v>82</v>
      </c>
    </row>
    <row r="196" spans="2:65" s="1" customFormat="1" ht="16.5" customHeight="1">
      <c r="B196" s="32"/>
      <c r="C196" s="127" t="s">
        <v>492</v>
      </c>
      <c r="D196" s="127" t="s">
        <v>133</v>
      </c>
      <c r="E196" s="128" t="s">
        <v>1817</v>
      </c>
      <c r="F196" s="129" t="s">
        <v>1818</v>
      </c>
      <c r="G196" s="130" t="s">
        <v>394</v>
      </c>
      <c r="H196" s="131">
        <v>1</v>
      </c>
      <c r="I196" s="132"/>
      <c r="J196" s="133">
        <f>ROUND(I196*H196,2)</f>
        <v>0</v>
      </c>
      <c r="K196" s="129" t="s">
        <v>137</v>
      </c>
      <c r="L196" s="32"/>
      <c r="M196" s="134" t="s">
        <v>19</v>
      </c>
      <c r="N196" s="135" t="s">
        <v>43</v>
      </c>
      <c r="P196" s="136">
        <f>O196*H196</f>
        <v>0</v>
      </c>
      <c r="Q196" s="136">
        <v>0</v>
      </c>
      <c r="R196" s="136">
        <f>Q196*H196</f>
        <v>0</v>
      </c>
      <c r="S196" s="136">
        <v>0</v>
      </c>
      <c r="T196" s="137">
        <f>S196*H196</f>
        <v>0</v>
      </c>
      <c r="AR196" s="138" t="s">
        <v>666</v>
      </c>
      <c r="AT196" s="138" t="s">
        <v>133</v>
      </c>
      <c r="AU196" s="138" t="s">
        <v>82</v>
      </c>
      <c r="AY196" s="17" t="s">
        <v>130</v>
      </c>
      <c r="BE196" s="139">
        <f>IF(N196="základní",J196,0)</f>
        <v>0</v>
      </c>
      <c r="BF196" s="139">
        <f>IF(N196="snížená",J196,0)</f>
        <v>0</v>
      </c>
      <c r="BG196" s="139">
        <f>IF(N196="zákl. přenesená",J196,0)</f>
        <v>0</v>
      </c>
      <c r="BH196" s="139">
        <f>IF(N196="sníž. přenesená",J196,0)</f>
        <v>0</v>
      </c>
      <c r="BI196" s="139">
        <f>IF(N196="nulová",J196,0)</f>
        <v>0</v>
      </c>
      <c r="BJ196" s="17" t="s">
        <v>80</v>
      </c>
      <c r="BK196" s="139">
        <f>ROUND(I196*H196,2)</f>
        <v>0</v>
      </c>
      <c r="BL196" s="17" t="s">
        <v>666</v>
      </c>
      <c r="BM196" s="138" t="s">
        <v>1819</v>
      </c>
    </row>
    <row r="197" spans="2:65" s="1" customFormat="1" ht="11.25">
      <c r="B197" s="32"/>
      <c r="D197" s="140" t="s">
        <v>140</v>
      </c>
      <c r="F197" s="141" t="s">
        <v>1818</v>
      </c>
      <c r="I197" s="142"/>
      <c r="L197" s="32"/>
      <c r="M197" s="143"/>
      <c r="T197" s="53"/>
      <c r="AT197" s="17" t="s">
        <v>140</v>
      </c>
      <c r="AU197" s="17" t="s">
        <v>82</v>
      </c>
    </row>
    <row r="198" spans="2:65" s="1" customFormat="1" ht="11.25">
      <c r="B198" s="32"/>
      <c r="D198" s="144" t="s">
        <v>141</v>
      </c>
      <c r="F198" s="145" t="s">
        <v>1820</v>
      </c>
      <c r="I198" s="142"/>
      <c r="L198" s="32"/>
      <c r="M198" s="143"/>
      <c r="T198" s="53"/>
      <c r="AT198" s="17" t="s">
        <v>141</v>
      </c>
      <c r="AU198" s="17" t="s">
        <v>82</v>
      </c>
    </row>
    <row r="199" spans="2:65" s="11" customFormat="1" ht="22.9" customHeight="1">
      <c r="B199" s="115"/>
      <c r="D199" s="116" t="s">
        <v>71</v>
      </c>
      <c r="E199" s="125" t="s">
        <v>1821</v>
      </c>
      <c r="F199" s="125" t="s">
        <v>1822</v>
      </c>
      <c r="I199" s="118"/>
      <c r="J199" s="126">
        <f>BK199</f>
        <v>0</v>
      </c>
      <c r="L199" s="115"/>
      <c r="M199" s="120"/>
      <c r="P199" s="121">
        <f>SUM(P200:P273)</f>
        <v>0</v>
      </c>
      <c r="R199" s="121">
        <f>SUM(R200:R273)</f>
        <v>0.57608649999999995</v>
      </c>
      <c r="T199" s="122">
        <f>SUM(T200:T273)</f>
        <v>0</v>
      </c>
      <c r="AR199" s="116" t="s">
        <v>150</v>
      </c>
      <c r="AT199" s="123" t="s">
        <v>71</v>
      </c>
      <c r="AU199" s="123" t="s">
        <v>80</v>
      </c>
      <c r="AY199" s="116" t="s">
        <v>130</v>
      </c>
      <c r="BK199" s="124">
        <f>SUM(BK200:BK273)</f>
        <v>0</v>
      </c>
    </row>
    <row r="200" spans="2:65" s="1" customFormat="1" ht="24.2" customHeight="1">
      <c r="B200" s="32"/>
      <c r="C200" s="127" t="s">
        <v>498</v>
      </c>
      <c r="D200" s="127" t="s">
        <v>133</v>
      </c>
      <c r="E200" s="128" t="s">
        <v>1823</v>
      </c>
      <c r="F200" s="129" t="s">
        <v>1824</v>
      </c>
      <c r="G200" s="130" t="s">
        <v>1825</v>
      </c>
      <c r="H200" s="131">
        <v>1.35</v>
      </c>
      <c r="I200" s="132"/>
      <c r="J200" s="133">
        <f>ROUND(I200*H200,2)</f>
        <v>0</v>
      </c>
      <c r="K200" s="129" t="s">
        <v>137</v>
      </c>
      <c r="L200" s="32"/>
      <c r="M200" s="134" t="s">
        <v>19</v>
      </c>
      <c r="N200" s="135" t="s">
        <v>43</v>
      </c>
      <c r="P200" s="136">
        <f>O200*H200</f>
        <v>0</v>
      </c>
      <c r="Q200" s="136">
        <v>8.8000000000000005E-3</v>
      </c>
      <c r="R200" s="136">
        <f>Q200*H200</f>
        <v>1.1880000000000002E-2</v>
      </c>
      <c r="S200" s="136">
        <v>0</v>
      </c>
      <c r="T200" s="137">
        <f>S200*H200</f>
        <v>0</v>
      </c>
      <c r="AR200" s="138" t="s">
        <v>666</v>
      </c>
      <c r="AT200" s="138" t="s">
        <v>133</v>
      </c>
      <c r="AU200" s="138" t="s">
        <v>82</v>
      </c>
      <c r="AY200" s="17" t="s">
        <v>130</v>
      </c>
      <c r="BE200" s="139">
        <f>IF(N200="základní",J200,0)</f>
        <v>0</v>
      </c>
      <c r="BF200" s="139">
        <f>IF(N200="snížená",J200,0)</f>
        <v>0</v>
      </c>
      <c r="BG200" s="139">
        <f>IF(N200="zákl. přenesená",J200,0)</f>
        <v>0</v>
      </c>
      <c r="BH200" s="139">
        <f>IF(N200="sníž. přenesená",J200,0)</f>
        <v>0</v>
      </c>
      <c r="BI200" s="139">
        <f>IF(N200="nulová",J200,0)</f>
        <v>0</v>
      </c>
      <c r="BJ200" s="17" t="s">
        <v>80</v>
      </c>
      <c r="BK200" s="139">
        <f>ROUND(I200*H200,2)</f>
        <v>0</v>
      </c>
      <c r="BL200" s="17" t="s">
        <v>666</v>
      </c>
      <c r="BM200" s="138" t="s">
        <v>1826</v>
      </c>
    </row>
    <row r="201" spans="2:65" s="1" customFormat="1" ht="11.25">
      <c r="B201" s="32"/>
      <c r="D201" s="140" t="s">
        <v>140</v>
      </c>
      <c r="F201" s="141" t="s">
        <v>1827</v>
      </c>
      <c r="I201" s="142"/>
      <c r="L201" s="32"/>
      <c r="M201" s="143"/>
      <c r="T201" s="53"/>
      <c r="AT201" s="17" t="s">
        <v>140</v>
      </c>
      <c r="AU201" s="17" t="s">
        <v>82</v>
      </c>
    </row>
    <row r="202" spans="2:65" s="1" customFormat="1" ht="11.25">
      <c r="B202" s="32"/>
      <c r="D202" s="144" t="s">
        <v>141</v>
      </c>
      <c r="F202" s="145" t="s">
        <v>1828</v>
      </c>
      <c r="I202" s="142"/>
      <c r="L202" s="32"/>
      <c r="M202" s="143"/>
      <c r="T202" s="53"/>
      <c r="AT202" s="17" t="s">
        <v>141</v>
      </c>
      <c r="AU202" s="17" t="s">
        <v>82</v>
      </c>
    </row>
    <row r="203" spans="2:65" s="1" customFormat="1" ht="24.2" customHeight="1">
      <c r="B203" s="32"/>
      <c r="C203" s="127" t="s">
        <v>505</v>
      </c>
      <c r="D203" s="127" t="s">
        <v>133</v>
      </c>
      <c r="E203" s="128" t="s">
        <v>1829</v>
      </c>
      <c r="F203" s="129" t="s">
        <v>1830</v>
      </c>
      <c r="G203" s="130" t="s">
        <v>275</v>
      </c>
      <c r="H203" s="131">
        <v>0.13500000000000001</v>
      </c>
      <c r="I203" s="132"/>
      <c r="J203" s="133">
        <f>ROUND(I203*H203,2)</f>
        <v>0</v>
      </c>
      <c r="K203" s="129" t="s">
        <v>137</v>
      </c>
      <c r="L203" s="32"/>
      <c r="M203" s="134" t="s">
        <v>19</v>
      </c>
      <c r="N203" s="135" t="s">
        <v>43</v>
      </c>
      <c r="P203" s="136">
        <f>O203*H203</f>
        <v>0</v>
      </c>
      <c r="Q203" s="136">
        <v>0</v>
      </c>
      <c r="R203" s="136">
        <f>Q203*H203</f>
        <v>0</v>
      </c>
      <c r="S203" s="136">
        <v>0</v>
      </c>
      <c r="T203" s="137">
        <f>S203*H203</f>
        <v>0</v>
      </c>
      <c r="AR203" s="138" t="s">
        <v>666</v>
      </c>
      <c r="AT203" s="138" t="s">
        <v>133</v>
      </c>
      <c r="AU203" s="138" t="s">
        <v>82</v>
      </c>
      <c r="AY203" s="17" t="s">
        <v>130</v>
      </c>
      <c r="BE203" s="139">
        <f>IF(N203="základní",J203,0)</f>
        <v>0</v>
      </c>
      <c r="BF203" s="139">
        <f>IF(N203="snížená",J203,0)</f>
        <v>0</v>
      </c>
      <c r="BG203" s="139">
        <f>IF(N203="zákl. přenesená",J203,0)</f>
        <v>0</v>
      </c>
      <c r="BH203" s="139">
        <f>IF(N203="sníž. přenesená",J203,0)</f>
        <v>0</v>
      </c>
      <c r="BI203" s="139">
        <f>IF(N203="nulová",J203,0)</f>
        <v>0</v>
      </c>
      <c r="BJ203" s="17" t="s">
        <v>80</v>
      </c>
      <c r="BK203" s="139">
        <f>ROUND(I203*H203,2)</f>
        <v>0</v>
      </c>
      <c r="BL203" s="17" t="s">
        <v>666</v>
      </c>
      <c r="BM203" s="138" t="s">
        <v>1831</v>
      </c>
    </row>
    <row r="204" spans="2:65" s="1" customFormat="1" ht="39">
      <c r="B204" s="32"/>
      <c r="D204" s="140" t="s">
        <v>140</v>
      </c>
      <c r="F204" s="141" t="s">
        <v>1832</v>
      </c>
      <c r="I204" s="142"/>
      <c r="L204" s="32"/>
      <c r="M204" s="143"/>
      <c r="T204" s="53"/>
      <c r="AT204" s="17" t="s">
        <v>140</v>
      </c>
      <c r="AU204" s="17" t="s">
        <v>82</v>
      </c>
    </row>
    <row r="205" spans="2:65" s="1" customFormat="1" ht="11.25">
      <c r="B205" s="32"/>
      <c r="D205" s="144" t="s">
        <v>141</v>
      </c>
      <c r="F205" s="145" t="s">
        <v>1833</v>
      </c>
      <c r="I205" s="142"/>
      <c r="L205" s="32"/>
      <c r="M205" s="143"/>
      <c r="T205" s="53"/>
      <c r="AT205" s="17" t="s">
        <v>141</v>
      </c>
      <c r="AU205" s="17" t="s">
        <v>82</v>
      </c>
    </row>
    <row r="206" spans="2:65" s="1" customFormat="1" ht="19.5">
      <c r="B206" s="32"/>
      <c r="D206" s="140" t="s">
        <v>143</v>
      </c>
      <c r="F206" s="146" t="s">
        <v>1834</v>
      </c>
      <c r="I206" s="142"/>
      <c r="L206" s="32"/>
      <c r="M206" s="143"/>
      <c r="T206" s="53"/>
      <c r="AT206" s="17" t="s">
        <v>143</v>
      </c>
      <c r="AU206" s="17" t="s">
        <v>82</v>
      </c>
    </row>
    <row r="207" spans="2:65" s="13" customFormat="1" ht="11.25">
      <c r="B207" s="156"/>
      <c r="D207" s="140" t="s">
        <v>215</v>
      </c>
      <c r="E207" s="157" t="s">
        <v>19</v>
      </c>
      <c r="F207" s="158" t="s">
        <v>1835</v>
      </c>
      <c r="H207" s="159">
        <v>0.13500000000000001</v>
      </c>
      <c r="I207" s="160"/>
      <c r="L207" s="156"/>
      <c r="M207" s="161"/>
      <c r="T207" s="162"/>
      <c r="AT207" s="157" t="s">
        <v>215</v>
      </c>
      <c r="AU207" s="157" t="s">
        <v>82</v>
      </c>
      <c r="AV207" s="13" t="s">
        <v>82</v>
      </c>
      <c r="AW207" s="13" t="s">
        <v>33</v>
      </c>
      <c r="AX207" s="13" t="s">
        <v>80</v>
      </c>
      <c r="AY207" s="157" t="s">
        <v>130</v>
      </c>
    </row>
    <row r="208" spans="2:65" s="1" customFormat="1" ht="24.2" customHeight="1">
      <c r="B208" s="32"/>
      <c r="C208" s="127" t="s">
        <v>511</v>
      </c>
      <c r="D208" s="127" t="s">
        <v>133</v>
      </c>
      <c r="E208" s="128" t="s">
        <v>1829</v>
      </c>
      <c r="F208" s="129" t="s">
        <v>1830</v>
      </c>
      <c r="G208" s="130" t="s">
        <v>275</v>
      </c>
      <c r="H208" s="131">
        <v>16.788</v>
      </c>
      <c r="I208" s="132"/>
      <c r="J208" s="133">
        <f>ROUND(I208*H208,2)</f>
        <v>0</v>
      </c>
      <c r="K208" s="129" t="s">
        <v>137</v>
      </c>
      <c r="L208" s="32"/>
      <c r="M208" s="134" t="s">
        <v>19</v>
      </c>
      <c r="N208" s="135" t="s">
        <v>43</v>
      </c>
      <c r="P208" s="136">
        <f>O208*H208</f>
        <v>0</v>
      </c>
      <c r="Q208" s="136">
        <v>0</v>
      </c>
      <c r="R208" s="136">
        <f>Q208*H208</f>
        <v>0</v>
      </c>
      <c r="S208" s="136">
        <v>0</v>
      </c>
      <c r="T208" s="137">
        <f>S208*H208</f>
        <v>0</v>
      </c>
      <c r="AR208" s="138" t="s">
        <v>666</v>
      </c>
      <c r="AT208" s="138" t="s">
        <v>133</v>
      </c>
      <c r="AU208" s="138" t="s">
        <v>82</v>
      </c>
      <c r="AY208" s="17" t="s">
        <v>130</v>
      </c>
      <c r="BE208" s="139">
        <f>IF(N208="základní",J208,0)</f>
        <v>0</v>
      </c>
      <c r="BF208" s="139">
        <f>IF(N208="snížená",J208,0)</f>
        <v>0</v>
      </c>
      <c r="BG208" s="139">
        <f>IF(N208="zákl. přenesená",J208,0)</f>
        <v>0</v>
      </c>
      <c r="BH208" s="139">
        <f>IF(N208="sníž. přenesená",J208,0)</f>
        <v>0</v>
      </c>
      <c r="BI208" s="139">
        <f>IF(N208="nulová",J208,0)</f>
        <v>0</v>
      </c>
      <c r="BJ208" s="17" t="s">
        <v>80</v>
      </c>
      <c r="BK208" s="139">
        <f>ROUND(I208*H208,2)</f>
        <v>0</v>
      </c>
      <c r="BL208" s="17" t="s">
        <v>666</v>
      </c>
      <c r="BM208" s="138" t="s">
        <v>1836</v>
      </c>
    </row>
    <row r="209" spans="2:65" s="1" customFormat="1" ht="39">
      <c r="B209" s="32"/>
      <c r="D209" s="140" t="s">
        <v>140</v>
      </c>
      <c r="F209" s="141" t="s">
        <v>1832</v>
      </c>
      <c r="I209" s="142"/>
      <c r="L209" s="32"/>
      <c r="M209" s="143"/>
      <c r="T209" s="53"/>
      <c r="AT209" s="17" t="s">
        <v>140</v>
      </c>
      <c r="AU209" s="17" t="s">
        <v>82</v>
      </c>
    </row>
    <row r="210" spans="2:65" s="1" customFormat="1" ht="11.25">
      <c r="B210" s="32"/>
      <c r="D210" s="144" t="s">
        <v>141</v>
      </c>
      <c r="F210" s="145" t="s">
        <v>1833</v>
      </c>
      <c r="I210" s="142"/>
      <c r="L210" s="32"/>
      <c r="M210" s="143"/>
      <c r="T210" s="53"/>
      <c r="AT210" s="17" t="s">
        <v>141</v>
      </c>
      <c r="AU210" s="17" t="s">
        <v>82</v>
      </c>
    </row>
    <row r="211" spans="2:65" s="1" customFormat="1" ht="19.5">
      <c r="B211" s="32"/>
      <c r="D211" s="140" t="s">
        <v>143</v>
      </c>
      <c r="F211" s="146" t="s">
        <v>1837</v>
      </c>
      <c r="I211" s="142"/>
      <c r="L211" s="32"/>
      <c r="M211" s="143"/>
      <c r="T211" s="53"/>
      <c r="AT211" s="17" t="s">
        <v>143</v>
      </c>
      <c r="AU211" s="17" t="s">
        <v>82</v>
      </c>
    </row>
    <row r="212" spans="2:65" s="13" customFormat="1" ht="11.25">
      <c r="B212" s="156"/>
      <c r="D212" s="140" t="s">
        <v>215</v>
      </c>
      <c r="E212" s="157" t="s">
        <v>19</v>
      </c>
      <c r="F212" s="158" t="s">
        <v>1838</v>
      </c>
      <c r="H212" s="159">
        <v>16.788</v>
      </c>
      <c r="I212" s="160"/>
      <c r="L212" s="156"/>
      <c r="M212" s="161"/>
      <c r="T212" s="162"/>
      <c r="AT212" s="157" t="s">
        <v>215</v>
      </c>
      <c r="AU212" s="157" t="s">
        <v>82</v>
      </c>
      <c r="AV212" s="13" t="s">
        <v>82</v>
      </c>
      <c r="AW212" s="13" t="s">
        <v>33</v>
      </c>
      <c r="AX212" s="13" t="s">
        <v>80</v>
      </c>
      <c r="AY212" s="157" t="s">
        <v>130</v>
      </c>
    </row>
    <row r="213" spans="2:65" s="1" customFormat="1" ht="24.2" customHeight="1">
      <c r="B213" s="32"/>
      <c r="C213" s="127" t="s">
        <v>517</v>
      </c>
      <c r="D213" s="127" t="s">
        <v>133</v>
      </c>
      <c r="E213" s="128" t="s">
        <v>1839</v>
      </c>
      <c r="F213" s="129" t="s">
        <v>1840</v>
      </c>
      <c r="G213" s="130" t="s">
        <v>259</v>
      </c>
      <c r="H213" s="131">
        <v>1282</v>
      </c>
      <c r="I213" s="132"/>
      <c r="J213" s="133">
        <f>ROUND(I213*H213,2)</f>
        <v>0</v>
      </c>
      <c r="K213" s="129" t="s">
        <v>137</v>
      </c>
      <c r="L213" s="32"/>
      <c r="M213" s="134" t="s">
        <v>19</v>
      </c>
      <c r="N213" s="135" t="s">
        <v>43</v>
      </c>
      <c r="P213" s="136">
        <f>O213*H213</f>
        <v>0</v>
      </c>
      <c r="Q213" s="136">
        <v>0</v>
      </c>
      <c r="R213" s="136">
        <f>Q213*H213</f>
        <v>0</v>
      </c>
      <c r="S213" s="136">
        <v>0</v>
      </c>
      <c r="T213" s="137">
        <f>S213*H213</f>
        <v>0</v>
      </c>
      <c r="AR213" s="138" t="s">
        <v>666</v>
      </c>
      <c r="AT213" s="138" t="s">
        <v>133</v>
      </c>
      <c r="AU213" s="138" t="s">
        <v>82</v>
      </c>
      <c r="AY213" s="17" t="s">
        <v>130</v>
      </c>
      <c r="BE213" s="139">
        <f>IF(N213="základní",J213,0)</f>
        <v>0</v>
      </c>
      <c r="BF213" s="139">
        <f>IF(N213="snížená",J213,0)</f>
        <v>0</v>
      </c>
      <c r="BG213" s="139">
        <f>IF(N213="zákl. přenesená",J213,0)</f>
        <v>0</v>
      </c>
      <c r="BH213" s="139">
        <f>IF(N213="sníž. přenesená",J213,0)</f>
        <v>0</v>
      </c>
      <c r="BI213" s="139">
        <f>IF(N213="nulová",J213,0)</f>
        <v>0</v>
      </c>
      <c r="BJ213" s="17" t="s">
        <v>80</v>
      </c>
      <c r="BK213" s="139">
        <f>ROUND(I213*H213,2)</f>
        <v>0</v>
      </c>
      <c r="BL213" s="17" t="s">
        <v>666</v>
      </c>
      <c r="BM213" s="138" t="s">
        <v>1841</v>
      </c>
    </row>
    <row r="214" spans="2:65" s="1" customFormat="1" ht="39">
      <c r="B214" s="32"/>
      <c r="D214" s="140" t="s">
        <v>140</v>
      </c>
      <c r="F214" s="141" t="s">
        <v>1842</v>
      </c>
      <c r="I214" s="142"/>
      <c r="L214" s="32"/>
      <c r="M214" s="143"/>
      <c r="T214" s="53"/>
      <c r="AT214" s="17" t="s">
        <v>140</v>
      </c>
      <c r="AU214" s="17" t="s">
        <v>82</v>
      </c>
    </row>
    <row r="215" spans="2:65" s="1" customFormat="1" ht="11.25">
      <c r="B215" s="32"/>
      <c r="D215" s="144" t="s">
        <v>141</v>
      </c>
      <c r="F215" s="145" t="s">
        <v>1843</v>
      </c>
      <c r="I215" s="142"/>
      <c r="L215" s="32"/>
      <c r="M215" s="143"/>
      <c r="T215" s="53"/>
      <c r="AT215" s="17" t="s">
        <v>141</v>
      </c>
      <c r="AU215" s="17" t="s">
        <v>82</v>
      </c>
    </row>
    <row r="216" spans="2:65" s="1" customFormat="1" ht="24.2" customHeight="1">
      <c r="B216" s="32"/>
      <c r="C216" s="127" t="s">
        <v>523</v>
      </c>
      <c r="D216" s="127" t="s">
        <v>133</v>
      </c>
      <c r="E216" s="128" t="s">
        <v>1844</v>
      </c>
      <c r="F216" s="129" t="s">
        <v>1845</v>
      </c>
      <c r="G216" s="130" t="s">
        <v>259</v>
      </c>
      <c r="H216" s="131">
        <v>13</v>
      </c>
      <c r="I216" s="132"/>
      <c r="J216" s="133">
        <f>ROUND(I216*H216,2)</f>
        <v>0</v>
      </c>
      <c r="K216" s="129" t="s">
        <v>137</v>
      </c>
      <c r="L216" s="32"/>
      <c r="M216" s="134" t="s">
        <v>19</v>
      </c>
      <c r="N216" s="135" t="s">
        <v>43</v>
      </c>
      <c r="P216" s="136">
        <f>O216*H216</f>
        <v>0</v>
      </c>
      <c r="Q216" s="136">
        <v>0</v>
      </c>
      <c r="R216" s="136">
        <f>Q216*H216</f>
        <v>0</v>
      </c>
      <c r="S216" s="136">
        <v>0</v>
      </c>
      <c r="T216" s="137">
        <f>S216*H216</f>
        <v>0</v>
      </c>
      <c r="AR216" s="138" t="s">
        <v>666</v>
      </c>
      <c r="AT216" s="138" t="s">
        <v>133</v>
      </c>
      <c r="AU216" s="138" t="s">
        <v>82</v>
      </c>
      <c r="AY216" s="17" t="s">
        <v>130</v>
      </c>
      <c r="BE216" s="139">
        <f>IF(N216="základní",J216,0)</f>
        <v>0</v>
      </c>
      <c r="BF216" s="139">
        <f>IF(N216="snížená",J216,0)</f>
        <v>0</v>
      </c>
      <c r="BG216" s="139">
        <f>IF(N216="zákl. přenesená",J216,0)</f>
        <v>0</v>
      </c>
      <c r="BH216" s="139">
        <f>IF(N216="sníž. přenesená",J216,0)</f>
        <v>0</v>
      </c>
      <c r="BI216" s="139">
        <f>IF(N216="nulová",J216,0)</f>
        <v>0</v>
      </c>
      <c r="BJ216" s="17" t="s">
        <v>80</v>
      </c>
      <c r="BK216" s="139">
        <f>ROUND(I216*H216,2)</f>
        <v>0</v>
      </c>
      <c r="BL216" s="17" t="s">
        <v>666</v>
      </c>
      <c r="BM216" s="138" t="s">
        <v>1846</v>
      </c>
    </row>
    <row r="217" spans="2:65" s="1" customFormat="1" ht="39">
      <c r="B217" s="32"/>
      <c r="D217" s="140" t="s">
        <v>140</v>
      </c>
      <c r="F217" s="141" t="s">
        <v>1847</v>
      </c>
      <c r="I217" s="142"/>
      <c r="L217" s="32"/>
      <c r="M217" s="143"/>
      <c r="T217" s="53"/>
      <c r="AT217" s="17" t="s">
        <v>140</v>
      </c>
      <c r="AU217" s="17" t="s">
        <v>82</v>
      </c>
    </row>
    <row r="218" spans="2:65" s="1" customFormat="1" ht="11.25">
      <c r="B218" s="32"/>
      <c r="D218" s="144" t="s">
        <v>141</v>
      </c>
      <c r="F218" s="145" t="s">
        <v>1848</v>
      </c>
      <c r="I218" s="142"/>
      <c r="L218" s="32"/>
      <c r="M218" s="143"/>
      <c r="T218" s="53"/>
      <c r="AT218" s="17" t="s">
        <v>141</v>
      </c>
      <c r="AU218" s="17" t="s">
        <v>82</v>
      </c>
    </row>
    <row r="219" spans="2:65" s="1" customFormat="1" ht="37.9" customHeight="1">
      <c r="B219" s="32"/>
      <c r="C219" s="127" t="s">
        <v>528</v>
      </c>
      <c r="D219" s="127" t="s">
        <v>133</v>
      </c>
      <c r="E219" s="128" t="s">
        <v>1849</v>
      </c>
      <c r="F219" s="129" t="s">
        <v>1850</v>
      </c>
      <c r="G219" s="130" t="s">
        <v>275</v>
      </c>
      <c r="H219" s="131">
        <v>335.76</v>
      </c>
      <c r="I219" s="132"/>
      <c r="J219" s="133">
        <f>ROUND(I219*H219,2)</f>
        <v>0</v>
      </c>
      <c r="K219" s="129" t="s">
        <v>19</v>
      </c>
      <c r="L219" s="32"/>
      <c r="M219" s="134" t="s">
        <v>19</v>
      </c>
      <c r="N219" s="135" t="s">
        <v>43</v>
      </c>
      <c r="P219" s="136">
        <f>O219*H219</f>
        <v>0</v>
      </c>
      <c r="Q219" s="136">
        <v>0</v>
      </c>
      <c r="R219" s="136">
        <f>Q219*H219</f>
        <v>0</v>
      </c>
      <c r="S219" s="136">
        <v>0</v>
      </c>
      <c r="T219" s="137">
        <f>S219*H219</f>
        <v>0</v>
      </c>
      <c r="AR219" s="138" t="s">
        <v>666</v>
      </c>
      <c r="AT219" s="138" t="s">
        <v>133</v>
      </c>
      <c r="AU219" s="138" t="s">
        <v>82</v>
      </c>
      <c r="AY219" s="17" t="s">
        <v>130</v>
      </c>
      <c r="BE219" s="139">
        <f>IF(N219="základní",J219,0)</f>
        <v>0</v>
      </c>
      <c r="BF219" s="139">
        <f>IF(N219="snížená",J219,0)</f>
        <v>0</v>
      </c>
      <c r="BG219" s="139">
        <f>IF(N219="zákl. přenesená",J219,0)</f>
        <v>0</v>
      </c>
      <c r="BH219" s="139">
        <f>IF(N219="sníž. přenesená",J219,0)</f>
        <v>0</v>
      </c>
      <c r="BI219" s="139">
        <f>IF(N219="nulová",J219,0)</f>
        <v>0</v>
      </c>
      <c r="BJ219" s="17" t="s">
        <v>80</v>
      </c>
      <c r="BK219" s="139">
        <f>ROUND(I219*H219,2)</f>
        <v>0</v>
      </c>
      <c r="BL219" s="17" t="s">
        <v>666</v>
      </c>
      <c r="BM219" s="138" t="s">
        <v>1851</v>
      </c>
    </row>
    <row r="220" spans="2:65" s="1" customFormat="1" ht="29.25">
      <c r="B220" s="32"/>
      <c r="D220" s="140" t="s">
        <v>140</v>
      </c>
      <c r="F220" s="141" t="s">
        <v>1852</v>
      </c>
      <c r="I220" s="142"/>
      <c r="L220" s="32"/>
      <c r="M220" s="143"/>
      <c r="T220" s="53"/>
      <c r="AT220" s="17" t="s">
        <v>140</v>
      </c>
      <c r="AU220" s="17" t="s">
        <v>82</v>
      </c>
    </row>
    <row r="221" spans="2:65" s="1" customFormat="1" ht="19.5">
      <c r="B221" s="32"/>
      <c r="D221" s="140" t="s">
        <v>143</v>
      </c>
      <c r="F221" s="146" t="s">
        <v>1853</v>
      </c>
      <c r="I221" s="142"/>
      <c r="L221" s="32"/>
      <c r="M221" s="143"/>
      <c r="T221" s="53"/>
      <c r="AT221" s="17" t="s">
        <v>143</v>
      </c>
      <c r="AU221" s="17" t="s">
        <v>82</v>
      </c>
    </row>
    <row r="222" spans="2:65" s="13" customFormat="1" ht="11.25">
      <c r="B222" s="156"/>
      <c r="D222" s="140" t="s">
        <v>215</v>
      </c>
      <c r="E222" s="157" t="s">
        <v>19</v>
      </c>
      <c r="F222" s="158" t="s">
        <v>1854</v>
      </c>
      <c r="H222" s="159">
        <v>335.76</v>
      </c>
      <c r="I222" s="160"/>
      <c r="L222" s="156"/>
      <c r="M222" s="161"/>
      <c r="T222" s="162"/>
      <c r="AT222" s="157" t="s">
        <v>215</v>
      </c>
      <c r="AU222" s="157" t="s">
        <v>82</v>
      </c>
      <c r="AV222" s="13" t="s">
        <v>82</v>
      </c>
      <c r="AW222" s="13" t="s">
        <v>33</v>
      </c>
      <c r="AX222" s="13" t="s">
        <v>80</v>
      </c>
      <c r="AY222" s="157" t="s">
        <v>130</v>
      </c>
    </row>
    <row r="223" spans="2:65" s="1" customFormat="1" ht="24.2" customHeight="1">
      <c r="B223" s="32"/>
      <c r="C223" s="127" t="s">
        <v>536</v>
      </c>
      <c r="D223" s="127" t="s">
        <v>133</v>
      </c>
      <c r="E223" s="128" t="s">
        <v>1855</v>
      </c>
      <c r="F223" s="129" t="s">
        <v>1856</v>
      </c>
      <c r="G223" s="130" t="s">
        <v>823</v>
      </c>
      <c r="H223" s="131">
        <v>31.896999999999998</v>
      </c>
      <c r="I223" s="132"/>
      <c r="J223" s="133">
        <f>ROUND(I223*H223,2)</f>
        <v>0</v>
      </c>
      <c r="K223" s="129" t="s">
        <v>137</v>
      </c>
      <c r="L223" s="32"/>
      <c r="M223" s="134" t="s">
        <v>19</v>
      </c>
      <c r="N223" s="135" t="s">
        <v>43</v>
      </c>
      <c r="P223" s="136">
        <f>O223*H223</f>
        <v>0</v>
      </c>
      <c r="Q223" s="136">
        <v>0</v>
      </c>
      <c r="R223" s="136">
        <f>Q223*H223</f>
        <v>0</v>
      </c>
      <c r="S223" s="136">
        <v>0</v>
      </c>
      <c r="T223" s="137">
        <f>S223*H223</f>
        <v>0</v>
      </c>
      <c r="AR223" s="138" t="s">
        <v>666</v>
      </c>
      <c r="AT223" s="138" t="s">
        <v>133</v>
      </c>
      <c r="AU223" s="138" t="s">
        <v>82</v>
      </c>
      <c r="AY223" s="17" t="s">
        <v>130</v>
      </c>
      <c r="BE223" s="139">
        <f>IF(N223="základní",J223,0)</f>
        <v>0</v>
      </c>
      <c r="BF223" s="139">
        <f>IF(N223="snížená",J223,0)</f>
        <v>0</v>
      </c>
      <c r="BG223" s="139">
        <f>IF(N223="zákl. přenesená",J223,0)</f>
        <v>0</v>
      </c>
      <c r="BH223" s="139">
        <f>IF(N223="sníž. přenesená",J223,0)</f>
        <v>0</v>
      </c>
      <c r="BI223" s="139">
        <f>IF(N223="nulová",J223,0)</f>
        <v>0</v>
      </c>
      <c r="BJ223" s="17" t="s">
        <v>80</v>
      </c>
      <c r="BK223" s="139">
        <f>ROUND(I223*H223,2)</f>
        <v>0</v>
      </c>
      <c r="BL223" s="17" t="s">
        <v>666</v>
      </c>
      <c r="BM223" s="138" t="s">
        <v>1857</v>
      </c>
    </row>
    <row r="224" spans="2:65" s="1" customFormat="1" ht="19.5">
      <c r="B224" s="32"/>
      <c r="D224" s="140" t="s">
        <v>140</v>
      </c>
      <c r="F224" s="141" t="s">
        <v>1858</v>
      </c>
      <c r="I224" s="142"/>
      <c r="L224" s="32"/>
      <c r="M224" s="143"/>
      <c r="T224" s="53"/>
      <c r="AT224" s="17" t="s">
        <v>140</v>
      </c>
      <c r="AU224" s="17" t="s">
        <v>82</v>
      </c>
    </row>
    <row r="225" spans="2:65" s="1" customFormat="1" ht="11.25">
      <c r="B225" s="32"/>
      <c r="D225" s="144" t="s">
        <v>141</v>
      </c>
      <c r="F225" s="145" t="s">
        <v>1859</v>
      </c>
      <c r="I225" s="142"/>
      <c r="L225" s="32"/>
      <c r="M225" s="143"/>
      <c r="T225" s="53"/>
      <c r="AT225" s="17" t="s">
        <v>141</v>
      </c>
      <c r="AU225" s="17" t="s">
        <v>82</v>
      </c>
    </row>
    <row r="226" spans="2:65" s="13" customFormat="1" ht="11.25">
      <c r="B226" s="156"/>
      <c r="D226" s="140" t="s">
        <v>215</v>
      </c>
      <c r="E226" s="157" t="s">
        <v>19</v>
      </c>
      <c r="F226" s="158" t="s">
        <v>1860</v>
      </c>
      <c r="H226" s="159">
        <v>31.896999999999998</v>
      </c>
      <c r="I226" s="160"/>
      <c r="L226" s="156"/>
      <c r="M226" s="161"/>
      <c r="T226" s="162"/>
      <c r="AT226" s="157" t="s">
        <v>215</v>
      </c>
      <c r="AU226" s="157" t="s">
        <v>82</v>
      </c>
      <c r="AV226" s="13" t="s">
        <v>82</v>
      </c>
      <c r="AW226" s="13" t="s">
        <v>33</v>
      </c>
      <c r="AX226" s="13" t="s">
        <v>80</v>
      </c>
      <c r="AY226" s="157" t="s">
        <v>130</v>
      </c>
    </row>
    <row r="227" spans="2:65" s="1" customFormat="1" ht="24.2" customHeight="1">
      <c r="B227" s="32"/>
      <c r="C227" s="127" t="s">
        <v>544</v>
      </c>
      <c r="D227" s="127" t="s">
        <v>133</v>
      </c>
      <c r="E227" s="128" t="s">
        <v>1861</v>
      </c>
      <c r="F227" s="129" t="s">
        <v>1862</v>
      </c>
      <c r="G227" s="130" t="s">
        <v>275</v>
      </c>
      <c r="H227" s="131">
        <v>0.13500000000000001</v>
      </c>
      <c r="I227" s="132"/>
      <c r="J227" s="133">
        <f>ROUND(I227*H227,2)</f>
        <v>0</v>
      </c>
      <c r="K227" s="129" t="s">
        <v>137</v>
      </c>
      <c r="L227" s="32"/>
      <c r="M227" s="134" t="s">
        <v>19</v>
      </c>
      <c r="N227" s="135" t="s">
        <v>43</v>
      </c>
      <c r="P227" s="136">
        <f>O227*H227</f>
        <v>0</v>
      </c>
      <c r="Q227" s="136">
        <v>0</v>
      </c>
      <c r="R227" s="136">
        <f>Q227*H227</f>
        <v>0</v>
      </c>
      <c r="S227" s="136">
        <v>0</v>
      </c>
      <c r="T227" s="137">
        <f>S227*H227</f>
        <v>0</v>
      </c>
      <c r="AR227" s="138" t="s">
        <v>666</v>
      </c>
      <c r="AT227" s="138" t="s">
        <v>133</v>
      </c>
      <c r="AU227" s="138" t="s">
        <v>82</v>
      </c>
      <c r="AY227" s="17" t="s">
        <v>130</v>
      </c>
      <c r="BE227" s="139">
        <f>IF(N227="základní",J227,0)</f>
        <v>0</v>
      </c>
      <c r="BF227" s="139">
        <f>IF(N227="snížená",J227,0)</f>
        <v>0</v>
      </c>
      <c r="BG227" s="139">
        <f>IF(N227="zákl. přenesená",J227,0)</f>
        <v>0</v>
      </c>
      <c r="BH227" s="139">
        <f>IF(N227="sníž. přenesená",J227,0)</f>
        <v>0</v>
      </c>
      <c r="BI227" s="139">
        <f>IF(N227="nulová",J227,0)</f>
        <v>0</v>
      </c>
      <c r="BJ227" s="17" t="s">
        <v>80</v>
      </c>
      <c r="BK227" s="139">
        <f>ROUND(I227*H227,2)</f>
        <v>0</v>
      </c>
      <c r="BL227" s="17" t="s">
        <v>666</v>
      </c>
      <c r="BM227" s="138" t="s">
        <v>1863</v>
      </c>
    </row>
    <row r="228" spans="2:65" s="1" customFormat="1" ht="29.25">
      <c r="B228" s="32"/>
      <c r="D228" s="140" t="s">
        <v>140</v>
      </c>
      <c r="F228" s="141" t="s">
        <v>1864</v>
      </c>
      <c r="I228" s="142"/>
      <c r="L228" s="32"/>
      <c r="M228" s="143"/>
      <c r="T228" s="53"/>
      <c r="AT228" s="17" t="s">
        <v>140</v>
      </c>
      <c r="AU228" s="17" t="s">
        <v>82</v>
      </c>
    </row>
    <row r="229" spans="2:65" s="1" customFormat="1" ht="11.25">
      <c r="B229" s="32"/>
      <c r="D229" s="144" t="s">
        <v>141</v>
      </c>
      <c r="F229" s="145" t="s">
        <v>1865</v>
      </c>
      <c r="I229" s="142"/>
      <c r="L229" s="32"/>
      <c r="M229" s="143"/>
      <c r="T229" s="53"/>
      <c r="AT229" s="17" t="s">
        <v>141</v>
      </c>
      <c r="AU229" s="17" t="s">
        <v>82</v>
      </c>
    </row>
    <row r="230" spans="2:65" s="1" customFormat="1" ht="19.5">
      <c r="B230" s="32"/>
      <c r="D230" s="140" t="s">
        <v>143</v>
      </c>
      <c r="F230" s="146" t="s">
        <v>1866</v>
      </c>
      <c r="I230" s="142"/>
      <c r="L230" s="32"/>
      <c r="M230" s="143"/>
      <c r="T230" s="53"/>
      <c r="AT230" s="17" t="s">
        <v>143</v>
      </c>
      <c r="AU230" s="17" t="s">
        <v>82</v>
      </c>
    </row>
    <row r="231" spans="2:65" s="1" customFormat="1" ht="24.2" customHeight="1">
      <c r="B231" s="32"/>
      <c r="C231" s="127" t="s">
        <v>553</v>
      </c>
      <c r="D231" s="127" t="s">
        <v>133</v>
      </c>
      <c r="E231" s="128" t="s">
        <v>1867</v>
      </c>
      <c r="F231" s="129" t="s">
        <v>1868</v>
      </c>
      <c r="G231" s="130" t="s">
        <v>259</v>
      </c>
      <c r="H231" s="131">
        <v>1282</v>
      </c>
      <c r="I231" s="132"/>
      <c r="J231" s="133">
        <f>ROUND(I231*H231,2)</f>
        <v>0</v>
      </c>
      <c r="K231" s="129" t="s">
        <v>137</v>
      </c>
      <c r="L231" s="32"/>
      <c r="M231" s="134" t="s">
        <v>19</v>
      </c>
      <c r="N231" s="135" t="s">
        <v>43</v>
      </c>
      <c r="P231" s="136">
        <f>O231*H231</f>
        <v>0</v>
      </c>
      <c r="Q231" s="136">
        <v>0</v>
      </c>
      <c r="R231" s="136">
        <f>Q231*H231</f>
        <v>0</v>
      </c>
      <c r="S231" s="136">
        <v>0</v>
      </c>
      <c r="T231" s="137">
        <f>S231*H231</f>
        <v>0</v>
      </c>
      <c r="AR231" s="138" t="s">
        <v>666</v>
      </c>
      <c r="AT231" s="138" t="s">
        <v>133</v>
      </c>
      <c r="AU231" s="138" t="s">
        <v>82</v>
      </c>
      <c r="AY231" s="17" t="s">
        <v>130</v>
      </c>
      <c r="BE231" s="139">
        <f>IF(N231="základní",J231,0)</f>
        <v>0</v>
      </c>
      <c r="BF231" s="139">
        <f>IF(N231="snížená",J231,0)</f>
        <v>0</v>
      </c>
      <c r="BG231" s="139">
        <f>IF(N231="zákl. přenesená",J231,0)</f>
        <v>0</v>
      </c>
      <c r="BH231" s="139">
        <f>IF(N231="sníž. přenesená",J231,0)</f>
        <v>0</v>
      </c>
      <c r="BI231" s="139">
        <f>IF(N231="nulová",J231,0)</f>
        <v>0</v>
      </c>
      <c r="BJ231" s="17" t="s">
        <v>80</v>
      </c>
      <c r="BK231" s="139">
        <f>ROUND(I231*H231,2)</f>
        <v>0</v>
      </c>
      <c r="BL231" s="17" t="s">
        <v>666</v>
      </c>
      <c r="BM231" s="138" t="s">
        <v>1869</v>
      </c>
    </row>
    <row r="232" spans="2:65" s="1" customFormat="1" ht="39">
      <c r="B232" s="32"/>
      <c r="D232" s="140" t="s">
        <v>140</v>
      </c>
      <c r="F232" s="141" t="s">
        <v>1870</v>
      </c>
      <c r="I232" s="142"/>
      <c r="L232" s="32"/>
      <c r="M232" s="143"/>
      <c r="T232" s="53"/>
      <c r="AT232" s="17" t="s">
        <v>140</v>
      </c>
      <c r="AU232" s="17" t="s">
        <v>82</v>
      </c>
    </row>
    <row r="233" spans="2:65" s="1" customFormat="1" ht="11.25">
      <c r="B233" s="32"/>
      <c r="D233" s="144" t="s">
        <v>141</v>
      </c>
      <c r="F233" s="145" t="s">
        <v>1871</v>
      </c>
      <c r="I233" s="142"/>
      <c r="L233" s="32"/>
      <c r="M233" s="143"/>
      <c r="T233" s="53"/>
      <c r="AT233" s="17" t="s">
        <v>141</v>
      </c>
      <c r="AU233" s="17" t="s">
        <v>82</v>
      </c>
    </row>
    <row r="234" spans="2:65" s="1" customFormat="1" ht="24.2" customHeight="1">
      <c r="B234" s="32"/>
      <c r="C234" s="127" t="s">
        <v>560</v>
      </c>
      <c r="D234" s="127" t="s">
        <v>133</v>
      </c>
      <c r="E234" s="128" t="s">
        <v>1872</v>
      </c>
      <c r="F234" s="129" t="s">
        <v>1873</v>
      </c>
      <c r="G234" s="130" t="s">
        <v>259</v>
      </c>
      <c r="H234" s="131">
        <v>13</v>
      </c>
      <c r="I234" s="132"/>
      <c r="J234" s="133">
        <f>ROUND(I234*H234,2)</f>
        <v>0</v>
      </c>
      <c r="K234" s="129" t="s">
        <v>137</v>
      </c>
      <c r="L234" s="32"/>
      <c r="M234" s="134" t="s">
        <v>19</v>
      </c>
      <c r="N234" s="135" t="s">
        <v>43</v>
      </c>
      <c r="P234" s="136">
        <f>O234*H234</f>
        <v>0</v>
      </c>
      <c r="Q234" s="136">
        <v>0</v>
      </c>
      <c r="R234" s="136">
        <f>Q234*H234</f>
        <v>0</v>
      </c>
      <c r="S234" s="136">
        <v>0</v>
      </c>
      <c r="T234" s="137">
        <f>S234*H234</f>
        <v>0</v>
      </c>
      <c r="AR234" s="138" t="s">
        <v>666</v>
      </c>
      <c r="AT234" s="138" t="s">
        <v>133</v>
      </c>
      <c r="AU234" s="138" t="s">
        <v>82</v>
      </c>
      <c r="AY234" s="17" t="s">
        <v>130</v>
      </c>
      <c r="BE234" s="139">
        <f>IF(N234="základní",J234,0)</f>
        <v>0</v>
      </c>
      <c r="BF234" s="139">
        <f>IF(N234="snížená",J234,0)</f>
        <v>0</v>
      </c>
      <c r="BG234" s="139">
        <f>IF(N234="zákl. přenesená",J234,0)</f>
        <v>0</v>
      </c>
      <c r="BH234" s="139">
        <f>IF(N234="sníž. přenesená",J234,0)</f>
        <v>0</v>
      </c>
      <c r="BI234" s="139">
        <f>IF(N234="nulová",J234,0)</f>
        <v>0</v>
      </c>
      <c r="BJ234" s="17" t="s">
        <v>80</v>
      </c>
      <c r="BK234" s="139">
        <f>ROUND(I234*H234,2)</f>
        <v>0</v>
      </c>
      <c r="BL234" s="17" t="s">
        <v>666</v>
      </c>
      <c r="BM234" s="138" t="s">
        <v>1874</v>
      </c>
    </row>
    <row r="235" spans="2:65" s="1" customFormat="1" ht="39">
      <c r="B235" s="32"/>
      <c r="D235" s="140" t="s">
        <v>140</v>
      </c>
      <c r="F235" s="141" t="s">
        <v>1875</v>
      </c>
      <c r="I235" s="142"/>
      <c r="L235" s="32"/>
      <c r="M235" s="143"/>
      <c r="T235" s="53"/>
      <c r="AT235" s="17" t="s">
        <v>140</v>
      </c>
      <c r="AU235" s="17" t="s">
        <v>82</v>
      </c>
    </row>
    <row r="236" spans="2:65" s="1" customFormat="1" ht="11.25">
      <c r="B236" s="32"/>
      <c r="D236" s="144" t="s">
        <v>141</v>
      </c>
      <c r="F236" s="145" t="s">
        <v>1876</v>
      </c>
      <c r="I236" s="142"/>
      <c r="L236" s="32"/>
      <c r="M236" s="143"/>
      <c r="T236" s="53"/>
      <c r="AT236" s="17" t="s">
        <v>141</v>
      </c>
      <c r="AU236" s="17" t="s">
        <v>82</v>
      </c>
    </row>
    <row r="237" spans="2:65" s="1" customFormat="1" ht="37.9" customHeight="1">
      <c r="B237" s="32"/>
      <c r="C237" s="127" t="s">
        <v>566</v>
      </c>
      <c r="D237" s="127" t="s">
        <v>133</v>
      </c>
      <c r="E237" s="128" t="s">
        <v>1877</v>
      </c>
      <c r="F237" s="129" t="s">
        <v>1878</v>
      </c>
      <c r="G237" s="130" t="s">
        <v>259</v>
      </c>
      <c r="H237" s="131">
        <v>44</v>
      </c>
      <c r="I237" s="132"/>
      <c r="J237" s="133">
        <f>ROUND(I237*H237,2)</f>
        <v>0</v>
      </c>
      <c r="K237" s="129" t="s">
        <v>137</v>
      </c>
      <c r="L237" s="32"/>
      <c r="M237" s="134" t="s">
        <v>19</v>
      </c>
      <c r="N237" s="135" t="s">
        <v>43</v>
      </c>
      <c r="P237" s="136">
        <f>O237*H237</f>
        <v>0</v>
      </c>
      <c r="Q237" s="136">
        <v>3.2599999999999999E-3</v>
      </c>
      <c r="R237" s="136">
        <f>Q237*H237</f>
        <v>0.14343999999999998</v>
      </c>
      <c r="S237" s="136">
        <v>0</v>
      </c>
      <c r="T237" s="137">
        <f>S237*H237</f>
        <v>0</v>
      </c>
      <c r="AR237" s="138" t="s">
        <v>666</v>
      </c>
      <c r="AT237" s="138" t="s">
        <v>133</v>
      </c>
      <c r="AU237" s="138" t="s">
        <v>82</v>
      </c>
      <c r="AY237" s="17" t="s">
        <v>130</v>
      </c>
      <c r="BE237" s="139">
        <f>IF(N237="základní",J237,0)</f>
        <v>0</v>
      </c>
      <c r="BF237" s="139">
        <f>IF(N237="snížená",J237,0)</f>
        <v>0</v>
      </c>
      <c r="BG237" s="139">
        <f>IF(N237="zákl. přenesená",J237,0)</f>
        <v>0</v>
      </c>
      <c r="BH237" s="139">
        <f>IF(N237="sníž. přenesená",J237,0)</f>
        <v>0</v>
      </c>
      <c r="BI237" s="139">
        <f>IF(N237="nulová",J237,0)</f>
        <v>0</v>
      </c>
      <c r="BJ237" s="17" t="s">
        <v>80</v>
      </c>
      <c r="BK237" s="139">
        <f>ROUND(I237*H237,2)</f>
        <v>0</v>
      </c>
      <c r="BL237" s="17" t="s">
        <v>666</v>
      </c>
      <c r="BM237" s="138" t="s">
        <v>1879</v>
      </c>
    </row>
    <row r="238" spans="2:65" s="1" customFormat="1" ht="29.25">
      <c r="B238" s="32"/>
      <c r="D238" s="140" t="s">
        <v>140</v>
      </c>
      <c r="F238" s="141" t="s">
        <v>1880</v>
      </c>
      <c r="I238" s="142"/>
      <c r="L238" s="32"/>
      <c r="M238" s="143"/>
      <c r="T238" s="53"/>
      <c r="AT238" s="17" t="s">
        <v>140</v>
      </c>
      <c r="AU238" s="17" t="s">
        <v>82</v>
      </c>
    </row>
    <row r="239" spans="2:65" s="1" customFormat="1" ht="11.25">
      <c r="B239" s="32"/>
      <c r="D239" s="144" t="s">
        <v>141</v>
      </c>
      <c r="F239" s="145" t="s">
        <v>1881</v>
      </c>
      <c r="I239" s="142"/>
      <c r="L239" s="32"/>
      <c r="M239" s="143"/>
      <c r="T239" s="53"/>
      <c r="AT239" s="17" t="s">
        <v>141</v>
      </c>
      <c r="AU239" s="17" t="s">
        <v>82</v>
      </c>
    </row>
    <row r="240" spans="2:65" s="1" customFormat="1" ht="33" customHeight="1">
      <c r="B240" s="32"/>
      <c r="C240" s="170" t="s">
        <v>574</v>
      </c>
      <c r="D240" s="170" t="s">
        <v>877</v>
      </c>
      <c r="E240" s="171" t="s">
        <v>1882</v>
      </c>
      <c r="F240" s="172" t="s">
        <v>1883</v>
      </c>
      <c r="G240" s="173" t="s">
        <v>259</v>
      </c>
      <c r="H240" s="174">
        <v>46.2</v>
      </c>
      <c r="I240" s="175"/>
      <c r="J240" s="176">
        <f>ROUND(I240*H240,2)</f>
        <v>0</v>
      </c>
      <c r="K240" s="172" t="s">
        <v>137</v>
      </c>
      <c r="L240" s="177"/>
      <c r="M240" s="178" t="s">
        <v>19</v>
      </c>
      <c r="N240" s="179" t="s">
        <v>43</v>
      </c>
      <c r="P240" s="136">
        <f>O240*H240</f>
        <v>0</v>
      </c>
      <c r="Q240" s="136">
        <v>6.8999999999999997E-4</v>
      </c>
      <c r="R240" s="136">
        <f>Q240*H240</f>
        <v>3.1878000000000004E-2</v>
      </c>
      <c r="S240" s="136">
        <v>0</v>
      </c>
      <c r="T240" s="137">
        <f>S240*H240</f>
        <v>0</v>
      </c>
      <c r="AR240" s="138" t="s">
        <v>1754</v>
      </c>
      <c r="AT240" s="138" t="s">
        <v>877</v>
      </c>
      <c r="AU240" s="138" t="s">
        <v>82</v>
      </c>
      <c r="AY240" s="17" t="s">
        <v>130</v>
      </c>
      <c r="BE240" s="139">
        <f>IF(N240="základní",J240,0)</f>
        <v>0</v>
      </c>
      <c r="BF240" s="139">
        <f>IF(N240="snížená",J240,0)</f>
        <v>0</v>
      </c>
      <c r="BG240" s="139">
        <f>IF(N240="zákl. přenesená",J240,0)</f>
        <v>0</v>
      </c>
      <c r="BH240" s="139">
        <f>IF(N240="sníž. přenesená",J240,0)</f>
        <v>0</v>
      </c>
      <c r="BI240" s="139">
        <f>IF(N240="nulová",J240,0)</f>
        <v>0</v>
      </c>
      <c r="BJ240" s="17" t="s">
        <v>80</v>
      </c>
      <c r="BK240" s="139">
        <f>ROUND(I240*H240,2)</f>
        <v>0</v>
      </c>
      <c r="BL240" s="17" t="s">
        <v>1754</v>
      </c>
      <c r="BM240" s="138" t="s">
        <v>1884</v>
      </c>
    </row>
    <row r="241" spans="2:65" s="1" customFormat="1" ht="19.5">
      <c r="B241" s="32"/>
      <c r="D241" s="140" t="s">
        <v>140</v>
      </c>
      <c r="F241" s="141" t="s">
        <v>1883</v>
      </c>
      <c r="I241" s="142"/>
      <c r="L241" s="32"/>
      <c r="M241" s="143"/>
      <c r="T241" s="53"/>
      <c r="AT241" s="17" t="s">
        <v>140</v>
      </c>
      <c r="AU241" s="17" t="s">
        <v>82</v>
      </c>
    </row>
    <row r="242" spans="2:65" s="13" customFormat="1" ht="11.25">
      <c r="B242" s="156"/>
      <c r="D242" s="140" t="s">
        <v>215</v>
      </c>
      <c r="F242" s="158" t="s">
        <v>1885</v>
      </c>
      <c r="H242" s="159">
        <v>46.2</v>
      </c>
      <c r="I242" s="160"/>
      <c r="L242" s="156"/>
      <c r="M242" s="161"/>
      <c r="T242" s="162"/>
      <c r="AT242" s="157" t="s">
        <v>215</v>
      </c>
      <c r="AU242" s="157" t="s">
        <v>82</v>
      </c>
      <c r="AV242" s="13" t="s">
        <v>82</v>
      </c>
      <c r="AW242" s="13" t="s">
        <v>4</v>
      </c>
      <c r="AX242" s="13" t="s">
        <v>80</v>
      </c>
      <c r="AY242" s="157" t="s">
        <v>130</v>
      </c>
    </row>
    <row r="243" spans="2:65" s="1" customFormat="1" ht="24.2" customHeight="1">
      <c r="B243" s="32"/>
      <c r="C243" s="127" t="s">
        <v>580</v>
      </c>
      <c r="D243" s="127" t="s">
        <v>133</v>
      </c>
      <c r="E243" s="128" t="s">
        <v>1886</v>
      </c>
      <c r="F243" s="129" t="s">
        <v>1887</v>
      </c>
      <c r="G243" s="130" t="s">
        <v>394</v>
      </c>
      <c r="H243" s="131">
        <v>4</v>
      </c>
      <c r="I243" s="132"/>
      <c r="J243" s="133">
        <f>ROUND(I243*H243,2)</f>
        <v>0</v>
      </c>
      <c r="K243" s="129" t="s">
        <v>137</v>
      </c>
      <c r="L243" s="32"/>
      <c r="M243" s="134" t="s">
        <v>19</v>
      </c>
      <c r="N243" s="135" t="s">
        <v>43</v>
      </c>
      <c r="P243" s="136">
        <f>O243*H243</f>
        <v>0</v>
      </c>
      <c r="Q243" s="136">
        <v>0</v>
      </c>
      <c r="R243" s="136">
        <f>Q243*H243</f>
        <v>0</v>
      </c>
      <c r="S243" s="136">
        <v>0</v>
      </c>
      <c r="T243" s="137">
        <f>S243*H243</f>
        <v>0</v>
      </c>
      <c r="AR243" s="138" t="s">
        <v>666</v>
      </c>
      <c r="AT243" s="138" t="s">
        <v>133</v>
      </c>
      <c r="AU243" s="138" t="s">
        <v>82</v>
      </c>
      <c r="AY243" s="17" t="s">
        <v>130</v>
      </c>
      <c r="BE243" s="139">
        <f>IF(N243="základní",J243,0)</f>
        <v>0</v>
      </c>
      <c r="BF243" s="139">
        <f>IF(N243="snížená",J243,0)</f>
        <v>0</v>
      </c>
      <c r="BG243" s="139">
        <f>IF(N243="zákl. přenesená",J243,0)</f>
        <v>0</v>
      </c>
      <c r="BH243" s="139">
        <f>IF(N243="sníž. přenesená",J243,0)</f>
        <v>0</v>
      </c>
      <c r="BI243" s="139">
        <f>IF(N243="nulová",J243,0)</f>
        <v>0</v>
      </c>
      <c r="BJ243" s="17" t="s">
        <v>80</v>
      </c>
      <c r="BK243" s="139">
        <f>ROUND(I243*H243,2)</f>
        <v>0</v>
      </c>
      <c r="BL243" s="17" t="s">
        <v>666</v>
      </c>
      <c r="BM243" s="138" t="s">
        <v>1888</v>
      </c>
    </row>
    <row r="244" spans="2:65" s="1" customFormat="1" ht="29.25">
      <c r="B244" s="32"/>
      <c r="D244" s="140" t="s">
        <v>140</v>
      </c>
      <c r="F244" s="141" t="s">
        <v>1889</v>
      </c>
      <c r="I244" s="142"/>
      <c r="L244" s="32"/>
      <c r="M244" s="143"/>
      <c r="T244" s="53"/>
      <c r="AT244" s="17" t="s">
        <v>140</v>
      </c>
      <c r="AU244" s="17" t="s">
        <v>82</v>
      </c>
    </row>
    <row r="245" spans="2:65" s="1" customFormat="1" ht="11.25">
      <c r="B245" s="32"/>
      <c r="D245" s="144" t="s">
        <v>141</v>
      </c>
      <c r="F245" s="145" t="s">
        <v>1890</v>
      </c>
      <c r="I245" s="142"/>
      <c r="L245" s="32"/>
      <c r="M245" s="143"/>
      <c r="T245" s="53"/>
      <c r="AT245" s="17" t="s">
        <v>141</v>
      </c>
      <c r="AU245" s="17" t="s">
        <v>82</v>
      </c>
    </row>
    <row r="246" spans="2:65" s="1" customFormat="1" ht="24.2" customHeight="1">
      <c r="B246" s="32"/>
      <c r="C246" s="127" t="s">
        <v>588</v>
      </c>
      <c r="D246" s="127" t="s">
        <v>133</v>
      </c>
      <c r="E246" s="128" t="s">
        <v>1891</v>
      </c>
      <c r="F246" s="129" t="s">
        <v>1892</v>
      </c>
      <c r="G246" s="130" t="s">
        <v>394</v>
      </c>
      <c r="H246" s="131">
        <v>4</v>
      </c>
      <c r="I246" s="132"/>
      <c r="J246" s="133">
        <f>ROUND(I246*H246,2)</f>
        <v>0</v>
      </c>
      <c r="K246" s="129" t="s">
        <v>137</v>
      </c>
      <c r="L246" s="32"/>
      <c r="M246" s="134" t="s">
        <v>19</v>
      </c>
      <c r="N246" s="135" t="s">
        <v>43</v>
      </c>
      <c r="P246" s="136">
        <f>O246*H246</f>
        <v>0</v>
      </c>
      <c r="Q246" s="136">
        <v>0</v>
      </c>
      <c r="R246" s="136">
        <f>Q246*H246</f>
        <v>0</v>
      </c>
      <c r="S246" s="136">
        <v>0</v>
      </c>
      <c r="T246" s="137">
        <f>S246*H246</f>
        <v>0</v>
      </c>
      <c r="AR246" s="138" t="s">
        <v>666</v>
      </c>
      <c r="AT246" s="138" t="s">
        <v>133</v>
      </c>
      <c r="AU246" s="138" t="s">
        <v>82</v>
      </c>
      <c r="AY246" s="17" t="s">
        <v>130</v>
      </c>
      <c r="BE246" s="139">
        <f>IF(N246="základní",J246,0)</f>
        <v>0</v>
      </c>
      <c r="BF246" s="139">
        <f>IF(N246="snížená",J246,0)</f>
        <v>0</v>
      </c>
      <c r="BG246" s="139">
        <f>IF(N246="zákl. přenesená",J246,0)</f>
        <v>0</v>
      </c>
      <c r="BH246" s="139">
        <f>IF(N246="sníž. přenesená",J246,0)</f>
        <v>0</v>
      </c>
      <c r="BI246" s="139">
        <f>IF(N246="nulová",J246,0)</f>
        <v>0</v>
      </c>
      <c r="BJ246" s="17" t="s">
        <v>80</v>
      </c>
      <c r="BK246" s="139">
        <f>ROUND(I246*H246,2)</f>
        <v>0</v>
      </c>
      <c r="BL246" s="17" t="s">
        <v>666</v>
      </c>
      <c r="BM246" s="138" t="s">
        <v>1893</v>
      </c>
    </row>
    <row r="247" spans="2:65" s="1" customFormat="1" ht="29.25">
      <c r="B247" s="32"/>
      <c r="D247" s="140" t="s">
        <v>140</v>
      </c>
      <c r="F247" s="141" t="s">
        <v>1894</v>
      </c>
      <c r="I247" s="142"/>
      <c r="L247" s="32"/>
      <c r="M247" s="143"/>
      <c r="T247" s="53"/>
      <c r="AT247" s="17" t="s">
        <v>140</v>
      </c>
      <c r="AU247" s="17" t="s">
        <v>82</v>
      </c>
    </row>
    <row r="248" spans="2:65" s="1" customFormat="1" ht="11.25">
      <c r="B248" s="32"/>
      <c r="D248" s="144" t="s">
        <v>141</v>
      </c>
      <c r="F248" s="145" t="s">
        <v>1895</v>
      </c>
      <c r="I248" s="142"/>
      <c r="L248" s="32"/>
      <c r="M248" s="143"/>
      <c r="T248" s="53"/>
      <c r="AT248" s="17" t="s">
        <v>141</v>
      </c>
      <c r="AU248" s="17" t="s">
        <v>82</v>
      </c>
    </row>
    <row r="249" spans="2:65" s="1" customFormat="1" ht="24.2" customHeight="1">
      <c r="B249" s="32"/>
      <c r="C249" s="127" t="s">
        <v>594</v>
      </c>
      <c r="D249" s="127" t="s">
        <v>133</v>
      </c>
      <c r="E249" s="128" t="s">
        <v>1896</v>
      </c>
      <c r="F249" s="129" t="s">
        <v>1897</v>
      </c>
      <c r="G249" s="130" t="s">
        <v>275</v>
      </c>
      <c r="H249" s="131">
        <v>15.243</v>
      </c>
      <c r="I249" s="132"/>
      <c r="J249" s="133">
        <f>ROUND(I249*H249,2)</f>
        <v>0</v>
      </c>
      <c r="K249" s="129" t="s">
        <v>137</v>
      </c>
      <c r="L249" s="32"/>
      <c r="M249" s="134" t="s">
        <v>19</v>
      </c>
      <c r="N249" s="135" t="s">
        <v>43</v>
      </c>
      <c r="P249" s="136">
        <f>O249*H249</f>
        <v>0</v>
      </c>
      <c r="Q249" s="136">
        <v>0</v>
      </c>
      <c r="R249" s="136">
        <f>Q249*H249</f>
        <v>0</v>
      </c>
      <c r="S249" s="136">
        <v>0</v>
      </c>
      <c r="T249" s="137">
        <f>S249*H249</f>
        <v>0</v>
      </c>
      <c r="AR249" s="138" t="s">
        <v>666</v>
      </c>
      <c r="AT249" s="138" t="s">
        <v>133</v>
      </c>
      <c r="AU249" s="138" t="s">
        <v>82</v>
      </c>
      <c r="AY249" s="17" t="s">
        <v>130</v>
      </c>
      <c r="BE249" s="139">
        <f>IF(N249="základní",J249,0)</f>
        <v>0</v>
      </c>
      <c r="BF249" s="139">
        <f>IF(N249="snížená",J249,0)</f>
        <v>0</v>
      </c>
      <c r="BG249" s="139">
        <f>IF(N249="zákl. přenesená",J249,0)</f>
        <v>0</v>
      </c>
      <c r="BH249" s="139">
        <f>IF(N249="sníž. přenesená",J249,0)</f>
        <v>0</v>
      </c>
      <c r="BI249" s="139">
        <f>IF(N249="nulová",J249,0)</f>
        <v>0</v>
      </c>
      <c r="BJ249" s="17" t="s">
        <v>80</v>
      </c>
      <c r="BK249" s="139">
        <f>ROUND(I249*H249,2)</f>
        <v>0</v>
      </c>
      <c r="BL249" s="17" t="s">
        <v>666</v>
      </c>
      <c r="BM249" s="138" t="s">
        <v>1898</v>
      </c>
    </row>
    <row r="250" spans="2:65" s="1" customFormat="1" ht="19.5">
      <c r="B250" s="32"/>
      <c r="D250" s="140" t="s">
        <v>140</v>
      </c>
      <c r="F250" s="141" t="s">
        <v>1899</v>
      </c>
      <c r="I250" s="142"/>
      <c r="L250" s="32"/>
      <c r="M250" s="143"/>
      <c r="T250" s="53"/>
      <c r="AT250" s="17" t="s">
        <v>140</v>
      </c>
      <c r="AU250" s="17" t="s">
        <v>82</v>
      </c>
    </row>
    <row r="251" spans="2:65" s="1" customFormat="1" ht="11.25">
      <c r="B251" s="32"/>
      <c r="D251" s="144" t="s">
        <v>141</v>
      </c>
      <c r="F251" s="145" t="s">
        <v>1900</v>
      </c>
      <c r="I251" s="142"/>
      <c r="L251" s="32"/>
      <c r="M251" s="143"/>
      <c r="T251" s="53"/>
      <c r="AT251" s="17" t="s">
        <v>141</v>
      </c>
      <c r="AU251" s="17" t="s">
        <v>82</v>
      </c>
    </row>
    <row r="252" spans="2:65" s="1" customFormat="1" ht="19.5">
      <c r="B252" s="32"/>
      <c r="D252" s="140" t="s">
        <v>143</v>
      </c>
      <c r="F252" s="146" t="s">
        <v>1901</v>
      </c>
      <c r="I252" s="142"/>
      <c r="L252" s="32"/>
      <c r="M252" s="143"/>
      <c r="T252" s="53"/>
      <c r="AT252" s="17" t="s">
        <v>143</v>
      </c>
      <c r="AU252" s="17" t="s">
        <v>82</v>
      </c>
    </row>
    <row r="253" spans="2:65" s="13" customFormat="1" ht="22.5">
      <c r="B253" s="156"/>
      <c r="D253" s="140" t="s">
        <v>215</v>
      </c>
      <c r="E253" s="157" t="s">
        <v>19</v>
      </c>
      <c r="F253" s="158" t="s">
        <v>1902</v>
      </c>
      <c r="H253" s="159">
        <v>15.243</v>
      </c>
      <c r="I253" s="160"/>
      <c r="L253" s="156"/>
      <c r="M253" s="161"/>
      <c r="T253" s="162"/>
      <c r="AT253" s="157" t="s">
        <v>215</v>
      </c>
      <c r="AU253" s="157" t="s">
        <v>82</v>
      </c>
      <c r="AV253" s="13" t="s">
        <v>82</v>
      </c>
      <c r="AW253" s="13" t="s">
        <v>33</v>
      </c>
      <c r="AX253" s="13" t="s">
        <v>80</v>
      </c>
      <c r="AY253" s="157" t="s">
        <v>130</v>
      </c>
    </row>
    <row r="254" spans="2:65" s="1" customFormat="1" ht="24.2" customHeight="1">
      <c r="B254" s="32"/>
      <c r="C254" s="127" t="s">
        <v>604</v>
      </c>
      <c r="D254" s="127" t="s">
        <v>133</v>
      </c>
      <c r="E254" s="128" t="s">
        <v>1896</v>
      </c>
      <c r="F254" s="129" t="s">
        <v>1897</v>
      </c>
      <c r="G254" s="130" t="s">
        <v>275</v>
      </c>
      <c r="H254" s="131">
        <v>0.84</v>
      </c>
      <c r="I254" s="132"/>
      <c r="J254" s="133">
        <f>ROUND(I254*H254,2)</f>
        <v>0</v>
      </c>
      <c r="K254" s="129" t="s">
        <v>137</v>
      </c>
      <c r="L254" s="32"/>
      <c r="M254" s="134" t="s">
        <v>19</v>
      </c>
      <c r="N254" s="135" t="s">
        <v>43</v>
      </c>
      <c r="P254" s="136">
        <f>O254*H254</f>
        <v>0</v>
      </c>
      <c r="Q254" s="136">
        <v>0</v>
      </c>
      <c r="R254" s="136">
        <f>Q254*H254</f>
        <v>0</v>
      </c>
      <c r="S254" s="136">
        <v>0</v>
      </c>
      <c r="T254" s="137">
        <f>S254*H254</f>
        <v>0</v>
      </c>
      <c r="AR254" s="138" t="s">
        <v>666</v>
      </c>
      <c r="AT254" s="138" t="s">
        <v>133</v>
      </c>
      <c r="AU254" s="138" t="s">
        <v>82</v>
      </c>
      <c r="AY254" s="17" t="s">
        <v>130</v>
      </c>
      <c r="BE254" s="139">
        <f>IF(N254="základní",J254,0)</f>
        <v>0</v>
      </c>
      <c r="BF254" s="139">
        <f>IF(N254="snížená",J254,0)</f>
        <v>0</v>
      </c>
      <c r="BG254" s="139">
        <f>IF(N254="zákl. přenesená",J254,0)</f>
        <v>0</v>
      </c>
      <c r="BH254" s="139">
        <f>IF(N254="sníž. přenesená",J254,0)</f>
        <v>0</v>
      </c>
      <c r="BI254" s="139">
        <f>IF(N254="nulová",J254,0)</f>
        <v>0</v>
      </c>
      <c r="BJ254" s="17" t="s">
        <v>80</v>
      </c>
      <c r="BK254" s="139">
        <f>ROUND(I254*H254,2)</f>
        <v>0</v>
      </c>
      <c r="BL254" s="17" t="s">
        <v>666</v>
      </c>
      <c r="BM254" s="138" t="s">
        <v>1903</v>
      </c>
    </row>
    <row r="255" spans="2:65" s="1" customFormat="1" ht="19.5">
      <c r="B255" s="32"/>
      <c r="D255" s="140" t="s">
        <v>140</v>
      </c>
      <c r="F255" s="141" t="s">
        <v>1899</v>
      </c>
      <c r="I255" s="142"/>
      <c r="L255" s="32"/>
      <c r="M255" s="143"/>
      <c r="T255" s="53"/>
      <c r="AT255" s="17" t="s">
        <v>140</v>
      </c>
      <c r="AU255" s="17" t="s">
        <v>82</v>
      </c>
    </row>
    <row r="256" spans="2:65" s="1" customFormat="1" ht="11.25">
      <c r="B256" s="32"/>
      <c r="D256" s="144" t="s">
        <v>141</v>
      </c>
      <c r="F256" s="145" t="s">
        <v>1900</v>
      </c>
      <c r="I256" s="142"/>
      <c r="L256" s="32"/>
      <c r="M256" s="143"/>
      <c r="T256" s="53"/>
      <c r="AT256" s="17" t="s">
        <v>141</v>
      </c>
      <c r="AU256" s="17" t="s">
        <v>82</v>
      </c>
    </row>
    <row r="257" spans="2:65" s="1" customFormat="1" ht="19.5">
      <c r="B257" s="32"/>
      <c r="D257" s="140" t="s">
        <v>143</v>
      </c>
      <c r="F257" s="146" t="s">
        <v>1904</v>
      </c>
      <c r="I257" s="142"/>
      <c r="L257" s="32"/>
      <c r="M257" s="143"/>
      <c r="T257" s="53"/>
      <c r="AT257" s="17" t="s">
        <v>143</v>
      </c>
      <c r="AU257" s="17" t="s">
        <v>82</v>
      </c>
    </row>
    <row r="258" spans="2:65" s="13" customFormat="1" ht="11.25">
      <c r="B258" s="156"/>
      <c r="D258" s="140" t="s">
        <v>215</v>
      </c>
      <c r="E258" s="157" t="s">
        <v>19</v>
      </c>
      <c r="F258" s="158" t="s">
        <v>1905</v>
      </c>
      <c r="H258" s="159">
        <v>0.84</v>
      </c>
      <c r="I258" s="160"/>
      <c r="L258" s="156"/>
      <c r="M258" s="161"/>
      <c r="T258" s="162"/>
      <c r="AT258" s="157" t="s">
        <v>215</v>
      </c>
      <c r="AU258" s="157" t="s">
        <v>82</v>
      </c>
      <c r="AV258" s="13" t="s">
        <v>82</v>
      </c>
      <c r="AW258" s="13" t="s">
        <v>33</v>
      </c>
      <c r="AX258" s="13" t="s">
        <v>80</v>
      </c>
      <c r="AY258" s="157" t="s">
        <v>130</v>
      </c>
    </row>
    <row r="259" spans="2:65" s="1" customFormat="1" ht="24.2" customHeight="1">
      <c r="B259" s="32"/>
      <c r="C259" s="127" t="s">
        <v>614</v>
      </c>
      <c r="D259" s="127" t="s">
        <v>133</v>
      </c>
      <c r="E259" s="128" t="s">
        <v>1906</v>
      </c>
      <c r="F259" s="129" t="s">
        <v>1907</v>
      </c>
      <c r="G259" s="130" t="s">
        <v>259</v>
      </c>
      <c r="H259" s="131">
        <v>1282</v>
      </c>
      <c r="I259" s="132"/>
      <c r="J259" s="133">
        <f>ROUND(I259*H259,2)</f>
        <v>0</v>
      </c>
      <c r="K259" s="129" t="s">
        <v>137</v>
      </c>
      <c r="L259" s="32"/>
      <c r="M259" s="134" t="s">
        <v>19</v>
      </c>
      <c r="N259" s="135" t="s">
        <v>43</v>
      </c>
      <c r="P259" s="136">
        <f>O259*H259</f>
        <v>0</v>
      </c>
      <c r="Q259" s="136">
        <v>0</v>
      </c>
      <c r="R259" s="136">
        <f>Q259*H259</f>
        <v>0</v>
      </c>
      <c r="S259" s="136">
        <v>0</v>
      </c>
      <c r="T259" s="137">
        <f>S259*H259</f>
        <v>0</v>
      </c>
      <c r="AR259" s="138" t="s">
        <v>666</v>
      </c>
      <c r="AT259" s="138" t="s">
        <v>133</v>
      </c>
      <c r="AU259" s="138" t="s">
        <v>82</v>
      </c>
      <c r="AY259" s="17" t="s">
        <v>130</v>
      </c>
      <c r="BE259" s="139">
        <f>IF(N259="základní",J259,0)</f>
        <v>0</v>
      </c>
      <c r="BF259" s="139">
        <f>IF(N259="snížená",J259,0)</f>
        <v>0</v>
      </c>
      <c r="BG259" s="139">
        <f>IF(N259="zákl. přenesená",J259,0)</f>
        <v>0</v>
      </c>
      <c r="BH259" s="139">
        <f>IF(N259="sníž. přenesená",J259,0)</f>
        <v>0</v>
      </c>
      <c r="BI259" s="139">
        <f>IF(N259="nulová",J259,0)</f>
        <v>0</v>
      </c>
      <c r="BJ259" s="17" t="s">
        <v>80</v>
      </c>
      <c r="BK259" s="139">
        <f>ROUND(I259*H259,2)</f>
        <v>0</v>
      </c>
      <c r="BL259" s="17" t="s">
        <v>666</v>
      </c>
      <c r="BM259" s="138" t="s">
        <v>1908</v>
      </c>
    </row>
    <row r="260" spans="2:65" s="1" customFormat="1" ht="19.5">
      <c r="B260" s="32"/>
      <c r="D260" s="140" t="s">
        <v>140</v>
      </c>
      <c r="F260" s="141" t="s">
        <v>1909</v>
      </c>
      <c r="I260" s="142"/>
      <c r="L260" s="32"/>
      <c r="M260" s="143"/>
      <c r="T260" s="53"/>
      <c r="AT260" s="17" t="s">
        <v>140</v>
      </c>
      <c r="AU260" s="17" t="s">
        <v>82</v>
      </c>
    </row>
    <row r="261" spans="2:65" s="1" customFormat="1" ht="11.25">
      <c r="B261" s="32"/>
      <c r="D261" s="144" t="s">
        <v>141</v>
      </c>
      <c r="F261" s="145" t="s">
        <v>1910</v>
      </c>
      <c r="I261" s="142"/>
      <c r="L261" s="32"/>
      <c r="M261" s="143"/>
      <c r="T261" s="53"/>
      <c r="AT261" s="17" t="s">
        <v>141</v>
      </c>
      <c r="AU261" s="17" t="s">
        <v>82</v>
      </c>
    </row>
    <row r="262" spans="2:65" s="1" customFormat="1" ht="24.2" customHeight="1">
      <c r="B262" s="32"/>
      <c r="C262" s="127" t="s">
        <v>622</v>
      </c>
      <c r="D262" s="127" t="s">
        <v>133</v>
      </c>
      <c r="E262" s="128" t="s">
        <v>1911</v>
      </c>
      <c r="F262" s="129" t="s">
        <v>1912</v>
      </c>
      <c r="G262" s="130" t="s">
        <v>259</v>
      </c>
      <c r="H262" s="131">
        <v>13</v>
      </c>
      <c r="I262" s="132"/>
      <c r="J262" s="133">
        <f>ROUND(I262*H262,2)</f>
        <v>0</v>
      </c>
      <c r="K262" s="129" t="s">
        <v>137</v>
      </c>
      <c r="L262" s="32"/>
      <c r="M262" s="134" t="s">
        <v>19</v>
      </c>
      <c r="N262" s="135" t="s">
        <v>43</v>
      </c>
      <c r="P262" s="136">
        <f>O262*H262</f>
        <v>0</v>
      </c>
      <c r="Q262" s="136">
        <v>0</v>
      </c>
      <c r="R262" s="136">
        <f>Q262*H262</f>
        <v>0</v>
      </c>
      <c r="S262" s="136">
        <v>0</v>
      </c>
      <c r="T262" s="137">
        <f>S262*H262</f>
        <v>0</v>
      </c>
      <c r="AR262" s="138" t="s">
        <v>666</v>
      </c>
      <c r="AT262" s="138" t="s">
        <v>133</v>
      </c>
      <c r="AU262" s="138" t="s">
        <v>82</v>
      </c>
      <c r="AY262" s="17" t="s">
        <v>130</v>
      </c>
      <c r="BE262" s="139">
        <f>IF(N262="základní",J262,0)</f>
        <v>0</v>
      </c>
      <c r="BF262" s="139">
        <f>IF(N262="snížená",J262,0)</f>
        <v>0</v>
      </c>
      <c r="BG262" s="139">
        <f>IF(N262="zákl. přenesená",J262,0)</f>
        <v>0</v>
      </c>
      <c r="BH262" s="139">
        <f>IF(N262="sníž. přenesená",J262,0)</f>
        <v>0</v>
      </c>
      <c r="BI262" s="139">
        <f>IF(N262="nulová",J262,0)</f>
        <v>0</v>
      </c>
      <c r="BJ262" s="17" t="s">
        <v>80</v>
      </c>
      <c r="BK262" s="139">
        <f>ROUND(I262*H262,2)</f>
        <v>0</v>
      </c>
      <c r="BL262" s="17" t="s">
        <v>666</v>
      </c>
      <c r="BM262" s="138" t="s">
        <v>1913</v>
      </c>
    </row>
    <row r="263" spans="2:65" s="1" customFormat="1" ht="19.5">
      <c r="B263" s="32"/>
      <c r="D263" s="140" t="s">
        <v>140</v>
      </c>
      <c r="F263" s="141" t="s">
        <v>1914</v>
      </c>
      <c r="I263" s="142"/>
      <c r="L263" s="32"/>
      <c r="M263" s="143"/>
      <c r="T263" s="53"/>
      <c r="AT263" s="17" t="s">
        <v>140</v>
      </c>
      <c r="AU263" s="17" t="s">
        <v>82</v>
      </c>
    </row>
    <row r="264" spans="2:65" s="1" customFormat="1" ht="11.25">
      <c r="B264" s="32"/>
      <c r="D264" s="144" t="s">
        <v>141</v>
      </c>
      <c r="F264" s="145" t="s">
        <v>1915</v>
      </c>
      <c r="I264" s="142"/>
      <c r="L264" s="32"/>
      <c r="M264" s="143"/>
      <c r="T264" s="53"/>
      <c r="AT264" s="17" t="s">
        <v>141</v>
      </c>
      <c r="AU264" s="17" t="s">
        <v>82</v>
      </c>
    </row>
    <row r="265" spans="2:65" s="1" customFormat="1" ht="24.2" customHeight="1">
      <c r="B265" s="32"/>
      <c r="C265" s="170" t="s">
        <v>630</v>
      </c>
      <c r="D265" s="170" t="s">
        <v>877</v>
      </c>
      <c r="E265" s="171" t="s">
        <v>1916</v>
      </c>
      <c r="F265" s="172" t="s">
        <v>1917</v>
      </c>
      <c r="G265" s="173" t="s">
        <v>259</v>
      </c>
      <c r="H265" s="174">
        <v>13.65</v>
      </c>
      <c r="I265" s="175"/>
      <c r="J265" s="176">
        <f>ROUND(I265*H265,2)</f>
        <v>0</v>
      </c>
      <c r="K265" s="172" t="s">
        <v>137</v>
      </c>
      <c r="L265" s="177"/>
      <c r="M265" s="178" t="s">
        <v>19</v>
      </c>
      <c r="N265" s="179" t="s">
        <v>43</v>
      </c>
      <c r="P265" s="136">
        <f>O265*H265</f>
        <v>0</v>
      </c>
      <c r="Q265" s="136">
        <v>6.8999999999999997E-4</v>
      </c>
      <c r="R265" s="136">
        <f>Q265*H265</f>
        <v>9.4184999999999998E-3</v>
      </c>
      <c r="S265" s="136">
        <v>0</v>
      </c>
      <c r="T265" s="137">
        <f>S265*H265</f>
        <v>0</v>
      </c>
      <c r="AR265" s="138" t="s">
        <v>1754</v>
      </c>
      <c r="AT265" s="138" t="s">
        <v>877</v>
      </c>
      <c r="AU265" s="138" t="s">
        <v>82</v>
      </c>
      <c r="AY265" s="17" t="s">
        <v>130</v>
      </c>
      <c r="BE265" s="139">
        <f>IF(N265="základní",J265,0)</f>
        <v>0</v>
      </c>
      <c r="BF265" s="139">
        <f>IF(N265="snížená",J265,0)</f>
        <v>0</v>
      </c>
      <c r="BG265" s="139">
        <f>IF(N265="zákl. přenesená",J265,0)</f>
        <v>0</v>
      </c>
      <c r="BH265" s="139">
        <f>IF(N265="sníž. přenesená",J265,0)</f>
        <v>0</v>
      </c>
      <c r="BI265" s="139">
        <f>IF(N265="nulová",J265,0)</f>
        <v>0</v>
      </c>
      <c r="BJ265" s="17" t="s">
        <v>80</v>
      </c>
      <c r="BK265" s="139">
        <f>ROUND(I265*H265,2)</f>
        <v>0</v>
      </c>
      <c r="BL265" s="17" t="s">
        <v>1754</v>
      </c>
      <c r="BM265" s="138" t="s">
        <v>1918</v>
      </c>
    </row>
    <row r="266" spans="2:65" s="1" customFormat="1" ht="19.5">
      <c r="B266" s="32"/>
      <c r="D266" s="140" t="s">
        <v>140</v>
      </c>
      <c r="F266" s="141" t="s">
        <v>1917</v>
      </c>
      <c r="I266" s="142"/>
      <c r="L266" s="32"/>
      <c r="M266" s="143"/>
      <c r="T266" s="53"/>
      <c r="AT266" s="17" t="s">
        <v>140</v>
      </c>
      <c r="AU266" s="17" t="s">
        <v>82</v>
      </c>
    </row>
    <row r="267" spans="2:65" s="13" customFormat="1" ht="11.25">
      <c r="B267" s="156"/>
      <c r="D267" s="140" t="s">
        <v>215</v>
      </c>
      <c r="F267" s="158" t="s">
        <v>1919</v>
      </c>
      <c r="H267" s="159">
        <v>13.65</v>
      </c>
      <c r="I267" s="160"/>
      <c r="L267" s="156"/>
      <c r="M267" s="161"/>
      <c r="T267" s="162"/>
      <c r="AT267" s="157" t="s">
        <v>215</v>
      </c>
      <c r="AU267" s="157" t="s">
        <v>82</v>
      </c>
      <c r="AV267" s="13" t="s">
        <v>82</v>
      </c>
      <c r="AW267" s="13" t="s">
        <v>4</v>
      </c>
      <c r="AX267" s="13" t="s">
        <v>80</v>
      </c>
      <c r="AY267" s="157" t="s">
        <v>130</v>
      </c>
    </row>
    <row r="268" spans="2:65" s="1" customFormat="1" ht="24.2" customHeight="1">
      <c r="B268" s="32"/>
      <c r="C268" s="127" t="s">
        <v>636</v>
      </c>
      <c r="D268" s="127" t="s">
        <v>133</v>
      </c>
      <c r="E268" s="128" t="s">
        <v>1920</v>
      </c>
      <c r="F268" s="129" t="s">
        <v>1921</v>
      </c>
      <c r="G268" s="130" t="s">
        <v>259</v>
      </c>
      <c r="H268" s="131">
        <v>1390</v>
      </c>
      <c r="I268" s="132"/>
      <c r="J268" s="133">
        <f>ROUND(I268*H268,2)</f>
        <v>0</v>
      </c>
      <c r="K268" s="129" t="s">
        <v>137</v>
      </c>
      <c r="L268" s="32"/>
      <c r="M268" s="134" t="s">
        <v>19</v>
      </c>
      <c r="N268" s="135" t="s">
        <v>43</v>
      </c>
      <c r="P268" s="136">
        <f>O268*H268</f>
        <v>0</v>
      </c>
      <c r="Q268" s="136">
        <v>0</v>
      </c>
      <c r="R268" s="136">
        <f>Q268*H268</f>
        <v>0</v>
      </c>
      <c r="S268" s="136">
        <v>0</v>
      </c>
      <c r="T268" s="137">
        <f>S268*H268</f>
        <v>0</v>
      </c>
      <c r="AR268" s="138" t="s">
        <v>666</v>
      </c>
      <c r="AT268" s="138" t="s">
        <v>133</v>
      </c>
      <c r="AU268" s="138" t="s">
        <v>82</v>
      </c>
      <c r="AY268" s="17" t="s">
        <v>130</v>
      </c>
      <c r="BE268" s="139">
        <f>IF(N268="základní",J268,0)</f>
        <v>0</v>
      </c>
      <c r="BF268" s="139">
        <f>IF(N268="snížená",J268,0)</f>
        <v>0</v>
      </c>
      <c r="BG268" s="139">
        <f>IF(N268="zákl. přenesená",J268,0)</f>
        <v>0</v>
      </c>
      <c r="BH268" s="139">
        <f>IF(N268="sníž. přenesená",J268,0)</f>
        <v>0</v>
      </c>
      <c r="BI268" s="139">
        <f>IF(N268="nulová",J268,0)</f>
        <v>0</v>
      </c>
      <c r="BJ268" s="17" t="s">
        <v>80</v>
      </c>
      <c r="BK268" s="139">
        <f>ROUND(I268*H268,2)</f>
        <v>0</v>
      </c>
      <c r="BL268" s="17" t="s">
        <v>666</v>
      </c>
      <c r="BM268" s="138" t="s">
        <v>1922</v>
      </c>
    </row>
    <row r="269" spans="2:65" s="1" customFormat="1" ht="19.5">
      <c r="B269" s="32"/>
      <c r="D269" s="140" t="s">
        <v>140</v>
      </c>
      <c r="F269" s="141" t="s">
        <v>1923</v>
      </c>
      <c r="I269" s="142"/>
      <c r="L269" s="32"/>
      <c r="M269" s="143"/>
      <c r="T269" s="53"/>
      <c r="AT269" s="17" t="s">
        <v>140</v>
      </c>
      <c r="AU269" s="17" t="s">
        <v>82</v>
      </c>
    </row>
    <row r="270" spans="2:65" s="1" customFormat="1" ht="11.25">
      <c r="B270" s="32"/>
      <c r="D270" s="144" t="s">
        <v>141</v>
      </c>
      <c r="F270" s="145" t="s">
        <v>1924</v>
      </c>
      <c r="I270" s="142"/>
      <c r="L270" s="32"/>
      <c r="M270" s="143"/>
      <c r="T270" s="53"/>
      <c r="AT270" s="17" t="s">
        <v>141</v>
      </c>
      <c r="AU270" s="17" t="s">
        <v>82</v>
      </c>
    </row>
    <row r="271" spans="2:65" s="1" customFormat="1" ht="24.2" customHeight="1">
      <c r="B271" s="32"/>
      <c r="C271" s="170" t="s">
        <v>642</v>
      </c>
      <c r="D271" s="170" t="s">
        <v>877</v>
      </c>
      <c r="E271" s="171" t="s">
        <v>1925</v>
      </c>
      <c r="F271" s="172" t="s">
        <v>1926</v>
      </c>
      <c r="G271" s="173" t="s">
        <v>259</v>
      </c>
      <c r="H271" s="174">
        <v>1459.5</v>
      </c>
      <c r="I271" s="175"/>
      <c r="J271" s="176">
        <f>ROUND(I271*H271,2)</f>
        <v>0</v>
      </c>
      <c r="K271" s="172" t="s">
        <v>137</v>
      </c>
      <c r="L271" s="177"/>
      <c r="M271" s="178" t="s">
        <v>19</v>
      </c>
      <c r="N271" s="179" t="s">
        <v>43</v>
      </c>
      <c r="P271" s="136">
        <f>O271*H271</f>
        <v>0</v>
      </c>
      <c r="Q271" s="136">
        <v>2.5999999999999998E-4</v>
      </c>
      <c r="R271" s="136">
        <f>Q271*H271</f>
        <v>0.37946999999999997</v>
      </c>
      <c r="S271" s="136">
        <v>0</v>
      </c>
      <c r="T271" s="137">
        <f>S271*H271</f>
        <v>0</v>
      </c>
      <c r="AR271" s="138" t="s">
        <v>1754</v>
      </c>
      <c r="AT271" s="138" t="s">
        <v>877</v>
      </c>
      <c r="AU271" s="138" t="s">
        <v>82</v>
      </c>
      <c r="AY271" s="17" t="s">
        <v>130</v>
      </c>
      <c r="BE271" s="139">
        <f>IF(N271="základní",J271,0)</f>
        <v>0</v>
      </c>
      <c r="BF271" s="139">
        <f>IF(N271="snížená",J271,0)</f>
        <v>0</v>
      </c>
      <c r="BG271" s="139">
        <f>IF(N271="zákl. přenesená",J271,0)</f>
        <v>0</v>
      </c>
      <c r="BH271" s="139">
        <f>IF(N271="sníž. přenesená",J271,0)</f>
        <v>0</v>
      </c>
      <c r="BI271" s="139">
        <f>IF(N271="nulová",J271,0)</f>
        <v>0</v>
      </c>
      <c r="BJ271" s="17" t="s">
        <v>80</v>
      </c>
      <c r="BK271" s="139">
        <f>ROUND(I271*H271,2)</f>
        <v>0</v>
      </c>
      <c r="BL271" s="17" t="s">
        <v>1754</v>
      </c>
      <c r="BM271" s="138" t="s">
        <v>1927</v>
      </c>
    </row>
    <row r="272" spans="2:65" s="1" customFormat="1" ht="19.5">
      <c r="B272" s="32"/>
      <c r="D272" s="140" t="s">
        <v>140</v>
      </c>
      <c r="F272" s="141" t="s">
        <v>1926</v>
      </c>
      <c r="I272" s="142"/>
      <c r="L272" s="32"/>
      <c r="M272" s="143"/>
      <c r="T272" s="53"/>
      <c r="AT272" s="17" t="s">
        <v>140</v>
      </c>
      <c r="AU272" s="17" t="s">
        <v>82</v>
      </c>
    </row>
    <row r="273" spans="2:65" s="13" customFormat="1" ht="11.25">
      <c r="B273" s="156"/>
      <c r="D273" s="140" t="s">
        <v>215</v>
      </c>
      <c r="F273" s="158" t="s">
        <v>1928</v>
      </c>
      <c r="H273" s="159">
        <v>1459.5</v>
      </c>
      <c r="I273" s="160"/>
      <c r="L273" s="156"/>
      <c r="M273" s="161"/>
      <c r="T273" s="162"/>
      <c r="AT273" s="157" t="s">
        <v>215</v>
      </c>
      <c r="AU273" s="157" t="s">
        <v>82</v>
      </c>
      <c r="AV273" s="13" t="s">
        <v>82</v>
      </c>
      <c r="AW273" s="13" t="s">
        <v>4</v>
      </c>
      <c r="AX273" s="13" t="s">
        <v>80</v>
      </c>
      <c r="AY273" s="157" t="s">
        <v>130</v>
      </c>
    </row>
    <row r="274" spans="2:65" s="11" customFormat="1" ht="25.9" customHeight="1">
      <c r="B274" s="115"/>
      <c r="D274" s="116" t="s">
        <v>71</v>
      </c>
      <c r="E274" s="117" t="s">
        <v>1929</v>
      </c>
      <c r="F274" s="117" t="s">
        <v>1930</v>
      </c>
      <c r="I274" s="118"/>
      <c r="J274" s="119">
        <f>BK274</f>
        <v>0</v>
      </c>
      <c r="L274" s="115"/>
      <c r="M274" s="120"/>
      <c r="P274" s="121">
        <f>SUM(P275:P285)</f>
        <v>0</v>
      </c>
      <c r="R274" s="121">
        <f>SUM(R275:R285)</f>
        <v>0</v>
      </c>
      <c r="T274" s="122">
        <f>SUM(T275:T285)</f>
        <v>0</v>
      </c>
      <c r="AR274" s="116" t="s">
        <v>138</v>
      </c>
      <c r="AT274" s="123" t="s">
        <v>71</v>
      </c>
      <c r="AU274" s="123" t="s">
        <v>72</v>
      </c>
      <c r="AY274" s="116" t="s">
        <v>130</v>
      </c>
      <c r="BK274" s="124">
        <f>SUM(BK275:BK285)</f>
        <v>0</v>
      </c>
    </row>
    <row r="275" spans="2:65" s="1" customFormat="1" ht="21.75" customHeight="1">
      <c r="B275" s="32"/>
      <c r="C275" s="127" t="s">
        <v>648</v>
      </c>
      <c r="D275" s="127" t="s">
        <v>133</v>
      </c>
      <c r="E275" s="128" t="s">
        <v>1931</v>
      </c>
      <c r="F275" s="129" t="s">
        <v>1932</v>
      </c>
      <c r="G275" s="130" t="s">
        <v>1460</v>
      </c>
      <c r="H275" s="131">
        <v>60</v>
      </c>
      <c r="I275" s="132"/>
      <c r="J275" s="133">
        <f>ROUND(I275*H275,2)</f>
        <v>0</v>
      </c>
      <c r="K275" s="129" t="s">
        <v>19</v>
      </c>
      <c r="L275" s="32"/>
      <c r="M275" s="134" t="s">
        <v>19</v>
      </c>
      <c r="N275" s="135" t="s">
        <v>43</v>
      </c>
      <c r="P275" s="136">
        <f>O275*H275</f>
        <v>0</v>
      </c>
      <c r="Q275" s="136">
        <v>0</v>
      </c>
      <c r="R275" s="136">
        <f>Q275*H275</f>
        <v>0</v>
      </c>
      <c r="S275" s="136">
        <v>0</v>
      </c>
      <c r="T275" s="137">
        <f>S275*H275</f>
        <v>0</v>
      </c>
      <c r="AR275" s="138" t="s">
        <v>1933</v>
      </c>
      <c r="AT275" s="138" t="s">
        <v>133</v>
      </c>
      <c r="AU275" s="138" t="s">
        <v>80</v>
      </c>
      <c r="AY275" s="17" t="s">
        <v>130</v>
      </c>
      <c r="BE275" s="139">
        <f>IF(N275="základní",J275,0)</f>
        <v>0</v>
      </c>
      <c r="BF275" s="139">
        <f>IF(N275="snížená",J275,0)</f>
        <v>0</v>
      </c>
      <c r="BG275" s="139">
        <f>IF(N275="zákl. přenesená",J275,0)</f>
        <v>0</v>
      </c>
      <c r="BH275" s="139">
        <f>IF(N275="sníž. přenesená",J275,0)</f>
        <v>0</v>
      </c>
      <c r="BI275" s="139">
        <f>IF(N275="nulová",J275,0)</f>
        <v>0</v>
      </c>
      <c r="BJ275" s="17" t="s">
        <v>80</v>
      </c>
      <c r="BK275" s="139">
        <f>ROUND(I275*H275,2)</f>
        <v>0</v>
      </c>
      <c r="BL275" s="17" t="s">
        <v>1933</v>
      </c>
      <c r="BM275" s="138" t="s">
        <v>1934</v>
      </c>
    </row>
    <row r="276" spans="2:65" s="1" customFormat="1" ht="19.5">
      <c r="B276" s="32"/>
      <c r="D276" s="140" t="s">
        <v>140</v>
      </c>
      <c r="F276" s="141" t="s">
        <v>1935</v>
      </c>
      <c r="I276" s="142"/>
      <c r="L276" s="32"/>
      <c r="M276" s="143"/>
      <c r="T276" s="53"/>
      <c r="AT276" s="17" t="s">
        <v>140</v>
      </c>
      <c r="AU276" s="17" t="s">
        <v>80</v>
      </c>
    </row>
    <row r="277" spans="2:65" s="1" customFormat="1" ht="19.5">
      <c r="B277" s="32"/>
      <c r="D277" s="140" t="s">
        <v>143</v>
      </c>
      <c r="F277" s="146" t="s">
        <v>1936</v>
      </c>
      <c r="I277" s="142"/>
      <c r="L277" s="32"/>
      <c r="M277" s="143"/>
      <c r="T277" s="53"/>
      <c r="AT277" s="17" t="s">
        <v>143</v>
      </c>
      <c r="AU277" s="17" t="s">
        <v>80</v>
      </c>
    </row>
    <row r="278" spans="2:65" s="1" customFormat="1" ht="21.75" customHeight="1">
      <c r="B278" s="32"/>
      <c r="C278" s="127" t="s">
        <v>654</v>
      </c>
      <c r="D278" s="127" t="s">
        <v>133</v>
      </c>
      <c r="E278" s="128" t="s">
        <v>1937</v>
      </c>
      <c r="F278" s="129" t="s">
        <v>1938</v>
      </c>
      <c r="G278" s="130" t="s">
        <v>1460</v>
      </c>
      <c r="H278" s="131">
        <v>30</v>
      </c>
      <c r="I278" s="132"/>
      <c r="J278" s="133">
        <f>ROUND(I278*H278,2)</f>
        <v>0</v>
      </c>
      <c r="K278" s="129" t="s">
        <v>137</v>
      </c>
      <c r="L278" s="32"/>
      <c r="M278" s="134" t="s">
        <v>19</v>
      </c>
      <c r="N278" s="135" t="s">
        <v>43</v>
      </c>
      <c r="P278" s="136">
        <f>O278*H278</f>
        <v>0</v>
      </c>
      <c r="Q278" s="136">
        <v>0</v>
      </c>
      <c r="R278" s="136">
        <f>Q278*H278</f>
        <v>0</v>
      </c>
      <c r="S278" s="136">
        <v>0</v>
      </c>
      <c r="T278" s="137">
        <f>S278*H278</f>
        <v>0</v>
      </c>
      <c r="AR278" s="138" t="s">
        <v>1933</v>
      </c>
      <c r="AT278" s="138" t="s">
        <v>133</v>
      </c>
      <c r="AU278" s="138" t="s">
        <v>80</v>
      </c>
      <c r="AY278" s="17" t="s">
        <v>130</v>
      </c>
      <c r="BE278" s="139">
        <f>IF(N278="základní",J278,0)</f>
        <v>0</v>
      </c>
      <c r="BF278" s="139">
        <f>IF(N278="snížená",J278,0)</f>
        <v>0</v>
      </c>
      <c r="BG278" s="139">
        <f>IF(N278="zákl. přenesená",J278,0)</f>
        <v>0</v>
      </c>
      <c r="BH278" s="139">
        <f>IF(N278="sníž. přenesená",J278,0)</f>
        <v>0</v>
      </c>
      <c r="BI278" s="139">
        <f>IF(N278="nulová",J278,0)</f>
        <v>0</v>
      </c>
      <c r="BJ278" s="17" t="s">
        <v>80</v>
      </c>
      <c r="BK278" s="139">
        <f>ROUND(I278*H278,2)</f>
        <v>0</v>
      </c>
      <c r="BL278" s="17" t="s">
        <v>1933</v>
      </c>
      <c r="BM278" s="138" t="s">
        <v>1939</v>
      </c>
    </row>
    <row r="279" spans="2:65" s="1" customFormat="1" ht="19.5">
      <c r="B279" s="32"/>
      <c r="D279" s="140" t="s">
        <v>140</v>
      </c>
      <c r="F279" s="141" t="s">
        <v>1940</v>
      </c>
      <c r="I279" s="142"/>
      <c r="L279" s="32"/>
      <c r="M279" s="143"/>
      <c r="T279" s="53"/>
      <c r="AT279" s="17" t="s">
        <v>140</v>
      </c>
      <c r="AU279" s="17" t="s">
        <v>80</v>
      </c>
    </row>
    <row r="280" spans="2:65" s="1" customFormat="1" ht="11.25">
      <c r="B280" s="32"/>
      <c r="D280" s="144" t="s">
        <v>141</v>
      </c>
      <c r="F280" s="145" t="s">
        <v>1941</v>
      </c>
      <c r="I280" s="142"/>
      <c r="L280" s="32"/>
      <c r="M280" s="143"/>
      <c r="T280" s="53"/>
      <c r="AT280" s="17" t="s">
        <v>141</v>
      </c>
      <c r="AU280" s="17" t="s">
        <v>80</v>
      </c>
    </row>
    <row r="281" spans="2:65" s="1" customFormat="1" ht="19.5">
      <c r="B281" s="32"/>
      <c r="D281" s="140" t="s">
        <v>143</v>
      </c>
      <c r="F281" s="146" t="s">
        <v>1942</v>
      </c>
      <c r="I281" s="142"/>
      <c r="L281" s="32"/>
      <c r="M281" s="143"/>
      <c r="T281" s="53"/>
      <c r="AT281" s="17" t="s">
        <v>143</v>
      </c>
      <c r="AU281" s="17" t="s">
        <v>80</v>
      </c>
    </row>
    <row r="282" spans="2:65" s="1" customFormat="1" ht="16.5" customHeight="1">
      <c r="B282" s="32"/>
      <c r="C282" s="127" t="s">
        <v>660</v>
      </c>
      <c r="D282" s="127" t="s">
        <v>133</v>
      </c>
      <c r="E282" s="128" t="s">
        <v>1943</v>
      </c>
      <c r="F282" s="129" t="s">
        <v>1944</v>
      </c>
      <c r="G282" s="130" t="s">
        <v>1460</v>
      </c>
      <c r="H282" s="131">
        <v>35</v>
      </c>
      <c r="I282" s="132"/>
      <c r="J282" s="133">
        <f>ROUND(I282*H282,2)</f>
        <v>0</v>
      </c>
      <c r="K282" s="129" t="s">
        <v>137</v>
      </c>
      <c r="L282" s="32"/>
      <c r="M282" s="134" t="s">
        <v>19</v>
      </c>
      <c r="N282" s="135" t="s">
        <v>43</v>
      </c>
      <c r="P282" s="136">
        <f>O282*H282</f>
        <v>0</v>
      </c>
      <c r="Q282" s="136">
        <v>0</v>
      </c>
      <c r="R282" s="136">
        <f>Q282*H282</f>
        <v>0</v>
      </c>
      <c r="S282" s="136">
        <v>0</v>
      </c>
      <c r="T282" s="137">
        <f>S282*H282</f>
        <v>0</v>
      </c>
      <c r="AR282" s="138" t="s">
        <v>1933</v>
      </c>
      <c r="AT282" s="138" t="s">
        <v>133</v>
      </c>
      <c r="AU282" s="138" t="s">
        <v>80</v>
      </c>
      <c r="AY282" s="17" t="s">
        <v>130</v>
      </c>
      <c r="BE282" s="139">
        <f>IF(N282="základní",J282,0)</f>
        <v>0</v>
      </c>
      <c r="BF282" s="139">
        <f>IF(N282="snížená",J282,0)</f>
        <v>0</v>
      </c>
      <c r="BG282" s="139">
        <f>IF(N282="zákl. přenesená",J282,0)</f>
        <v>0</v>
      </c>
      <c r="BH282" s="139">
        <f>IF(N282="sníž. přenesená",J282,0)</f>
        <v>0</v>
      </c>
      <c r="BI282" s="139">
        <f>IF(N282="nulová",J282,0)</f>
        <v>0</v>
      </c>
      <c r="BJ282" s="17" t="s">
        <v>80</v>
      </c>
      <c r="BK282" s="139">
        <f>ROUND(I282*H282,2)</f>
        <v>0</v>
      </c>
      <c r="BL282" s="17" t="s">
        <v>1933</v>
      </c>
      <c r="BM282" s="138" t="s">
        <v>1945</v>
      </c>
    </row>
    <row r="283" spans="2:65" s="1" customFormat="1" ht="19.5">
      <c r="B283" s="32"/>
      <c r="D283" s="140" t="s">
        <v>140</v>
      </c>
      <c r="F283" s="141" t="s">
        <v>1946</v>
      </c>
      <c r="I283" s="142"/>
      <c r="L283" s="32"/>
      <c r="M283" s="143"/>
      <c r="T283" s="53"/>
      <c r="AT283" s="17" t="s">
        <v>140</v>
      </c>
      <c r="AU283" s="17" t="s">
        <v>80</v>
      </c>
    </row>
    <row r="284" spans="2:65" s="1" customFormat="1" ht="11.25">
      <c r="B284" s="32"/>
      <c r="D284" s="144" t="s">
        <v>141</v>
      </c>
      <c r="F284" s="145" t="s">
        <v>1947</v>
      </c>
      <c r="I284" s="142"/>
      <c r="L284" s="32"/>
      <c r="M284" s="143"/>
      <c r="T284" s="53"/>
      <c r="AT284" s="17" t="s">
        <v>141</v>
      </c>
      <c r="AU284" s="17" t="s">
        <v>80</v>
      </c>
    </row>
    <row r="285" spans="2:65" s="1" customFormat="1" ht="19.5">
      <c r="B285" s="32"/>
      <c r="D285" s="140" t="s">
        <v>143</v>
      </c>
      <c r="F285" s="146" t="s">
        <v>1948</v>
      </c>
      <c r="I285" s="142"/>
      <c r="L285" s="32"/>
      <c r="M285" s="147"/>
      <c r="N285" s="148"/>
      <c r="O285" s="148"/>
      <c r="P285" s="148"/>
      <c r="Q285" s="148"/>
      <c r="R285" s="148"/>
      <c r="S285" s="148"/>
      <c r="T285" s="149"/>
      <c r="AT285" s="17" t="s">
        <v>143</v>
      </c>
      <c r="AU285" s="17" t="s">
        <v>80</v>
      </c>
    </row>
    <row r="286" spans="2:65" s="1" customFormat="1" ht="6.95" customHeight="1">
      <c r="B286" s="41"/>
      <c r="C286" s="42"/>
      <c r="D286" s="42"/>
      <c r="E286" s="42"/>
      <c r="F286" s="42"/>
      <c r="G286" s="42"/>
      <c r="H286" s="42"/>
      <c r="I286" s="42"/>
      <c r="J286" s="42"/>
      <c r="K286" s="42"/>
      <c r="L286" s="32"/>
    </row>
  </sheetData>
  <sheetProtection algorithmName="SHA-512" hashValue="09+8shynorZLl30FTEfIlmcCnc7iW6ZYA4ixC2H1LoAmXFTo1p/H93NVR+jn0GZ0euT/hbamYZNbFp4eTCxqYg==" saltValue="l7daRL07i65tykCs9v0fvatNJRf3QoR5dn3Ru5ofqu0CtU8zwGzBoLLMPvh+pb2VMo7TCF8fTjVtSux7u/9iOQ==" spinCount="100000" sheet="1" objects="1" scenarios="1" formatColumns="0" formatRows="0" autoFilter="0"/>
  <autoFilter ref="C82:K285" xr:uid="{00000000-0009-0000-0000-000007000000}"/>
  <mergeCells count="9">
    <mergeCell ref="E50:H50"/>
    <mergeCell ref="E73:H73"/>
    <mergeCell ref="E75:H75"/>
    <mergeCell ref="L2:V2"/>
    <mergeCell ref="E7:H7"/>
    <mergeCell ref="E9:H9"/>
    <mergeCell ref="E18:H18"/>
    <mergeCell ref="E27:H27"/>
    <mergeCell ref="E48:H48"/>
  </mergeCells>
  <hyperlinks>
    <hyperlink ref="F88" r:id="rId1" xr:uid="{00000000-0004-0000-0700-000000000000}"/>
    <hyperlink ref="F95" r:id="rId2" xr:uid="{00000000-0004-0000-0700-000001000000}"/>
    <hyperlink ref="F101" r:id="rId3" xr:uid="{00000000-0004-0000-0700-000002000000}"/>
    <hyperlink ref="F107" r:id="rId4" xr:uid="{00000000-0004-0000-0700-000003000000}"/>
    <hyperlink ref="F113" r:id="rId5" xr:uid="{00000000-0004-0000-0700-000004000000}"/>
    <hyperlink ref="F119" r:id="rId6" xr:uid="{00000000-0004-0000-0700-000005000000}"/>
    <hyperlink ref="F125" r:id="rId7" xr:uid="{00000000-0004-0000-0700-000006000000}"/>
    <hyperlink ref="F131" r:id="rId8" xr:uid="{00000000-0004-0000-0700-000007000000}"/>
    <hyperlink ref="F137" r:id="rId9" xr:uid="{00000000-0004-0000-0700-000008000000}"/>
    <hyperlink ref="F143" r:id="rId10" xr:uid="{00000000-0004-0000-0700-000009000000}"/>
    <hyperlink ref="F148" r:id="rId11" xr:uid="{00000000-0004-0000-0700-00000A000000}"/>
    <hyperlink ref="F153" r:id="rId12" xr:uid="{00000000-0004-0000-0700-00000B000000}"/>
    <hyperlink ref="F161" r:id="rId13" xr:uid="{00000000-0004-0000-0700-00000C000000}"/>
    <hyperlink ref="F166" r:id="rId14" xr:uid="{00000000-0004-0000-0700-00000D000000}"/>
    <hyperlink ref="F171" r:id="rId15" xr:uid="{00000000-0004-0000-0700-00000E000000}"/>
    <hyperlink ref="F177" r:id="rId16" xr:uid="{00000000-0004-0000-0700-00000F000000}"/>
    <hyperlink ref="F183" r:id="rId17" xr:uid="{00000000-0004-0000-0700-000010000000}"/>
    <hyperlink ref="F189" r:id="rId18" xr:uid="{00000000-0004-0000-0700-000011000000}"/>
    <hyperlink ref="F192" r:id="rId19" xr:uid="{00000000-0004-0000-0700-000012000000}"/>
    <hyperlink ref="F195" r:id="rId20" xr:uid="{00000000-0004-0000-0700-000013000000}"/>
    <hyperlink ref="F198" r:id="rId21" xr:uid="{00000000-0004-0000-0700-000014000000}"/>
    <hyperlink ref="F202" r:id="rId22" xr:uid="{00000000-0004-0000-0700-000015000000}"/>
    <hyperlink ref="F205" r:id="rId23" xr:uid="{00000000-0004-0000-0700-000016000000}"/>
    <hyperlink ref="F210" r:id="rId24" xr:uid="{00000000-0004-0000-0700-000017000000}"/>
    <hyperlink ref="F215" r:id="rId25" xr:uid="{00000000-0004-0000-0700-000018000000}"/>
    <hyperlink ref="F218" r:id="rId26" xr:uid="{00000000-0004-0000-0700-000019000000}"/>
    <hyperlink ref="F225" r:id="rId27" xr:uid="{00000000-0004-0000-0700-00001A000000}"/>
    <hyperlink ref="F229" r:id="rId28" xr:uid="{00000000-0004-0000-0700-00001B000000}"/>
    <hyperlink ref="F233" r:id="rId29" xr:uid="{00000000-0004-0000-0700-00001C000000}"/>
    <hyperlink ref="F236" r:id="rId30" xr:uid="{00000000-0004-0000-0700-00001D000000}"/>
    <hyperlink ref="F239" r:id="rId31" xr:uid="{00000000-0004-0000-0700-00001E000000}"/>
    <hyperlink ref="F245" r:id="rId32" xr:uid="{00000000-0004-0000-0700-00001F000000}"/>
    <hyperlink ref="F248" r:id="rId33" xr:uid="{00000000-0004-0000-0700-000020000000}"/>
    <hyperlink ref="F251" r:id="rId34" xr:uid="{00000000-0004-0000-0700-000021000000}"/>
    <hyperlink ref="F256" r:id="rId35" xr:uid="{00000000-0004-0000-0700-000022000000}"/>
    <hyperlink ref="F261" r:id="rId36" xr:uid="{00000000-0004-0000-0700-000023000000}"/>
    <hyperlink ref="F264" r:id="rId37" xr:uid="{00000000-0004-0000-0700-000024000000}"/>
    <hyperlink ref="F270" r:id="rId38" xr:uid="{00000000-0004-0000-0700-000025000000}"/>
    <hyperlink ref="F280" r:id="rId39" xr:uid="{00000000-0004-0000-0700-000026000000}"/>
    <hyperlink ref="F284" r:id="rId40" xr:uid="{00000000-0004-0000-07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9"/>
  <sheetViews>
    <sheetView showGridLines="0" topLeftCell="A58" zoomScale="110" zoomScaleNormal="110" workbookViewId="0"/>
  </sheetViews>
  <sheetFormatPr defaultRowHeight="15"/>
  <cols>
    <col min="1" max="1" width="8.33203125" style="183" customWidth="1"/>
    <col min="2" max="2" width="1.6640625" style="183" customWidth="1"/>
    <col min="3" max="4" width="5" style="183" customWidth="1"/>
    <col min="5" max="5" width="11.6640625" style="183" customWidth="1"/>
    <col min="6" max="6" width="9.1640625" style="183" customWidth="1"/>
    <col min="7" max="7" width="5" style="183" customWidth="1"/>
    <col min="8" max="8" width="77.83203125" style="183" customWidth="1"/>
    <col min="9" max="10" width="20" style="183" customWidth="1"/>
    <col min="11" max="11" width="1.6640625" style="183" customWidth="1"/>
  </cols>
  <sheetData>
    <row r="1" spans="2:11" customFormat="1" ht="37.5" customHeight="1"/>
    <row r="2" spans="2:11" customFormat="1" ht="7.5" customHeight="1">
      <c r="B2" s="184"/>
      <c r="C2" s="185"/>
      <c r="D2" s="185"/>
      <c r="E2" s="185"/>
      <c r="F2" s="185"/>
      <c r="G2" s="185"/>
      <c r="H2" s="185"/>
      <c r="I2" s="185"/>
      <c r="J2" s="185"/>
      <c r="K2" s="186"/>
    </row>
    <row r="3" spans="2:11" s="15" customFormat="1" ht="45" customHeight="1">
      <c r="B3" s="187"/>
      <c r="C3" s="311" t="s">
        <v>1949</v>
      </c>
      <c r="D3" s="311"/>
      <c r="E3" s="311"/>
      <c r="F3" s="311"/>
      <c r="G3" s="311"/>
      <c r="H3" s="311"/>
      <c r="I3" s="311"/>
      <c r="J3" s="311"/>
      <c r="K3" s="188"/>
    </row>
    <row r="4" spans="2:11" customFormat="1" ht="25.5" customHeight="1">
      <c r="B4" s="189"/>
      <c r="C4" s="310" t="s">
        <v>1950</v>
      </c>
      <c r="D4" s="310"/>
      <c r="E4" s="310"/>
      <c r="F4" s="310"/>
      <c r="G4" s="310"/>
      <c r="H4" s="310"/>
      <c r="I4" s="310"/>
      <c r="J4" s="310"/>
      <c r="K4" s="190"/>
    </row>
    <row r="5" spans="2:11" customFormat="1" ht="5.25" customHeight="1">
      <c r="B5" s="189"/>
      <c r="C5" s="191"/>
      <c r="D5" s="191"/>
      <c r="E5" s="191"/>
      <c r="F5" s="191"/>
      <c r="G5" s="191"/>
      <c r="H5" s="191"/>
      <c r="I5" s="191"/>
      <c r="J5" s="191"/>
      <c r="K5" s="190"/>
    </row>
    <row r="6" spans="2:11" customFormat="1" ht="15" customHeight="1">
      <c r="B6" s="189"/>
      <c r="C6" s="309" t="s">
        <v>1951</v>
      </c>
      <c r="D6" s="309"/>
      <c r="E6" s="309"/>
      <c r="F6" s="309"/>
      <c r="G6" s="309"/>
      <c r="H6" s="309"/>
      <c r="I6" s="309"/>
      <c r="J6" s="309"/>
      <c r="K6" s="190"/>
    </row>
    <row r="7" spans="2:11" customFormat="1" ht="15" customHeight="1">
      <c r="B7" s="193"/>
      <c r="C7" s="309" t="s">
        <v>1952</v>
      </c>
      <c r="D7" s="309"/>
      <c r="E7" s="309"/>
      <c r="F7" s="309"/>
      <c r="G7" s="309"/>
      <c r="H7" s="309"/>
      <c r="I7" s="309"/>
      <c r="J7" s="309"/>
      <c r="K7" s="190"/>
    </row>
    <row r="8" spans="2:11" customFormat="1" ht="12.75" customHeight="1">
      <c r="B8" s="193"/>
      <c r="C8" s="192"/>
      <c r="D8" s="192"/>
      <c r="E8" s="192"/>
      <c r="F8" s="192"/>
      <c r="G8" s="192"/>
      <c r="H8" s="192"/>
      <c r="I8" s="192"/>
      <c r="J8" s="192"/>
      <c r="K8" s="190"/>
    </row>
    <row r="9" spans="2:11" customFormat="1" ht="15" customHeight="1">
      <c r="B9" s="193"/>
      <c r="C9" s="309" t="s">
        <v>1953</v>
      </c>
      <c r="D9" s="309"/>
      <c r="E9" s="309"/>
      <c r="F9" s="309"/>
      <c r="G9" s="309"/>
      <c r="H9" s="309"/>
      <c r="I9" s="309"/>
      <c r="J9" s="309"/>
      <c r="K9" s="190"/>
    </row>
    <row r="10" spans="2:11" customFormat="1" ht="15" customHeight="1">
      <c r="B10" s="193"/>
      <c r="C10" s="192"/>
      <c r="D10" s="309" t="s">
        <v>1954</v>
      </c>
      <c r="E10" s="309"/>
      <c r="F10" s="309"/>
      <c r="G10" s="309"/>
      <c r="H10" s="309"/>
      <c r="I10" s="309"/>
      <c r="J10" s="309"/>
      <c r="K10" s="190"/>
    </row>
    <row r="11" spans="2:11" customFormat="1" ht="15" customHeight="1">
      <c r="B11" s="193"/>
      <c r="C11" s="194"/>
      <c r="D11" s="309" t="s">
        <v>1955</v>
      </c>
      <c r="E11" s="309"/>
      <c r="F11" s="309"/>
      <c r="G11" s="309"/>
      <c r="H11" s="309"/>
      <c r="I11" s="309"/>
      <c r="J11" s="309"/>
      <c r="K11" s="190"/>
    </row>
    <row r="12" spans="2:11" customFormat="1" ht="15" customHeight="1">
      <c r="B12" s="193"/>
      <c r="C12" s="194"/>
      <c r="D12" s="192"/>
      <c r="E12" s="192"/>
      <c r="F12" s="192"/>
      <c r="G12" s="192"/>
      <c r="H12" s="192"/>
      <c r="I12" s="192"/>
      <c r="J12" s="192"/>
      <c r="K12" s="190"/>
    </row>
    <row r="13" spans="2:11" customFormat="1" ht="15" customHeight="1">
      <c r="B13" s="193"/>
      <c r="C13" s="194"/>
      <c r="D13" s="195" t="s">
        <v>1956</v>
      </c>
      <c r="E13" s="192"/>
      <c r="F13" s="192"/>
      <c r="G13" s="192"/>
      <c r="H13" s="192"/>
      <c r="I13" s="192"/>
      <c r="J13" s="192"/>
      <c r="K13" s="190"/>
    </row>
    <row r="14" spans="2:11" customFormat="1" ht="12.75" customHeight="1">
      <c r="B14" s="193"/>
      <c r="C14" s="194"/>
      <c r="D14" s="194"/>
      <c r="E14" s="194"/>
      <c r="F14" s="194"/>
      <c r="G14" s="194"/>
      <c r="H14" s="194"/>
      <c r="I14" s="194"/>
      <c r="J14" s="194"/>
      <c r="K14" s="190"/>
    </row>
    <row r="15" spans="2:11" customFormat="1" ht="15" customHeight="1">
      <c r="B15" s="193"/>
      <c r="C15" s="194"/>
      <c r="D15" s="309" t="s">
        <v>1957</v>
      </c>
      <c r="E15" s="309"/>
      <c r="F15" s="309"/>
      <c r="G15" s="309"/>
      <c r="H15" s="309"/>
      <c r="I15" s="309"/>
      <c r="J15" s="309"/>
      <c r="K15" s="190"/>
    </row>
    <row r="16" spans="2:11" customFormat="1" ht="15" customHeight="1">
      <c r="B16" s="193"/>
      <c r="C16" s="194"/>
      <c r="D16" s="309" t="s">
        <v>1958</v>
      </c>
      <c r="E16" s="309"/>
      <c r="F16" s="309"/>
      <c r="G16" s="309"/>
      <c r="H16" s="309"/>
      <c r="I16" s="309"/>
      <c r="J16" s="309"/>
      <c r="K16" s="190"/>
    </row>
    <row r="17" spans="2:11" customFormat="1" ht="15" customHeight="1">
      <c r="B17" s="193"/>
      <c r="C17" s="194"/>
      <c r="D17" s="309" t="s">
        <v>1959</v>
      </c>
      <c r="E17" s="309"/>
      <c r="F17" s="309"/>
      <c r="G17" s="309"/>
      <c r="H17" s="309"/>
      <c r="I17" s="309"/>
      <c r="J17" s="309"/>
      <c r="K17" s="190"/>
    </row>
    <row r="18" spans="2:11" customFormat="1" ht="15" customHeight="1">
      <c r="B18" s="193"/>
      <c r="C18" s="194"/>
      <c r="D18" s="194"/>
      <c r="E18" s="196" t="s">
        <v>79</v>
      </c>
      <c r="F18" s="309" t="s">
        <v>1960</v>
      </c>
      <c r="G18" s="309"/>
      <c r="H18" s="309"/>
      <c r="I18" s="309"/>
      <c r="J18" s="309"/>
      <c r="K18" s="190"/>
    </row>
    <row r="19" spans="2:11" customFormat="1" ht="15" customHeight="1">
      <c r="B19" s="193"/>
      <c r="C19" s="194"/>
      <c r="D19" s="194"/>
      <c r="E19" s="196" t="s">
        <v>96</v>
      </c>
      <c r="F19" s="309" t="s">
        <v>1961</v>
      </c>
      <c r="G19" s="309"/>
      <c r="H19" s="309"/>
      <c r="I19" s="309"/>
      <c r="J19" s="309"/>
      <c r="K19" s="190"/>
    </row>
    <row r="20" spans="2:11" customFormat="1" ht="15" customHeight="1">
      <c r="B20" s="193"/>
      <c r="C20" s="194"/>
      <c r="D20" s="194"/>
      <c r="E20" s="196" t="s">
        <v>1962</v>
      </c>
      <c r="F20" s="309" t="s">
        <v>1963</v>
      </c>
      <c r="G20" s="309"/>
      <c r="H20" s="309"/>
      <c r="I20" s="309"/>
      <c r="J20" s="309"/>
      <c r="K20" s="190"/>
    </row>
    <row r="21" spans="2:11" customFormat="1" ht="15" customHeight="1">
      <c r="B21" s="193"/>
      <c r="C21" s="194"/>
      <c r="D21" s="194"/>
      <c r="E21" s="196" t="s">
        <v>1964</v>
      </c>
      <c r="F21" s="309" t="s">
        <v>78</v>
      </c>
      <c r="G21" s="309"/>
      <c r="H21" s="309"/>
      <c r="I21" s="309"/>
      <c r="J21" s="309"/>
      <c r="K21" s="190"/>
    </row>
    <row r="22" spans="2:11" customFormat="1" ht="15" customHeight="1">
      <c r="B22" s="193"/>
      <c r="C22" s="194"/>
      <c r="D22" s="194"/>
      <c r="E22" s="196" t="s">
        <v>1965</v>
      </c>
      <c r="F22" s="309" t="s">
        <v>1966</v>
      </c>
      <c r="G22" s="309"/>
      <c r="H22" s="309"/>
      <c r="I22" s="309"/>
      <c r="J22" s="309"/>
      <c r="K22" s="190"/>
    </row>
    <row r="23" spans="2:11" customFormat="1" ht="15" customHeight="1">
      <c r="B23" s="193"/>
      <c r="C23" s="194"/>
      <c r="D23" s="194"/>
      <c r="E23" s="196" t="s">
        <v>1967</v>
      </c>
      <c r="F23" s="309" t="s">
        <v>1968</v>
      </c>
      <c r="G23" s="309"/>
      <c r="H23" s="309"/>
      <c r="I23" s="309"/>
      <c r="J23" s="309"/>
      <c r="K23" s="190"/>
    </row>
    <row r="24" spans="2:11" customFormat="1" ht="12.75" customHeight="1">
      <c r="B24" s="193"/>
      <c r="C24" s="194"/>
      <c r="D24" s="194"/>
      <c r="E24" s="194"/>
      <c r="F24" s="194"/>
      <c r="G24" s="194"/>
      <c r="H24" s="194"/>
      <c r="I24" s="194"/>
      <c r="J24" s="194"/>
      <c r="K24" s="190"/>
    </row>
    <row r="25" spans="2:11" customFormat="1" ht="15" customHeight="1">
      <c r="B25" s="193"/>
      <c r="C25" s="309" t="s">
        <v>1969</v>
      </c>
      <c r="D25" s="309"/>
      <c r="E25" s="309"/>
      <c r="F25" s="309"/>
      <c r="G25" s="309"/>
      <c r="H25" s="309"/>
      <c r="I25" s="309"/>
      <c r="J25" s="309"/>
      <c r="K25" s="190"/>
    </row>
    <row r="26" spans="2:11" customFormat="1" ht="15" customHeight="1">
      <c r="B26" s="193"/>
      <c r="C26" s="309" t="s">
        <v>1970</v>
      </c>
      <c r="D26" s="309"/>
      <c r="E26" s="309"/>
      <c r="F26" s="309"/>
      <c r="G26" s="309"/>
      <c r="H26" s="309"/>
      <c r="I26" s="309"/>
      <c r="J26" s="309"/>
      <c r="K26" s="190"/>
    </row>
    <row r="27" spans="2:11" customFormat="1" ht="15" customHeight="1">
      <c r="B27" s="193"/>
      <c r="C27" s="192"/>
      <c r="D27" s="309" t="s">
        <v>1971</v>
      </c>
      <c r="E27" s="309"/>
      <c r="F27" s="309"/>
      <c r="G27" s="309"/>
      <c r="H27" s="309"/>
      <c r="I27" s="309"/>
      <c r="J27" s="309"/>
      <c r="K27" s="190"/>
    </row>
    <row r="28" spans="2:11" customFormat="1" ht="15" customHeight="1">
      <c r="B28" s="193"/>
      <c r="C28" s="194"/>
      <c r="D28" s="309" t="s">
        <v>1972</v>
      </c>
      <c r="E28" s="309"/>
      <c r="F28" s="309"/>
      <c r="G28" s="309"/>
      <c r="H28" s="309"/>
      <c r="I28" s="309"/>
      <c r="J28" s="309"/>
      <c r="K28" s="190"/>
    </row>
    <row r="29" spans="2:11" customFormat="1" ht="12.75" customHeight="1">
      <c r="B29" s="193"/>
      <c r="C29" s="194"/>
      <c r="D29" s="194"/>
      <c r="E29" s="194"/>
      <c r="F29" s="194"/>
      <c r="G29" s="194"/>
      <c r="H29" s="194"/>
      <c r="I29" s="194"/>
      <c r="J29" s="194"/>
      <c r="K29" s="190"/>
    </row>
    <row r="30" spans="2:11" customFormat="1" ht="15" customHeight="1">
      <c r="B30" s="193"/>
      <c r="C30" s="194"/>
      <c r="D30" s="309" t="s">
        <v>1973</v>
      </c>
      <c r="E30" s="309"/>
      <c r="F30" s="309"/>
      <c r="G30" s="309"/>
      <c r="H30" s="309"/>
      <c r="I30" s="309"/>
      <c r="J30" s="309"/>
      <c r="K30" s="190"/>
    </row>
    <row r="31" spans="2:11" customFormat="1" ht="15" customHeight="1">
      <c r="B31" s="193"/>
      <c r="C31" s="194"/>
      <c r="D31" s="309" t="s">
        <v>1974</v>
      </c>
      <c r="E31" s="309"/>
      <c r="F31" s="309"/>
      <c r="G31" s="309"/>
      <c r="H31" s="309"/>
      <c r="I31" s="309"/>
      <c r="J31" s="309"/>
      <c r="K31" s="190"/>
    </row>
    <row r="32" spans="2:11" customFormat="1" ht="12.75" customHeight="1">
      <c r="B32" s="193"/>
      <c r="C32" s="194"/>
      <c r="D32" s="194"/>
      <c r="E32" s="194"/>
      <c r="F32" s="194"/>
      <c r="G32" s="194"/>
      <c r="H32" s="194"/>
      <c r="I32" s="194"/>
      <c r="J32" s="194"/>
      <c r="K32" s="190"/>
    </row>
    <row r="33" spans="2:11" customFormat="1" ht="15" customHeight="1">
      <c r="B33" s="193"/>
      <c r="C33" s="194"/>
      <c r="D33" s="309" t="s">
        <v>1975</v>
      </c>
      <c r="E33" s="309"/>
      <c r="F33" s="309"/>
      <c r="G33" s="309"/>
      <c r="H33" s="309"/>
      <c r="I33" s="309"/>
      <c r="J33" s="309"/>
      <c r="K33" s="190"/>
    </row>
    <row r="34" spans="2:11" customFormat="1" ht="15" customHeight="1">
      <c r="B34" s="193"/>
      <c r="C34" s="194"/>
      <c r="D34" s="309" t="s">
        <v>1976</v>
      </c>
      <c r="E34" s="309"/>
      <c r="F34" s="309"/>
      <c r="G34" s="309"/>
      <c r="H34" s="309"/>
      <c r="I34" s="309"/>
      <c r="J34" s="309"/>
      <c r="K34" s="190"/>
    </row>
    <row r="35" spans="2:11" customFormat="1" ht="15" customHeight="1">
      <c r="B35" s="193"/>
      <c r="C35" s="194"/>
      <c r="D35" s="309" t="s">
        <v>1977</v>
      </c>
      <c r="E35" s="309"/>
      <c r="F35" s="309"/>
      <c r="G35" s="309"/>
      <c r="H35" s="309"/>
      <c r="I35" s="309"/>
      <c r="J35" s="309"/>
      <c r="K35" s="190"/>
    </row>
    <row r="36" spans="2:11" customFormat="1" ht="15" customHeight="1">
      <c r="B36" s="193"/>
      <c r="C36" s="194"/>
      <c r="D36" s="192"/>
      <c r="E36" s="195" t="s">
        <v>115</v>
      </c>
      <c r="F36" s="192"/>
      <c r="G36" s="309" t="s">
        <v>1978</v>
      </c>
      <c r="H36" s="309"/>
      <c r="I36" s="309"/>
      <c r="J36" s="309"/>
      <c r="K36" s="190"/>
    </row>
    <row r="37" spans="2:11" customFormat="1" ht="30.75" customHeight="1">
      <c r="B37" s="193"/>
      <c r="C37" s="194"/>
      <c r="D37" s="192"/>
      <c r="E37" s="195" t="s">
        <v>1979</v>
      </c>
      <c r="F37" s="192"/>
      <c r="G37" s="309" t="s">
        <v>1980</v>
      </c>
      <c r="H37" s="309"/>
      <c r="I37" s="309"/>
      <c r="J37" s="309"/>
      <c r="K37" s="190"/>
    </row>
    <row r="38" spans="2:11" customFormat="1" ht="15" customHeight="1">
      <c r="B38" s="193"/>
      <c r="C38" s="194"/>
      <c r="D38" s="192"/>
      <c r="E38" s="195" t="s">
        <v>53</v>
      </c>
      <c r="F38" s="192"/>
      <c r="G38" s="309" t="s">
        <v>1981</v>
      </c>
      <c r="H38" s="309"/>
      <c r="I38" s="309"/>
      <c r="J38" s="309"/>
      <c r="K38" s="190"/>
    </row>
    <row r="39" spans="2:11" customFormat="1" ht="15" customHeight="1">
      <c r="B39" s="193"/>
      <c r="C39" s="194"/>
      <c r="D39" s="192"/>
      <c r="E39" s="195" t="s">
        <v>54</v>
      </c>
      <c r="F39" s="192"/>
      <c r="G39" s="309" t="s">
        <v>1982</v>
      </c>
      <c r="H39" s="309"/>
      <c r="I39" s="309"/>
      <c r="J39" s="309"/>
      <c r="K39" s="190"/>
    </row>
    <row r="40" spans="2:11" customFormat="1" ht="15" customHeight="1">
      <c r="B40" s="193"/>
      <c r="C40" s="194"/>
      <c r="D40" s="192"/>
      <c r="E40" s="195" t="s">
        <v>116</v>
      </c>
      <c r="F40" s="192"/>
      <c r="G40" s="309" t="s">
        <v>1983</v>
      </c>
      <c r="H40" s="309"/>
      <c r="I40" s="309"/>
      <c r="J40" s="309"/>
      <c r="K40" s="190"/>
    </row>
    <row r="41" spans="2:11" customFormat="1" ht="15" customHeight="1">
      <c r="B41" s="193"/>
      <c r="C41" s="194"/>
      <c r="D41" s="192"/>
      <c r="E41" s="195" t="s">
        <v>117</v>
      </c>
      <c r="F41" s="192"/>
      <c r="G41" s="309" t="s">
        <v>1984</v>
      </c>
      <c r="H41" s="309"/>
      <c r="I41" s="309"/>
      <c r="J41" s="309"/>
      <c r="K41" s="190"/>
    </row>
    <row r="42" spans="2:11" customFormat="1" ht="15" customHeight="1">
      <c r="B42" s="193"/>
      <c r="C42" s="194"/>
      <c r="D42" s="192"/>
      <c r="E42" s="195" t="s">
        <v>1985</v>
      </c>
      <c r="F42" s="192"/>
      <c r="G42" s="309" t="s">
        <v>1986</v>
      </c>
      <c r="H42" s="309"/>
      <c r="I42" s="309"/>
      <c r="J42" s="309"/>
      <c r="K42" s="190"/>
    </row>
    <row r="43" spans="2:11" customFormat="1" ht="15" customHeight="1">
      <c r="B43" s="193"/>
      <c r="C43" s="194"/>
      <c r="D43" s="192"/>
      <c r="E43" s="195"/>
      <c r="F43" s="192"/>
      <c r="G43" s="309" t="s">
        <v>1987</v>
      </c>
      <c r="H43" s="309"/>
      <c r="I43" s="309"/>
      <c r="J43" s="309"/>
      <c r="K43" s="190"/>
    </row>
    <row r="44" spans="2:11" customFormat="1" ht="15" customHeight="1">
      <c r="B44" s="193"/>
      <c r="C44" s="194"/>
      <c r="D44" s="192"/>
      <c r="E44" s="195" t="s">
        <v>1988</v>
      </c>
      <c r="F44" s="192"/>
      <c r="G44" s="309" t="s">
        <v>1989</v>
      </c>
      <c r="H44" s="309"/>
      <c r="I44" s="309"/>
      <c r="J44" s="309"/>
      <c r="K44" s="190"/>
    </row>
    <row r="45" spans="2:11" customFormat="1" ht="15" customHeight="1">
      <c r="B45" s="193"/>
      <c r="C45" s="194"/>
      <c r="D45" s="192"/>
      <c r="E45" s="195" t="s">
        <v>119</v>
      </c>
      <c r="F45" s="192"/>
      <c r="G45" s="309" t="s">
        <v>1990</v>
      </c>
      <c r="H45" s="309"/>
      <c r="I45" s="309"/>
      <c r="J45" s="309"/>
      <c r="K45" s="190"/>
    </row>
    <row r="46" spans="2:11" customFormat="1" ht="12.75" customHeight="1">
      <c r="B46" s="193"/>
      <c r="C46" s="194"/>
      <c r="D46" s="192"/>
      <c r="E46" s="192"/>
      <c r="F46" s="192"/>
      <c r="G46" s="192"/>
      <c r="H46" s="192"/>
      <c r="I46" s="192"/>
      <c r="J46" s="192"/>
      <c r="K46" s="190"/>
    </row>
    <row r="47" spans="2:11" customFormat="1" ht="15" customHeight="1">
      <c r="B47" s="193"/>
      <c r="C47" s="194"/>
      <c r="D47" s="309" t="s">
        <v>1991</v>
      </c>
      <c r="E47" s="309"/>
      <c r="F47" s="309"/>
      <c r="G47" s="309"/>
      <c r="H47" s="309"/>
      <c r="I47" s="309"/>
      <c r="J47" s="309"/>
      <c r="K47" s="190"/>
    </row>
    <row r="48" spans="2:11" customFormat="1" ht="15" customHeight="1">
      <c r="B48" s="193"/>
      <c r="C48" s="194"/>
      <c r="D48" s="194"/>
      <c r="E48" s="309" t="s">
        <v>1992</v>
      </c>
      <c r="F48" s="309"/>
      <c r="G48" s="309"/>
      <c r="H48" s="309"/>
      <c r="I48" s="309"/>
      <c r="J48" s="309"/>
      <c r="K48" s="190"/>
    </row>
    <row r="49" spans="2:11" customFormat="1" ht="15" customHeight="1">
      <c r="B49" s="193"/>
      <c r="C49" s="194"/>
      <c r="D49" s="194"/>
      <c r="E49" s="309" t="s">
        <v>1993</v>
      </c>
      <c r="F49" s="309"/>
      <c r="G49" s="309"/>
      <c r="H49" s="309"/>
      <c r="I49" s="309"/>
      <c r="J49" s="309"/>
      <c r="K49" s="190"/>
    </row>
    <row r="50" spans="2:11" customFormat="1" ht="15" customHeight="1">
      <c r="B50" s="193"/>
      <c r="C50" s="194"/>
      <c r="D50" s="194"/>
      <c r="E50" s="309" t="s">
        <v>1994</v>
      </c>
      <c r="F50" s="309"/>
      <c r="G50" s="309"/>
      <c r="H50" s="309"/>
      <c r="I50" s="309"/>
      <c r="J50" s="309"/>
      <c r="K50" s="190"/>
    </row>
    <row r="51" spans="2:11" customFormat="1" ht="15" customHeight="1">
      <c r="B51" s="193"/>
      <c r="C51" s="194"/>
      <c r="D51" s="309" t="s">
        <v>1995</v>
      </c>
      <c r="E51" s="309"/>
      <c r="F51" s="309"/>
      <c r="G51" s="309"/>
      <c r="H51" s="309"/>
      <c r="I51" s="309"/>
      <c r="J51" s="309"/>
      <c r="K51" s="190"/>
    </row>
    <row r="52" spans="2:11" customFormat="1" ht="25.5" customHeight="1">
      <c r="B52" s="189"/>
      <c r="C52" s="310" t="s">
        <v>1996</v>
      </c>
      <c r="D52" s="310"/>
      <c r="E52" s="310"/>
      <c r="F52" s="310"/>
      <c r="G52" s="310"/>
      <c r="H52" s="310"/>
      <c r="I52" s="310"/>
      <c r="J52" s="310"/>
      <c r="K52" s="190"/>
    </row>
    <row r="53" spans="2:11" customFormat="1" ht="5.25" customHeight="1">
      <c r="B53" s="189"/>
      <c r="C53" s="191"/>
      <c r="D53" s="191"/>
      <c r="E53" s="191"/>
      <c r="F53" s="191"/>
      <c r="G53" s="191"/>
      <c r="H53" s="191"/>
      <c r="I53" s="191"/>
      <c r="J53" s="191"/>
      <c r="K53" s="190"/>
    </row>
    <row r="54" spans="2:11" customFormat="1" ht="15" customHeight="1">
      <c r="B54" s="189"/>
      <c r="C54" s="309" t="s">
        <v>1997</v>
      </c>
      <c r="D54" s="309"/>
      <c r="E54" s="309"/>
      <c r="F54" s="309"/>
      <c r="G54" s="309"/>
      <c r="H54" s="309"/>
      <c r="I54" s="309"/>
      <c r="J54" s="309"/>
      <c r="K54" s="190"/>
    </row>
    <row r="55" spans="2:11" customFormat="1" ht="15" customHeight="1">
      <c r="B55" s="189"/>
      <c r="C55" s="309" t="s">
        <v>1998</v>
      </c>
      <c r="D55" s="309"/>
      <c r="E55" s="309"/>
      <c r="F55" s="309"/>
      <c r="G55" s="309"/>
      <c r="H55" s="309"/>
      <c r="I55" s="309"/>
      <c r="J55" s="309"/>
      <c r="K55" s="190"/>
    </row>
    <row r="56" spans="2:11" customFormat="1" ht="12.75" customHeight="1">
      <c r="B56" s="189"/>
      <c r="C56" s="192"/>
      <c r="D56" s="192"/>
      <c r="E56" s="192"/>
      <c r="F56" s="192"/>
      <c r="G56" s="192"/>
      <c r="H56" s="192"/>
      <c r="I56" s="192"/>
      <c r="J56" s="192"/>
      <c r="K56" s="190"/>
    </row>
    <row r="57" spans="2:11" customFormat="1" ht="15" customHeight="1">
      <c r="B57" s="189"/>
      <c r="C57" s="309" t="s">
        <v>1999</v>
      </c>
      <c r="D57" s="309"/>
      <c r="E57" s="309"/>
      <c r="F57" s="309"/>
      <c r="G57" s="309"/>
      <c r="H57" s="309"/>
      <c r="I57" s="309"/>
      <c r="J57" s="309"/>
      <c r="K57" s="190"/>
    </row>
    <row r="58" spans="2:11" customFormat="1" ht="15" customHeight="1">
      <c r="B58" s="189"/>
      <c r="C58" s="194"/>
      <c r="D58" s="309" t="s">
        <v>2000</v>
      </c>
      <c r="E58" s="309"/>
      <c r="F58" s="309"/>
      <c r="G58" s="309"/>
      <c r="H58" s="309"/>
      <c r="I58" s="309"/>
      <c r="J58" s="309"/>
      <c r="K58" s="190"/>
    </row>
    <row r="59" spans="2:11" customFormat="1" ht="15" customHeight="1">
      <c r="B59" s="189"/>
      <c r="C59" s="194"/>
      <c r="D59" s="309" t="s">
        <v>2001</v>
      </c>
      <c r="E59" s="309"/>
      <c r="F59" s="309"/>
      <c r="G59" s="309"/>
      <c r="H59" s="309"/>
      <c r="I59" s="309"/>
      <c r="J59" s="309"/>
      <c r="K59" s="190"/>
    </row>
    <row r="60" spans="2:11" customFormat="1" ht="15" customHeight="1">
      <c r="B60" s="189"/>
      <c r="C60" s="194"/>
      <c r="D60" s="309" t="s">
        <v>2002</v>
      </c>
      <c r="E60" s="309"/>
      <c r="F60" s="309"/>
      <c r="G60" s="309"/>
      <c r="H60" s="309"/>
      <c r="I60" s="309"/>
      <c r="J60" s="309"/>
      <c r="K60" s="190"/>
    </row>
    <row r="61" spans="2:11" customFormat="1" ht="15" customHeight="1">
      <c r="B61" s="189"/>
      <c r="C61" s="194"/>
      <c r="D61" s="309" t="s">
        <v>2003</v>
      </c>
      <c r="E61" s="309"/>
      <c r="F61" s="309"/>
      <c r="G61" s="309"/>
      <c r="H61" s="309"/>
      <c r="I61" s="309"/>
      <c r="J61" s="309"/>
      <c r="K61" s="190"/>
    </row>
    <row r="62" spans="2:11" customFormat="1" ht="15" customHeight="1">
      <c r="B62" s="189"/>
      <c r="C62" s="194"/>
      <c r="D62" s="312" t="s">
        <v>2004</v>
      </c>
      <c r="E62" s="312"/>
      <c r="F62" s="312"/>
      <c r="G62" s="312"/>
      <c r="H62" s="312"/>
      <c r="I62" s="312"/>
      <c r="J62" s="312"/>
      <c r="K62" s="190"/>
    </row>
    <row r="63" spans="2:11" customFormat="1" ht="15" customHeight="1">
      <c r="B63" s="189"/>
      <c r="C63" s="194"/>
      <c r="D63" s="309" t="s">
        <v>2005</v>
      </c>
      <c r="E63" s="309"/>
      <c r="F63" s="309"/>
      <c r="G63" s="309"/>
      <c r="H63" s="309"/>
      <c r="I63" s="309"/>
      <c r="J63" s="309"/>
      <c r="K63" s="190"/>
    </row>
    <row r="64" spans="2:11" customFormat="1" ht="12.75" customHeight="1">
      <c r="B64" s="189"/>
      <c r="C64" s="194"/>
      <c r="D64" s="194"/>
      <c r="E64" s="197"/>
      <c r="F64" s="194"/>
      <c r="G64" s="194"/>
      <c r="H64" s="194"/>
      <c r="I64" s="194"/>
      <c r="J64" s="194"/>
      <c r="K64" s="190"/>
    </row>
    <row r="65" spans="2:11" customFormat="1" ht="15" customHeight="1">
      <c r="B65" s="189"/>
      <c r="C65" s="194"/>
      <c r="D65" s="309" t="s">
        <v>2006</v>
      </c>
      <c r="E65" s="309"/>
      <c r="F65" s="309"/>
      <c r="G65" s="309"/>
      <c r="H65" s="309"/>
      <c r="I65" s="309"/>
      <c r="J65" s="309"/>
      <c r="K65" s="190"/>
    </row>
    <row r="66" spans="2:11" customFormat="1" ht="15" customHeight="1">
      <c r="B66" s="189"/>
      <c r="C66" s="194"/>
      <c r="D66" s="312" t="s">
        <v>2007</v>
      </c>
      <c r="E66" s="312"/>
      <c r="F66" s="312"/>
      <c r="G66" s="312"/>
      <c r="H66" s="312"/>
      <c r="I66" s="312"/>
      <c r="J66" s="312"/>
      <c r="K66" s="190"/>
    </row>
    <row r="67" spans="2:11" customFormat="1" ht="15" customHeight="1">
      <c r="B67" s="189"/>
      <c r="C67" s="194"/>
      <c r="D67" s="309" t="s">
        <v>2008</v>
      </c>
      <c r="E67" s="309"/>
      <c r="F67" s="309"/>
      <c r="G67" s="309"/>
      <c r="H67" s="309"/>
      <c r="I67" s="309"/>
      <c r="J67" s="309"/>
      <c r="K67" s="190"/>
    </row>
    <row r="68" spans="2:11" customFormat="1" ht="15" customHeight="1">
      <c r="B68" s="189"/>
      <c r="C68" s="194"/>
      <c r="D68" s="309" t="s">
        <v>2009</v>
      </c>
      <c r="E68" s="309"/>
      <c r="F68" s="309"/>
      <c r="G68" s="309"/>
      <c r="H68" s="309"/>
      <c r="I68" s="309"/>
      <c r="J68" s="309"/>
      <c r="K68" s="190"/>
    </row>
    <row r="69" spans="2:11" customFormat="1" ht="15" customHeight="1">
      <c r="B69" s="189"/>
      <c r="C69" s="194"/>
      <c r="D69" s="309" t="s">
        <v>2010</v>
      </c>
      <c r="E69" s="309"/>
      <c r="F69" s="309"/>
      <c r="G69" s="309"/>
      <c r="H69" s="309"/>
      <c r="I69" s="309"/>
      <c r="J69" s="309"/>
      <c r="K69" s="190"/>
    </row>
    <row r="70" spans="2:11" customFormat="1" ht="15" customHeight="1">
      <c r="B70" s="189"/>
      <c r="C70" s="194"/>
      <c r="D70" s="309" t="s">
        <v>2011</v>
      </c>
      <c r="E70" s="309"/>
      <c r="F70" s="309"/>
      <c r="G70" s="309"/>
      <c r="H70" s="309"/>
      <c r="I70" s="309"/>
      <c r="J70" s="309"/>
      <c r="K70" s="190"/>
    </row>
    <row r="71" spans="2:11" customFormat="1" ht="12.75" customHeight="1">
      <c r="B71" s="198"/>
      <c r="C71" s="199"/>
      <c r="D71" s="199"/>
      <c r="E71" s="199"/>
      <c r="F71" s="199"/>
      <c r="G71" s="199"/>
      <c r="H71" s="199"/>
      <c r="I71" s="199"/>
      <c r="J71" s="199"/>
      <c r="K71" s="200"/>
    </row>
    <row r="72" spans="2:11" customFormat="1" ht="18.75" customHeight="1">
      <c r="B72" s="201"/>
      <c r="C72" s="201"/>
      <c r="D72" s="201"/>
      <c r="E72" s="201"/>
      <c r="F72" s="201"/>
      <c r="G72" s="201"/>
      <c r="H72" s="201"/>
      <c r="I72" s="201"/>
      <c r="J72" s="201"/>
      <c r="K72" s="202"/>
    </row>
    <row r="73" spans="2:11" customFormat="1" ht="18.75" customHeight="1">
      <c r="B73" s="202"/>
      <c r="C73" s="202"/>
      <c r="D73" s="202"/>
      <c r="E73" s="202"/>
      <c r="F73" s="202"/>
      <c r="G73" s="202"/>
      <c r="H73" s="202"/>
      <c r="I73" s="202"/>
      <c r="J73" s="202"/>
      <c r="K73" s="202"/>
    </row>
    <row r="74" spans="2:11" customFormat="1" ht="7.5" customHeight="1">
      <c r="B74" s="203"/>
      <c r="C74" s="204"/>
      <c r="D74" s="204"/>
      <c r="E74" s="204"/>
      <c r="F74" s="204"/>
      <c r="G74" s="204"/>
      <c r="H74" s="204"/>
      <c r="I74" s="204"/>
      <c r="J74" s="204"/>
      <c r="K74" s="205"/>
    </row>
    <row r="75" spans="2:11" customFormat="1" ht="45" customHeight="1">
      <c r="B75" s="206"/>
      <c r="C75" s="313" t="s">
        <v>2012</v>
      </c>
      <c r="D75" s="313"/>
      <c r="E75" s="313"/>
      <c r="F75" s="313"/>
      <c r="G75" s="313"/>
      <c r="H75" s="313"/>
      <c r="I75" s="313"/>
      <c r="J75" s="313"/>
      <c r="K75" s="207"/>
    </row>
    <row r="76" spans="2:11" customFormat="1" ht="17.25" customHeight="1">
      <c r="B76" s="206"/>
      <c r="C76" s="208" t="s">
        <v>2013</v>
      </c>
      <c r="D76" s="208"/>
      <c r="E76" s="208"/>
      <c r="F76" s="208" t="s">
        <v>2014</v>
      </c>
      <c r="G76" s="209"/>
      <c r="H76" s="208" t="s">
        <v>54</v>
      </c>
      <c r="I76" s="208" t="s">
        <v>57</v>
      </c>
      <c r="J76" s="208" t="s">
        <v>2015</v>
      </c>
      <c r="K76" s="207"/>
    </row>
    <row r="77" spans="2:11" customFormat="1" ht="17.25" customHeight="1">
      <c r="B77" s="206"/>
      <c r="C77" s="210" t="s">
        <v>2016</v>
      </c>
      <c r="D77" s="210"/>
      <c r="E77" s="210"/>
      <c r="F77" s="211" t="s">
        <v>2017</v>
      </c>
      <c r="G77" s="212"/>
      <c r="H77" s="210"/>
      <c r="I77" s="210"/>
      <c r="J77" s="210" t="s">
        <v>2018</v>
      </c>
      <c r="K77" s="207"/>
    </row>
    <row r="78" spans="2:11" customFormat="1" ht="5.25" customHeight="1">
      <c r="B78" s="206"/>
      <c r="C78" s="213"/>
      <c r="D78" s="213"/>
      <c r="E78" s="213"/>
      <c r="F78" s="213"/>
      <c r="G78" s="214"/>
      <c r="H78" s="213"/>
      <c r="I78" s="213"/>
      <c r="J78" s="213"/>
      <c r="K78" s="207"/>
    </row>
    <row r="79" spans="2:11" customFormat="1" ht="15" customHeight="1">
      <c r="B79" s="206"/>
      <c r="C79" s="195" t="s">
        <v>53</v>
      </c>
      <c r="D79" s="215"/>
      <c r="E79" s="215"/>
      <c r="F79" s="216" t="s">
        <v>2019</v>
      </c>
      <c r="G79" s="217"/>
      <c r="H79" s="195" t="s">
        <v>2020</v>
      </c>
      <c r="I79" s="195" t="s">
        <v>2021</v>
      </c>
      <c r="J79" s="195">
        <v>20</v>
      </c>
      <c r="K79" s="207"/>
    </row>
    <row r="80" spans="2:11" customFormat="1" ht="15" customHeight="1">
      <c r="B80" s="206"/>
      <c r="C80" s="195" t="s">
        <v>2022</v>
      </c>
      <c r="D80" s="195"/>
      <c r="E80" s="195"/>
      <c r="F80" s="216" t="s">
        <v>2019</v>
      </c>
      <c r="G80" s="217"/>
      <c r="H80" s="195" t="s">
        <v>2023</v>
      </c>
      <c r="I80" s="195" t="s">
        <v>2021</v>
      </c>
      <c r="J80" s="195">
        <v>120</v>
      </c>
      <c r="K80" s="207"/>
    </row>
    <row r="81" spans="2:11" customFormat="1" ht="15" customHeight="1">
      <c r="B81" s="218"/>
      <c r="C81" s="195" t="s">
        <v>2024</v>
      </c>
      <c r="D81" s="195"/>
      <c r="E81" s="195"/>
      <c r="F81" s="216" t="s">
        <v>2025</v>
      </c>
      <c r="G81" s="217"/>
      <c r="H81" s="195" t="s">
        <v>2026</v>
      </c>
      <c r="I81" s="195" t="s">
        <v>2021</v>
      </c>
      <c r="J81" s="195">
        <v>50</v>
      </c>
      <c r="K81" s="207"/>
    </row>
    <row r="82" spans="2:11" customFormat="1" ht="15" customHeight="1">
      <c r="B82" s="218"/>
      <c r="C82" s="195" t="s">
        <v>2027</v>
      </c>
      <c r="D82" s="195"/>
      <c r="E82" s="195"/>
      <c r="F82" s="216" t="s">
        <v>2019</v>
      </c>
      <c r="G82" s="217"/>
      <c r="H82" s="195" t="s">
        <v>2028</v>
      </c>
      <c r="I82" s="195" t="s">
        <v>2029</v>
      </c>
      <c r="J82" s="195"/>
      <c r="K82" s="207"/>
    </row>
    <row r="83" spans="2:11" customFormat="1" ht="15" customHeight="1">
      <c r="B83" s="218"/>
      <c r="C83" s="195" t="s">
        <v>2030</v>
      </c>
      <c r="D83" s="195"/>
      <c r="E83" s="195"/>
      <c r="F83" s="216" t="s">
        <v>2025</v>
      </c>
      <c r="G83" s="195"/>
      <c r="H83" s="195" t="s">
        <v>2031</v>
      </c>
      <c r="I83" s="195" t="s">
        <v>2021</v>
      </c>
      <c r="J83" s="195">
        <v>15</v>
      </c>
      <c r="K83" s="207"/>
    </row>
    <row r="84" spans="2:11" customFormat="1" ht="15" customHeight="1">
      <c r="B84" s="218"/>
      <c r="C84" s="195" t="s">
        <v>2032</v>
      </c>
      <c r="D84" s="195"/>
      <c r="E84" s="195"/>
      <c r="F84" s="216" t="s">
        <v>2025</v>
      </c>
      <c r="G84" s="195"/>
      <c r="H84" s="195" t="s">
        <v>2033</v>
      </c>
      <c r="I84" s="195" t="s">
        <v>2021</v>
      </c>
      <c r="J84" s="195">
        <v>15</v>
      </c>
      <c r="K84" s="207"/>
    </row>
    <row r="85" spans="2:11" customFormat="1" ht="15" customHeight="1">
      <c r="B85" s="218"/>
      <c r="C85" s="195" t="s">
        <v>2034</v>
      </c>
      <c r="D85" s="195"/>
      <c r="E85" s="195"/>
      <c r="F85" s="216" t="s">
        <v>2025</v>
      </c>
      <c r="G85" s="195"/>
      <c r="H85" s="195" t="s">
        <v>2035</v>
      </c>
      <c r="I85" s="195" t="s">
        <v>2021</v>
      </c>
      <c r="J85" s="195">
        <v>20</v>
      </c>
      <c r="K85" s="207"/>
    </row>
    <row r="86" spans="2:11" customFormat="1" ht="15" customHeight="1">
      <c r="B86" s="218"/>
      <c r="C86" s="195" t="s">
        <v>2036</v>
      </c>
      <c r="D86" s="195"/>
      <c r="E86" s="195"/>
      <c r="F86" s="216" t="s">
        <v>2025</v>
      </c>
      <c r="G86" s="195"/>
      <c r="H86" s="195" t="s">
        <v>2037</v>
      </c>
      <c r="I86" s="195" t="s">
        <v>2021</v>
      </c>
      <c r="J86" s="195">
        <v>20</v>
      </c>
      <c r="K86" s="207"/>
    </row>
    <row r="87" spans="2:11" customFormat="1" ht="15" customHeight="1">
      <c r="B87" s="218"/>
      <c r="C87" s="195" t="s">
        <v>2038</v>
      </c>
      <c r="D87" s="195"/>
      <c r="E87" s="195"/>
      <c r="F87" s="216" t="s">
        <v>2025</v>
      </c>
      <c r="G87" s="217"/>
      <c r="H87" s="195" t="s">
        <v>2039</v>
      </c>
      <c r="I87" s="195" t="s">
        <v>2021</v>
      </c>
      <c r="J87" s="195">
        <v>50</v>
      </c>
      <c r="K87" s="207"/>
    </row>
    <row r="88" spans="2:11" customFormat="1" ht="15" customHeight="1">
      <c r="B88" s="218"/>
      <c r="C88" s="195" t="s">
        <v>2040</v>
      </c>
      <c r="D88" s="195"/>
      <c r="E88" s="195"/>
      <c r="F88" s="216" t="s">
        <v>2025</v>
      </c>
      <c r="G88" s="217"/>
      <c r="H88" s="195" t="s">
        <v>2041</v>
      </c>
      <c r="I88" s="195" t="s">
        <v>2021</v>
      </c>
      <c r="J88" s="195">
        <v>20</v>
      </c>
      <c r="K88" s="207"/>
    </row>
    <row r="89" spans="2:11" customFormat="1" ht="15" customHeight="1">
      <c r="B89" s="218"/>
      <c r="C89" s="195" t="s">
        <v>2042</v>
      </c>
      <c r="D89" s="195"/>
      <c r="E89" s="195"/>
      <c r="F89" s="216" t="s">
        <v>2025</v>
      </c>
      <c r="G89" s="217"/>
      <c r="H89" s="195" t="s">
        <v>2043</v>
      </c>
      <c r="I89" s="195" t="s">
        <v>2021</v>
      </c>
      <c r="J89" s="195">
        <v>20</v>
      </c>
      <c r="K89" s="207"/>
    </row>
    <row r="90" spans="2:11" customFormat="1" ht="15" customHeight="1">
      <c r="B90" s="218"/>
      <c r="C90" s="195" t="s">
        <v>2044</v>
      </c>
      <c r="D90" s="195"/>
      <c r="E90" s="195"/>
      <c r="F90" s="216" t="s">
        <v>2025</v>
      </c>
      <c r="G90" s="217"/>
      <c r="H90" s="195" t="s">
        <v>2045</v>
      </c>
      <c r="I90" s="195" t="s">
        <v>2021</v>
      </c>
      <c r="J90" s="195">
        <v>50</v>
      </c>
      <c r="K90" s="207"/>
    </row>
    <row r="91" spans="2:11" customFormat="1" ht="15" customHeight="1">
      <c r="B91" s="218"/>
      <c r="C91" s="195" t="s">
        <v>2046</v>
      </c>
      <c r="D91" s="195"/>
      <c r="E91" s="195"/>
      <c r="F91" s="216" t="s">
        <v>2025</v>
      </c>
      <c r="G91" s="217"/>
      <c r="H91" s="195" t="s">
        <v>2046</v>
      </c>
      <c r="I91" s="195" t="s">
        <v>2021</v>
      </c>
      <c r="J91" s="195">
        <v>50</v>
      </c>
      <c r="K91" s="207"/>
    </row>
    <row r="92" spans="2:11" customFormat="1" ht="15" customHeight="1">
      <c r="B92" s="218"/>
      <c r="C92" s="195" t="s">
        <v>2047</v>
      </c>
      <c r="D92" s="195"/>
      <c r="E92" s="195"/>
      <c r="F92" s="216" t="s">
        <v>2025</v>
      </c>
      <c r="G92" s="217"/>
      <c r="H92" s="195" t="s">
        <v>2048</v>
      </c>
      <c r="I92" s="195" t="s">
        <v>2021</v>
      </c>
      <c r="J92" s="195">
        <v>255</v>
      </c>
      <c r="K92" s="207"/>
    </row>
    <row r="93" spans="2:11" customFormat="1" ht="15" customHeight="1">
      <c r="B93" s="218"/>
      <c r="C93" s="195" t="s">
        <v>2049</v>
      </c>
      <c r="D93" s="195"/>
      <c r="E93" s="195"/>
      <c r="F93" s="216" t="s">
        <v>2019</v>
      </c>
      <c r="G93" s="217"/>
      <c r="H93" s="195" t="s">
        <v>2050</v>
      </c>
      <c r="I93" s="195" t="s">
        <v>2051</v>
      </c>
      <c r="J93" s="195"/>
      <c r="K93" s="207"/>
    </row>
    <row r="94" spans="2:11" customFormat="1" ht="15" customHeight="1">
      <c r="B94" s="218"/>
      <c r="C94" s="195" t="s">
        <v>2052</v>
      </c>
      <c r="D94" s="195"/>
      <c r="E94" s="195"/>
      <c r="F94" s="216" t="s">
        <v>2019</v>
      </c>
      <c r="G94" s="217"/>
      <c r="H94" s="195" t="s">
        <v>2053</v>
      </c>
      <c r="I94" s="195" t="s">
        <v>2054</v>
      </c>
      <c r="J94" s="195"/>
      <c r="K94" s="207"/>
    </row>
    <row r="95" spans="2:11" customFormat="1" ht="15" customHeight="1">
      <c r="B95" s="218"/>
      <c r="C95" s="195" t="s">
        <v>2055</v>
      </c>
      <c r="D95" s="195"/>
      <c r="E95" s="195"/>
      <c r="F95" s="216" t="s">
        <v>2019</v>
      </c>
      <c r="G95" s="217"/>
      <c r="H95" s="195" t="s">
        <v>2055</v>
      </c>
      <c r="I95" s="195" t="s">
        <v>2054</v>
      </c>
      <c r="J95" s="195"/>
      <c r="K95" s="207"/>
    </row>
    <row r="96" spans="2:11" customFormat="1" ht="15" customHeight="1">
      <c r="B96" s="218"/>
      <c r="C96" s="195" t="s">
        <v>38</v>
      </c>
      <c r="D96" s="195"/>
      <c r="E96" s="195"/>
      <c r="F96" s="216" t="s">
        <v>2019</v>
      </c>
      <c r="G96" s="217"/>
      <c r="H96" s="195" t="s">
        <v>2056</v>
      </c>
      <c r="I96" s="195" t="s">
        <v>2054</v>
      </c>
      <c r="J96" s="195"/>
      <c r="K96" s="207"/>
    </row>
    <row r="97" spans="2:11" customFormat="1" ht="15" customHeight="1">
      <c r="B97" s="218"/>
      <c r="C97" s="195" t="s">
        <v>48</v>
      </c>
      <c r="D97" s="195"/>
      <c r="E97" s="195"/>
      <c r="F97" s="216" t="s">
        <v>2019</v>
      </c>
      <c r="G97" s="217"/>
      <c r="H97" s="195" t="s">
        <v>2057</v>
      </c>
      <c r="I97" s="195" t="s">
        <v>2054</v>
      </c>
      <c r="J97" s="195"/>
      <c r="K97" s="207"/>
    </row>
    <row r="98" spans="2:11" customFormat="1" ht="15" customHeight="1">
      <c r="B98" s="219"/>
      <c r="C98" s="220"/>
      <c r="D98" s="220"/>
      <c r="E98" s="220"/>
      <c r="F98" s="220"/>
      <c r="G98" s="220"/>
      <c r="H98" s="220"/>
      <c r="I98" s="220"/>
      <c r="J98" s="220"/>
      <c r="K98" s="221"/>
    </row>
    <row r="99" spans="2:11" customFormat="1" ht="18.75" customHeight="1">
      <c r="B99" s="222"/>
      <c r="C99" s="223"/>
      <c r="D99" s="223"/>
      <c r="E99" s="223"/>
      <c r="F99" s="223"/>
      <c r="G99" s="223"/>
      <c r="H99" s="223"/>
      <c r="I99" s="223"/>
      <c r="J99" s="223"/>
      <c r="K99" s="222"/>
    </row>
    <row r="100" spans="2:11" customFormat="1" ht="18.75" customHeight="1">
      <c r="B100" s="202"/>
      <c r="C100" s="202"/>
      <c r="D100" s="202"/>
      <c r="E100" s="202"/>
      <c r="F100" s="202"/>
      <c r="G100" s="202"/>
      <c r="H100" s="202"/>
      <c r="I100" s="202"/>
      <c r="J100" s="202"/>
      <c r="K100" s="202"/>
    </row>
    <row r="101" spans="2:11" customFormat="1" ht="7.5" customHeight="1">
      <c r="B101" s="203"/>
      <c r="C101" s="204"/>
      <c r="D101" s="204"/>
      <c r="E101" s="204"/>
      <c r="F101" s="204"/>
      <c r="G101" s="204"/>
      <c r="H101" s="204"/>
      <c r="I101" s="204"/>
      <c r="J101" s="204"/>
      <c r="K101" s="205"/>
    </row>
    <row r="102" spans="2:11" customFormat="1" ht="45" customHeight="1">
      <c r="B102" s="206"/>
      <c r="C102" s="313" t="s">
        <v>2058</v>
      </c>
      <c r="D102" s="313"/>
      <c r="E102" s="313"/>
      <c r="F102" s="313"/>
      <c r="G102" s="313"/>
      <c r="H102" s="313"/>
      <c r="I102" s="313"/>
      <c r="J102" s="313"/>
      <c r="K102" s="207"/>
    </row>
    <row r="103" spans="2:11" customFormat="1" ht="17.25" customHeight="1">
      <c r="B103" s="206"/>
      <c r="C103" s="208" t="s">
        <v>2013</v>
      </c>
      <c r="D103" s="208"/>
      <c r="E103" s="208"/>
      <c r="F103" s="208" t="s">
        <v>2014</v>
      </c>
      <c r="G103" s="209"/>
      <c r="H103" s="208" t="s">
        <v>54</v>
      </c>
      <c r="I103" s="208" t="s">
        <v>57</v>
      </c>
      <c r="J103" s="208" t="s">
        <v>2015</v>
      </c>
      <c r="K103" s="207"/>
    </row>
    <row r="104" spans="2:11" customFormat="1" ht="17.25" customHeight="1">
      <c r="B104" s="206"/>
      <c r="C104" s="210" t="s">
        <v>2016</v>
      </c>
      <c r="D104" s="210"/>
      <c r="E104" s="210"/>
      <c r="F104" s="211" t="s">
        <v>2017</v>
      </c>
      <c r="G104" s="212"/>
      <c r="H104" s="210"/>
      <c r="I104" s="210"/>
      <c r="J104" s="210" t="s">
        <v>2018</v>
      </c>
      <c r="K104" s="207"/>
    </row>
    <row r="105" spans="2:11" customFormat="1" ht="5.25" customHeight="1">
      <c r="B105" s="206"/>
      <c r="C105" s="208"/>
      <c r="D105" s="208"/>
      <c r="E105" s="208"/>
      <c r="F105" s="208"/>
      <c r="G105" s="224"/>
      <c r="H105" s="208"/>
      <c r="I105" s="208"/>
      <c r="J105" s="208"/>
      <c r="K105" s="207"/>
    </row>
    <row r="106" spans="2:11" customFormat="1" ht="15" customHeight="1">
      <c r="B106" s="206"/>
      <c r="C106" s="195" t="s">
        <v>53</v>
      </c>
      <c r="D106" s="215"/>
      <c r="E106" s="215"/>
      <c r="F106" s="216" t="s">
        <v>2019</v>
      </c>
      <c r="G106" s="195"/>
      <c r="H106" s="195" t="s">
        <v>2059</v>
      </c>
      <c r="I106" s="195" t="s">
        <v>2021</v>
      </c>
      <c r="J106" s="195">
        <v>20</v>
      </c>
      <c r="K106" s="207"/>
    </row>
    <row r="107" spans="2:11" customFormat="1" ht="15" customHeight="1">
      <c r="B107" s="206"/>
      <c r="C107" s="195" t="s">
        <v>2022</v>
      </c>
      <c r="D107" s="195"/>
      <c r="E107" s="195"/>
      <c r="F107" s="216" t="s">
        <v>2019</v>
      </c>
      <c r="G107" s="195"/>
      <c r="H107" s="195" t="s">
        <v>2059</v>
      </c>
      <c r="I107" s="195" t="s">
        <v>2021</v>
      </c>
      <c r="J107" s="195">
        <v>120</v>
      </c>
      <c r="K107" s="207"/>
    </row>
    <row r="108" spans="2:11" customFormat="1" ht="15" customHeight="1">
      <c r="B108" s="218"/>
      <c r="C108" s="195" t="s">
        <v>2024</v>
      </c>
      <c r="D108" s="195"/>
      <c r="E108" s="195"/>
      <c r="F108" s="216" t="s">
        <v>2025</v>
      </c>
      <c r="G108" s="195"/>
      <c r="H108" s="195" t="s">
        <v>2059</v>
      </c>
      <c r="I108" s="195" t="s">
        <v>2021</v>
      </c>
      <c r="J108" s="195">
        <v>50</v>
      </c>
      <c r="K108" s="207"/>
    </row>
    <row r="109" spans="2:11" customFormat="1" ht="15" customHeight="1">
      <c r="B109" s="218"/>
      <c r="C109" s="195" t="s">
        <v>2027</v>
      </c>
      <c r="D109" s="195"/>
      <c r="E109" s="195"/>
      <c r="F109" s="216" t="s">
        <v>2019</v>
      </c>
      <c r="G109" s="195"/>
      <c r="H109" s="195" t="s">
        <v>2059</v>
      </c>
      <c r="I109" s="195" t="s">
        <v>2029</v>
      </c>
      <c r="J109" s="195"/>
      <c r="K109" s="207"/>
    </row>
    <row r="110" spans="2:11" customFormat="1" ht="15" customHeight="1">
      <c r="B110" s="218"/>
      <c r="C110" s="195" t="s">
        <v>2038</v>
      </c>
      <c r="D110" s="195"/>
      <c r="E110" s="195"/>
      <c r="F110" s="216" t="s">
        <v>2025</v>
      </c>
      <c r="G110" s="195"/>
      <c r="H110" s="195" t="s">
        <v>2059</v>
      </c>
      <c r="I110" s="195" t="s">
        <v>2021</v>
      </c>
      <c r="J110" s="195">
        <v>50</v>
      </c>
      <c r="K110" s="207"/>
    </row>
    <row r="111" spans="2:11" customFormat="1" ht="15" customHeight="1">
      <c r="B111" s="218"/>
      <c r="C111" s="195" t="s">
        <v>2046</v>
      </c>
      <c r="D111" s="195"/>
      <c r="E111" s="195"/>
      <c r="F111" s="216" t="s">
        <v>2025</v>
      </c>
      <c r="G111" s="195"/>
      <c r="H111" s="195" t="s">
        <v>2059</v>
      </c>
      <c r="I111" s="195" t="s">
        <v>2021</v>
      </c>
      <c r="J111" s="195">
        <v>50</v>
      </c>
      <c r="K111" s="207"/>
    </row>
    <row r="112" spans="2:11" customFormat="1" ht="15" customHeight="1">
      <c r="B112" s="218"/>
      <c r="C112" s="195" t="s">
        <v>2044</v>
      </c>
      <c r="D112" s="195"/>
      <c r="E112" s="195"/>
      <c r="F112" s="216" t="s">
        <v>2025</v>
      </c>
      <c r="G112" s="195"/>
      <c r="H112" s="195" t="s">
        <v>2059</v>
      </c>
      <c r="I112" s="195" t="s">
        <v>2021</v>
      </c>
      <c r="J112" s="195">
        <v>50</v>
      </c>
      <c r="K112" s="207"/>
    </row>
    <row r="113" spans="2:11" customFormat="1" ht="15" customHeight="1">
      <c r="B113" s="218"/>
      <c r="C113" s="195" t="s">
        <v>53</v>
      </c>
      <c r="D113" s="195"/>
      <c r="E113" s="195"/>
      <c r="F113" s="216" t="s">
        <v>2019</v>
      </c>
      <c r="G113" s="195"/>
      <c r="H113" s="195" t="s">
        <v>2060</v>
      </c>
      <c r="I113" s="195" t="s">
        <v>2021</v>
      </c>
      <c r="J113" s="195">
        <v>20</v>
      </c>
      <c r="K113" s="207"/>
    </row>
    <row r="114" spans="2:11" customFormat="1" ht="15" customHeight="1">
      <c r="B114" s="218"/>
      <c r="C114" s="195" t="s">
        <v>2061</v>
      </c>
      <c r="D114" s="195"/>
      <c r="E114" s="195"/>
      <c r="F114" s="216" t="s">
        <v>2019</v>
      </c>
      <c r="G114" s="195"/>
      <c r="H114" s="195" t="s">
        <v>2062</v>
      </c>
      <c r="I114" s="195" t="s">
        <v>2021</v>
      </c>
      <c r="J114" s="195">
        <v>120</v>
      </c>
      <c r="K114" s="207"/>
    </row>
    <row r="115" spans="2:11" customFormat="1" ht="15" customHeight="1">
      <c r="B115" s="218"/>
      <c r="C115" s="195" t="s">
        <v>38</v>
      </c>
      <c r="D115" s="195"/>
      <c r="E115" s="195"/>
      <c r="F115" s="216" t="s">
        <v>2019</v>
      </c>
      <c r="G115" s="195"/>
      <c r="H115" s="195" t="s">
        <v>2063</v>
      </c>
      <c r="I115" s="195" t="s">
        <v>2054</v>
      </c>
      <c r="J115" s="195"/>
      <c r="K115" s="207"/>
    </row>
    <row r="116" spans="2:11" customFormat="1" ht="15" customHeight="1">
      <c r="B116" s="218"/>
      <c r="C116" s="195" t="s">
        <v>48</v>
      </c>
      <c r="D116" s="195"/>
      <c r="E116" s="195"/>
      <c r="F116" s="216" t="s">
        <v>2019</v>
      </c>
      <c r="G116" s="195"/>
      <c r="H116" s="195" t="s">
        <v>2064</v>
      </c>
      <c r="I116" s="195" t="s">
        <v>2054</v>
      </c>
      <c r="J116" s="195"/>
      <c r="K116" s="207"/>
    </row>
    <row r="117" spans="2:11" customFormat="1" ht="15" customHeight="1">
      <c r="B117" s="218"/>
      <c r="C117" s="195" t="s">
        <v>57</v>
      </c>
      <c r="D117" s="195"/>
      <c r="E117" s="195"/>
      <c r="F117" s="216" t="s">
        <v>2019</v>
      </c>
      <c r="G117" s="195"/>
      <c r="H117" s="195" t="s">
        <v>2065</v>
      </c>
      <c r="I117" s="195" t="s">
        <v>2066</v>
      </c>
      <c r="J117" s="195"/>
      <c r="K117" s="207"/>
    </row>
    <row r="118" spans="2:11" customFormat="1" ht="15" customHeight="1">
      <c r="B118" s="219"/>
      <c r="C118" s="225"/>
      <c r="D118" s="225"/>
      <c r="E118" s="225"/>
      <c r="F118" s="225"/>
      <c r="G118" s="225"/>
      <c r="H118" s="225"/>
      <c r="I118" s="225"/>
      <c r="J118" s="225"/>
      <c r="K118" s="221"/>
    </row>
    <row r="119" spans="2:11" customFormat="1" ht="18.75" customHeight="1">
      <c r="B119" s="226"/>
      <c r="C119" s="227"/>
      <c r="D119" s="227"/>
      <c r="E119" s="227"/>
      <c r="F119" s="228"/>
      <c r="G119" s="227"/>
      <c r="H119" s="227"/>
      <c r="I119" s="227"/>
      <c r="J119" s="227"/>
      <c r="K119" s="226"/>
    </row>
    <row r="120" spans="2:11" customFormat="1" ht="18.75" customHeight="1">
      <c r="B120" s="202"/>
      <c r="C120" s="202"/>
      <c r="D120" s="202"/>
      <c r="E120" s="202"/>
      <c r="F120" s="202"/>
      <c r="G120" s="202"/>
      <c r="H120" s="202"/>
      <c r="I120" s="202"/>
      <c r="J120" s="202"/>
      <c r="K120" s="202"/>
    </row>
    <row r="121" spans="2:11" customFormat="1" ht="7.5" customHeight="1">
      <c r="B121" s="229"/>
      <c r="C121" s="230"/>
      <c r="D121" s="230"/>
      <c r="E121" s="230"/>
      <c r="F121" s="230"/>
      <c r="G121" s="230"/>
      <c r="H121" s="230"/>
      <c r="I121" s="230"/>
      <c r="J121" s="230"/>
      <c r="K121" s="231"/>
    </row>
    <row r="122" spans="2:11" customFormat="1" ht="45" customHeight="1">
      <c r="B122" s="232"/>
      <c r="C122" s="311" t="s">
        <v>2067</v>
      </c>
      <c r="D122" s="311"/>
      <c r="E122" s="311"/>
      <c r="F122" s="311"/>
      <c r="G122" s="311"/>
      <c r="H122" s="311"/>
      <c r="I122" s="311"/>
      <c r="J122" s="311"/>
      <c r="K122" s="233"/>
    </row>
    <row r="123" spans="2:11" customFormat="1" ht="17.25" customHeight="1">
      <c r="B123" s="234"/>
      <c r="C123" s="208" t="s">
        <v>2013</v>
      </c>
      <c r="D123" s="208"/>
      <c r="E123" s="208"/>
      <c r="F123" s="208" t="s">
        <v>2014</v>
      </c>
      <c r="G123" s="209"/>
      <c r="H123" s="208" t="s">
        <v>54</v>
      </c>
      <c r="I123" s="208" t="s">
        <v>57</v>
      </c>
      <c r="J123" s="208" t="s">
        <v>2015</v>
      </c>
      <c r="K123" s="235"/>
    </row>
    <row r="124" spans="2:11" customFormat="1" ht="17.25" customHeight="1">
      <c r="B124" s="234"/>
      <c r="C124" s="210" t="s">
        <v>2016</v>
      </c>
      <c r="D124" s="210"/>
      <c r="E124" s="210"/>
      <c r="F124" s="211" t="s">
        <v>2017</v>
      </c>
      <c r="G124" s="212"/>
      <c r="H124" s="210"/>
      <c r="I124" s="210"/>
      <c r="J124" s="210" t="s">
        <v>2018</v>
      </c>
      <c r="K124" s="235"/>
    </row>
    <row r="125" spans="2:11" customFormat="1" ht="5.25" customHeight="1">
      <c r="B125" s="236"/>
      <c r="C125" s="213"/>
      <c r="D125" s="213"/>
      <c r="E125" s="213"/>
      <c r="F125" s="213"/>
      <c r="G125" s="237"/>
      <c r="H125" s="213"/>
      <c r="I125" s="213"/>
      <c r="J125" s="213"/>
      <c r="K125" s="238"/>
    </row>
    <row r="126" spans="2:11" customFormat="1" ht="15" customHeight="1">
      <c r="B126" s="236"/>
      <c r="C126" s="195" t="s">
        <v>2022</v>
      </c>
      <c r="D126" s="215"/>
      <c r="E126" s="215"/>
      <c r="F126" s="216" t="s">
        <v>2019</v>
      </c>
      <c r="G126" s="195"/>
      <c r="H126" s="195" t="s">
        <v>2059</v>
      </c>
      <c r="I126" s="195" t="s">
        <v>2021</v>
      </c>
      <c r="J126" s="195">
        <v>120</v>
      </c>
      <c r="K126" s="239"/>
    </row>
    <row r="127" spans="2:11" customFormat="1" ht="15" customHeight="1">
      <c r="B127" s="236"/>
      <c r="C127" s="195" t="s">
        <v>2068</v>
      </c>
      <c r="D127" s="195"/>
      <c r="E127" s="195"/>
      <c r="F127" s="216" t="s">
        <v>2019</v>
      </c>
      <c r="G127" s="195"/>
      <c r="H127" s="195" t="s">
        <v>2069</v>
      </c>
      <c r="I127" s="195" t="s">
        <v>2021</v>
      </c>
      <c r="J127" s="195" t="s">
        <v>2070</v>
      </c>
      <c r="K127" s="239"/>
    </row>
    <row r="128" spans="2:11" customFormat="1" ht="15" customHeight="1">
      <c r="B128" s="236"/>
      <c r="C128" s="195" t="s">
        <v>1967</v>
      </c>
      <c r="D128" s="195"/>
      <c r="E128" s="195"/>
      <c r="F128" s="216" t="s">
        <v>2019</v>
      </c>
      <c r="G128" s="195"/>
      <c r="H128" s="195" t="s">
        <v>2071</v>
      </c>
      <c r="I128" s="195" t="s">
        <v>2021</v>
      </c>
      <c r="J128" s="195" t="s">
        <v>2070</v>
      </c>
      <c r="K128" s="239"/>
    </row>
    <row r="129" spans="2:11" customFormat="1" ht="15" customHeight="1">
      <c r="B129" s="236"/>
      <c r="C129" s="195" t="s">
        <v>2030</v>
      </c>
      <c r="D129" s="195"/>
      <c r="E129" s="195"/>
      <c r="F129" s="216" t="s">
        <v>2025</v>
      </c>
      <c r="G129" s="195"/>
      <c r="H129" s="195" t="s">
        <v>2031</v>
      </c>
      <c r="I129" s="195" t="s">
        <v>2021</v>
      </c>
      <c r="J129" s="195">
        <v>15</v>
      </c>
      <c r="K129" s="239"/>
    </row>
    <row r="130" spans="2:11" customFormat="1" ht="15" customHeight="1">
      <c r="B130" s="236"/>
      <c r="C130" s="195" t="s">
        <v>2032</v>
      </c>
      <c r="D130" s="195"/>
      <c r="E130" s="195"/>
      <c r="F130" s="216" t="s">
        <v>2025</v>
      </c>
      <c r="G130" s="195"/>
      <c r="H130" s="195" t="s">
        <v>2033</v>
      </c>
      <c r="I130" s="195" t="s">
        <v>2021</v>
      </c>
      <c r="J130" s="195">
        <v>15</v>
      </c>
      <c r="K130" s="239"/>
    </row>
    <row r="131" spans="2:11" customFormat="1" ht="15" customHeight="1">
      <c r="B131" s="236"/>
      <c r="C131" s="195" t="s">
        <v>2034</v>
      </c>
      <c r="D131" s="195"/>
      <c r="E131" s="195"/>
      <c r="F131" s="216" t="s">
        <v>2025</v>
      </c>
      <c r="G131" s="195"/>
      <c r="H131" s="195" t="s">
        <v>2035</v>
      </c>
      <c r="I131" s="195" t="s">
        <v>2021</v>
      </c>
      <c r="J131" s="195">
        <v>20</v>
      </c>
      <c r="K131" s="239"/>
    </row>
    <row r="132" spans="2:11" customFormat="1" ht="15" customHeight="1">
      <c r="B132" s="236"/>
      <c r="C132" s="195" t="s">
        <v>2036</v>
      </c>
      <c r="D132" s="195"/>
      <c r="E132" s="195"/>
      <c r="F132" s="216" t="s">
        <v>2025</v>
      </c>
      <c r="G132" s="195"/>
      <c r="H132" s="195" t="s">
        <v>2037</v>
      </c>
      <c r="I132" s="195" t="s">
        <v>2021</v>
      </c>
      <c r="J132" s="195">
        <v>20</v>
      </c>
      <c r="K132" s="239"/>
    </row>
    <row r="133" spans="2:11" customFormat="1" ht="15" customHeight="1">
      <c r="B133" s="236"/>
      <c r="C133" s="195" t="s">
        <v>2024</v>
      </c>
      <c r="D133" s="195"/>
      <c r="E133" s="195"/>
      <c r="F133" s="216" t="s">
        <v>2025</v>
      </c>
      <c r="G133" s="195"/>
      <c r="H133" s="195" t="s">
        <v>2059</v>
      </c>
      <c r="I133" s="195" t="s">
        <v>2021</v>
      </c>
      <c r="J133" s="195">
        <v>50</v>
      </c>
      <c r="K133" s="239"/>
    </row>
    <row r="134" spans="2:11" customFormat="1" ht="15" customHeight="1">
      <c r="B134" s="236"/>
      <c r="C134" s="195" t="s">
        <v>2038</v>
      </c>
      <c r="D134" s="195"/>
      <c r="E134" s="195"/>
      <c r="F134" s="216" t="s">
        <v>2025</v>
      </c>
      <c r="G134" s="195"/>
      <c r="H134" s="195" t="s">
        <v>2059</v>
      </c>
      <c r="I134" s="195" t="s">
        <v>2021</v>
      </c>
      <c r="J134" s="195">
        <v>50</v>
      </c>
      <c r="K134" s="239"/>
    </row>
    <row r="135" spans="2:11" customFormat="1" ht="15" customHeight="1">
      <c r="B135" s="236"/>
      <c r="C135" s="195" t="s">
        <v>2044</v>
      </c>
      <c r="D135" s="195"/>
      <c r="E135" s="195"/>
      <c r="F135" s="216" t="s">
        <v>2025</v>
      </c>
      <c r="G135" s="195"/>
      <c r="H135" s="195" t="s">
        <v>2059</v>
      </c>
      <c r="I135" s="195" t="s">
        <v>2021</v>
      </c>
      <c r="J135" s="195">
        <v>50</v>
      </c>
      <c r="K135" s="239"/>
    </row>
    <row r="136" spans="2:11" customFormat="1" ht="15" customHeight="1">
      <c r="B136" s="236"/>
      <c r="C136" s="195" t="s">
        <v>2046</v>
      </c>
      <c r="D136" s="195"/>
      <c r="E136" s="195"/>
      <c r="F136" s="216" t="s">
        <v>2025</v>
      </c>
      <c r="G136" s="195"/>
      <c r="H136" s="195" t="s">
        <v>2059</v>
      </c>
      <c r="I136" s="195" t="s">
        <v>2021</v>
      </c>
      <c r="J136" s="195">
        <v>50</v>
      </c>
      <c r="K136" s="239"/>
    </row>
    <row r="137" spans="2:11" customFormat="1" ht="15" customHeight="1">
      <c r="B137" s="236"/>
      <c r="C137" s="195" t="s">
        <v>2047</v>
      </c>
      <c r="D137" s="195"/>
      <c r="E137" s="195"/>
      <c r="F137" s="216" t="s">
        <v>2025</v>
      </c>
      <c r="G137" s="195"/>
      <c r="H137" s="195" t="s">
        <v>2072</v>
      </c>
      <c r="I137" s="195" t="s">
        <v>2021</v>
      </c>
      <c r="J137" s="195">
        <v>255</v>
      </c>
      <c r="K137" s="239"/>
    </row>
    <row r="138" spans="2:11" customFormat="1" ht="15" customHeight="1">
      <c r="B138" s="236"/>
      <c r="C138" s="195" t="s">
        <v>2049</v>
      </c>
      <c r="D138" s="195"/>
      <c r="E138" s="195"/>
      <c r="F138" s="216" t="s">
        <v>2019</v>
      </c>
      <c r="G138" s="195"/>
      <c r="H138" s="195" t="s">
        <v>2073</v>
      </c>
      <c r="I138" s="195" t="s">
        <v>2051</v>
      </c>
      <c r="J138" s="195"/>
      <c r="K138" s="239"/>
    </row>
    <row r="139" spans="2:11" customFormat="1" ht="15" customHeight="1">
      <c r="B139" s="236"/>
      <c r="C139" s="195" t="s">
        <v>2052</v>
      </c>
      <c r="D139" s="195"/>
      <c r="E139" s="195"/>
      <c r="F139" s="216" t="s">
        <v>2019</v>
      </c>
      <c r="G139" s="195"/>
      <c r="H139" s="195" t="s">
        <v>2074</v>
      </c>
      <c r="I139" s="195" t="s">
        <v>2054</v>
      </c>
      <c r="J139" s="195"/>
      <c r="K139" s="239"/>
    </row>
    <row r="140" spans="2:11" customFormat="1" ht="15" customHeight="1">
      <c r="B140" s="236"/>
      <c r="C140" s="195" t="s">
        <v>2055</v>
      </c>
      <c r="D140" s="195"/>
      <c r="E140" s="195"/>
      <c r="F140" s="216" t="s">
        <v>2019</v>
      </c>
      <c r="G140" s="195"/>
      <c r="H140" s="195" t="s">
        <v>2055</v>
      </c>
      <c r="I140" s="195" t="s">
        <v>2054</v>
      </c>
      <c r="J140" s="195"/>
      <c r="K140" s="239"/>
    </row>
    <row r="141" spans="2:11" customFormat="1" ht="15" customHeight="1">
      <c r="B141" s="236"/>
      <c r="C141" s="195" t="s">
        <v>38</v>
      </c>
      <c r="D141" s="195"/>
      <c r="E141" s="195"/>
      <c r="F141" s="216" t="s">
        <v>2019</v>
      </c>
      <c r="G141" s="195"/>
      <c r="H141" s="195" t="s">
        <v>2075</v>
      </c>
      <c r="I141" s="195" t="s">
        <v>2054</v>
      </c>
      <c r="J141" s="195"/>
      <c r="K141" s="239"/>
    </row>
    <row r="142" spans="2:11" customFormat="1" ht="15" customHeight="1">
      <c r="B142" s="236"/>
      <c r="C142" s="195" t="s">
        <v>2076</v>
      </c>
      <c r="D142" s="195"/>
      <c r="E142" s="195"/>
      <c r="F142" s="216" t="s">
        <v>2019</v>
      </c>
      <c r="G142" s="195"/>
      <c r="H142" s="195" t="s">
        <v>2077</v>
      </c>
      <c r="I142" s="195" t="s">
        <v>2054</v>
      </c>
      <c r="J142" s="195"/>
      <c r="K142" s="239"/>
    </row>
    <row r="143" spans="2:11" customFormat="1" ht="15" customHeight="1">
      <c r="B143" s="240"/>
      <c r="C143" s="241"/>
      <c r="D143" s="241"/>
      <c r="E143" s="241"/>
      <c r="F143" s="241"/>
      <c r="G143" s="241"/>
      <c r="H143" s="241"/>
      <c r="I143" s="241"/>
      <c r="J143" s="241"/>
      <c r="K143" s="242"/>
    </row>
    <row r="144" spans="2:11" customFormat="1" ht="18.75" customHeight="1">
      <c r="B144" s="227"/>
      <c r="C144" s="227"/>
      <c r="D144" s="227"/>
      <c r="E144" s="227"/>
      <c r="F144" s="228"/>
      <c r="G144" s="227"/>
      <c r="H144" s="227"/>
      <c r="I144" s="227"/>
      <c r="J144" s="227"/>
      <c r="K144" s="227"/>
    </row>
    <row r="145" spans="2:11" customFormat="1" ht="18.75" customHeight="1">
      <c r="B145" s="202"/>
      <c r="C145" s="202"/>
      <c r="D145" s="202"/>
      <c r="E145" s="202"/>
      <c r="F145" s="202"/>
      <c r="G145" s="202"/>
      <c r="H145" s="202"/>
      <c r="I145" s="202"/>
      <c r="J145" s="202"/>
      <c r="K145" s="202"/>
    </row>
    <row r="146" spans="2:11" customFormat="1" ht="7.5" customHeight="1">
      <c r="B146" s="203"/>
      <c r="C146" s="204"/>
      <c r="D146" s="204"/>
      <c r="E146" s="204"/>
      <c r="F146" s="204"/>
      <c r="G146" s="204"/>
      <c r="H146" s="204"/>
      <c r="I146" s="204"/>
      <c r="J146" s="204"/>
      <c r="K146" s="205"/>
    </row>
    <row r="147" spans="2:11" customFormat="1" ht="45" customHeight="1">
      <c r="B147" s="206"/>
      <c r="C147" s="313" t="s">
        <v>2078</v>
      </c>
      <c r="D147" s="313"/>
      <c r="E147" s="313"/>
      <c r="F147" s="313"/>
      <c r="G147" s="313"/>
      <c r="H147" s="313"/>
      <c r="I147" s="313"/>
      <c r="J147" s="313"/>
      <c r="K147" s="207"/>
    </row>
    <row r="148" spans="2:11" customFormat="1" ht="17.25" customHeight="1">
      <c r="B148" s="206"/>
      <c r="C148" s="208" t="s">
        <v>2013</v>
      </c>
      <c r="D148" s="208"/>
      <c r="E148" s="208"/>
      <c r="F148" s="208" t="s">
        <v>2014</v>
      </c>
      <c r="G148" s="209"/>
      <c r="H148" s="208" t="s">
        <v>54</v>
      </c>
      <c r="I148" s="208" t="s">
        <v>57</v>
      </c>
      <c r="J148" s="208" t="s">
        <v>2015</v>
      </c>
      <c r="K148" s="207"/>
    </row>
    <row r="149" spans="2:11" customFormat="1" ht="17.25" customHeight="1">
      <c r="B149" s="206"/>
      <c r="C149" s="210" t="s">
        <v>2016</v>
      </c>
      <c r="D149" s="210"/>
      <c r="E149" s="210"/>
      <c r="F149" s="211" t="s">
        <v>2017</v>
      </c>
      <c r="G149" s="212"/>
      <c r="H149" s="210"/>
      <c r="I149" s="210"/>
      <c r="J149" s="210" t="s">
        <v>2018</v>
      </c>
      <c r="K149" s="207"/>
    </row>
    <row r="150" spans="2:11" customFormat="1" ht="5.25" customHeight="1">
      <c r="B150" s="218"/>
      <c r="C150" s="213"/>
      <c r="D150" s="213"/>
      <c r="E150" s="213"/>
      <c r="F150" s="213"/>
      <c r="G150" s="214"/>
      <c r="H150" s="213"/>
      <c r="I150" s="213"/>
      <c r="J150" s="213"/>
      <c r="K150" s="239"/>
    </row>
    <row r="151" spans="2:11" customFormat="1" ht="15" customHeight="1">
      <c r="B151" s="218"/>
      <c r="C151" s="243" t="s">
        <v>2022</v>
      </c>
      <c r="D151" s="195"/>
      <c r="E151" s="195"/>
      <c r="F151" s="244" t="s">
        <v>2019</v>
      </c>
      <c r="G151" s="195"/>
      <c r="H151" s="243" t="s">
        <v>2059</v>
      </c>
      <c r="I151" s="243" t="s">
        <v>2021</v>
      </c>
      <c r="J151" s="243">
        <v>120</v>
      </c>
      <c r="K151" s="239"/>
    </row>
    <row r="152" spans="2:11" customFormat="1" ht="15" customHeight="1">
      <c r="B152" s="218"/>
      <c r="C152" s="243" t="s">
        <v>2068</v>
      </c>
      <c r="D152" s="195"/>
      <c r="E152" s="195"/>
      <c r="F152" s="244" t="s">
        <v>2019</v>
      </c>
      <c r="G152" s="195"/>
      <c r="H152" s="243" t="s">
        <v>2079</v>
      </c>
      <c r="I152" s="243" t="s">
        <v>2021</v>
      </c>
      <c r="J152" s="243" t="s">
        <v>2070</v>
      </c>
      <c r="K152" s="239"/>
    </row>
    <row r="153" spans="2:11" customFormat="1" ht="15" customHeight="1">
      <c r="B153" s="218"/>
      <c r="C153" s="243" t="s">
        <v>1967</v>
      </c>
      <c r="D153" s="195"/>
      <c r="E153" s="195"/>
      <c r="F153" s="244" t="s">
        <v>2019</v>
      </c>
      <c r="G153" s="195"/>
      <c r="H153" s="243" t="s">
        <v>2080</v>
      </c>
      <c r="I153" s="243" t="s">
        <v>2021</v>
      </c>
      <c r="J153" s="243" t="s">
        <v>2070</v>
      </c>
      <c r="K153" s="239"/>
    </row>
    <row r="154" spans="2:11" customFormat="1" ht="15" customHeight="1">
      <c r="B154" s="218"/>
      <c r="C154" s="243" t="s">
        <v>2024</v>
      </c>
      <c r="D154" s="195"/>
      <c r="E154" s="195"/>
      <c r="F154" s="244" t="s">
        <v>2025</v>
      </c>
      <c r="G154" s="195"/>
      <c r="H154" s="243" t="s">
        <v>2059</v>
      </c>
      <c r="I154" s="243" t="s">
        <v>2021</v>
      </c>
      <c r="J154" s="243">
        <v>50</v>
      </c>
      <c r="K154" s="239"/>
    </row>
    <row r="155" spans="2:11" customFormat="1" ht="15" customHeight="1">
      <c r="B155" s="218"/>
      <c r="C155" s="243" t="s">
        <v>2027</v>
      </c>
      <c r="D155" s="195"/>
      <c r="E155" s="195"/>
      <c r="F155" s="244" t="s">
        <v>2019</v>
      </c>
      <c r="G155" s="195"/>
      <c r="H155" s="243" t="s">
        <v>2059</v>
      </c>
      <c r="I155" s="243" t="s">
        <v>2029</v>
      </c>
      <c r="J155" s="243"/>
      <c r="K155" s="239"/>
    </row>
    <row r="156" spans="2:11" customFormat="1" ht="15" customHeight="1">
      <c r="B156" s="218"/>
      <c r="C156" s="243" t="s">
        <v>2038</v>
      </c>
      <c r="D156" s="195"/>
      <c r="E156" s="195"/>
      <c r="F156" s="244" t="s">
        <v>2025</v>
      </c>
      <c r="G156" s="195"/>
      <c r="H156" s="243" t="s">
        <v>2059</v>
      </c>
      <c r="I156" s="243" t="s">
        <v>2021</v>
      </c>
      <c r="J156" s="243">
        <v>50</v>
      </c>
      <c r="K156" s="239"/>
    </row>
    <row r="157" spans="2:11" customFormat="1" ht="15" customHeight="1">
      <c r="B157" s="218"/>
      <c r="C157" s="243" t="s">
        <v>2046</v>
      </c>
      <c r="D157" s="195"/>
      <c r="E157" s="195"/>
      <c r="F157" s="244" t="s">
        <v>2025</v>
      </c>
      <c r="G157" s="195"/>
      <c r="H157" s="243" t="s">
        <v>2059</v>
      </c>
      <c r="I157" s="243" t="s">
        <v>2021</v>
      </c>
      <c r="J157" s="243">
        <v>50</v>
      </c>
      <c r="K157" s="239"/>
    </row>
    <row r="158" spans="2:11" customFormat="1" ht="15" customHeight="1">
      <c r="B158" s="218"/>
      <c r="C158" s="243" t="s">
        <v>2044</v>
      </c>
      <c r="D158" s="195"/>
      <c r="E158" s="195"/>
      <c r="F158" s="244" t="s">
        <v>2025</v>
      </c>
      <c r="G158" s="195"/>
      <c r="H158" s="243" t="s">
        <v>2059</v>
      </c>
      <c r="I158" s="243" t="s">
        <v>2021</v>
      </c>
      <c r="J158" s="243">
        <v>50</v>
      </c>
      <c r="K158" s="239"/>
    </row>
    <row r="159" spans="2:11" customFormat="1" ht="15" customHeight="1">
      <c r="B159" s="218"/>
      <c r="C159" s="243" t="s">
        <v>106</v>
      </c>
      <c r="D159" s="195"/>
      <c r="E159" s="195"/>
      <c r="F159" s="244" t="s">
        <v>2019</v>
      </c>
      <c r="G159" s="195"/>
      <c r="H159" s="243" t="s">
        <v>2081</v>
      </c>
      <c r="I159" s="243" t="s">
        <v>2021</v>
      </c>
      <c r="J159" s="243" t="s">
        <v>2082</v>
      </c>
      <c r="K159" s="239"/>
    </row>
    <row r="160" spans="2:11" customFormat="1" ht="15" customHeight="1">
      <c r="B160" s="218"/>
      <c r="C160" s="243" t="s">
        <v>2083</v>
      </c>
      <c r="D160" s="195"/>
      <c r="E160" s="195"/>
      <c r="F160" s="244" t="s">
        <v>2019</v>
      </c>
      <c r="G160" s="195"/>
      <c r="H160" s="243" t="s">
        <v>2084</v>
      </c>
      <c r="I160" s="243" t="s">
        <v>2054</v>
      </c>
      <c r="J160" s="243"/>
      <c r="K160" s="239"/>
    </row>
    <row r="161" spans="2:11" customFormat="1" ht="15" customHeight="1">
      <c r="B161" s="245"/>
      <c r="C161" s="225"/>
      <c r="D161" s="225"/>
      <c r="E161" s="225"/>
      <c r="F161" s="225"/>
      <c r="G161" s="225"/>
      <c r="H161" s="225"/>
      <c r="I161" s="225"/>
      <c r="J161" s="225"/>
      <c r="K161" s="246"/>
    </row>
    <row r="162" spans="2:11" customFormat="1" ht="18.75" customHeight="1">
      <c r="B162" s="227"/>
      <c r="C162" s="237"/>
      <c r="D162" s="237"/>
      <c r="E162" s="237"/>
      <c r="F162" s="247"/>
      <c r="G162" s="237"/>
      <c r="H162" s="237"/>
      <c r="I162" s="237"/>
      <c r="J162" s="237"/>
      <c r="K162" s="227"/>
    </row>
    <row r="163" spans="2:11" customFormat="1" ht="18.75" customHeight="1">
      <c r="B163" s="202"/>
      <c r="C163" s="202"/>
      <c r="D163" s="202"/>
      <c r="E163" s="202"/>
      <c r="F163" s="202"/>
      <c r="G163" s="202"/>
      <c r="H163" s="202"/>
      <c r="I163" s="202"/>
      <c r="J163" s="202"/>
      <c r="K163" s="202"/>
    </row>
    <row r="164" spans="2:11" customFormat="1" ht="7.5" customHeight="1">
      <c r="B164" s="184"/>
      <c r="C164" s="185"/>
      <c r="D164" s="185"/>
      <c r="E164" s="185"/>
      <c r="F164" s="185"/>
      <c r="G164" s="185"/>
      <c r="H164" s="185"/>
      <c r="I164" s="185"/>
      <c r="J164" s="185"/>
      <c r="K164" s="186"/>
    </row>
    <row r="165" spans="2:11" customFormat="1" ht="45" customHeight="1">
      <c r="B165" s="187"/>
      <c r="C165" s="311" t="s">
        <v>2085</v>
      </c>
      <c r="D165" s="311"/>
      <c r="E165" s="311"/>
      <c r="F165" s="311"/>
      <c r="G165" s="311"/>
      <c r="H165" s="311"/>
      <c r="I165" s="311"/>
      <c r="J165" s="311"/>
      <c r="K165" s="188"/>
    </row>
    <row r="166" spans="2:11" customFormat="1" ht="17.25" customHeight="1">
      <c r="B166" s="187"/>
      <c r="C166" s="208" t="s">
        <v>2013</v>
      </c>
      <c r="D166" s="208"/>
      <c r="E166" s="208"/>
      <c r="F166" s="208" t="s">
        <v>2014</v>
      </c>
      <c r="G166" s="248"/>
      <c r="H166" s="249" t="s">
        <v>54</v>
      </c>
      <c r="I166" s="249" t="s">
        <v>57</v>
      </c>
      <c r="J166" s="208" t="s">
        <v>2015</v>
      </c>
      <c r="K166" s="188"/>
    </row>
    <row r="167" spans="2:11" customFormat="1" ht="17.25" customHeight="1">
      <c r="B167" s="189"/>
      <c r="C167" s="210" t="s">
        <v>2016</v>
      </c>
      <c r="D167" s="210"/>
      <c r="E167" s="210"/>
      <c r="F167" s="211" t="s">
        <v>2017</v>
      </c>
      <c r="G167" s="250"/>
      <c r="H167" s="251"/>
      <c r="I167" s="251"/>
      <c r="J167" s="210" t="s">
        <v>2018</v>
      </c>
      <c r="K167" s="190"/>
    </row>
    <row r="168" spans="2:11" customFormat="1" ht="5.25" customHeight="1">
      <c r="B168" s="218"/>
      <c r="C168" s="213"/>
      <c r="D168" s="213"/>
      <c r="E168" s="213"/>
      <c r="F168" s="213"/>
      <c r="G168" s="214"/>
      <c r="H168" s="213"/>
      <c r="I168" s="213"/>
      <c r="J168" s="213"/>
      <c r="K168" s="239"/>
    </row>
    <row r="169" spans="2:11" customFormat="1" ht="15" customHeight="1">
      <c r="B169" s="218"/>
      <c r="C169" s="195" t="s">
        <v>2022</v>
      </c>
      <c r="D169" s="195"/>
      <c r="E169" s="195"/>
      <c r="F169" s="216" t="s">
        <v>2019</v>
      </c>
      <c r="G169" s="195"/>
      <c r="H169" s="195" t="s">
        <v>2059</v>
      </c>
      <c r="I169" s="195" t="s">
        <v>2021</v>
      </c>
      <c r="J169" s="195">
        <v>120</v>
      </c>
      <c r="K169" s="239"/>
    </row>
    <row r="170" spans="2:11" customFormat="1" ht="15" customHeight="1">
      <c r="B170" s="218"/>
      <c r="C170" s="195" t="s">
        <v>2068</v>
      </c>
      <c r="D170" s="195"/>
      <c r="E170" s="195"/>
      <c r="F170" s="216" t="s">
        <v>2019</v>
      </c>
      <c r="G170" s="195"/>
      <c r="H170" s="195" t="s">
        <v>2069</v>
      </c>
      <c r="I170" s="195" t="s">
        <v>2021</v>
      </c>
      <c r="J170" s="195" t="s">
        <v>2070</v>
      </c>
      <c r="K170" s="239"/>
    </row>
    <row r="171" spans="2:11" customFormat="1" ht="15" customHeight="1">
      <c r="B171" s="218"/>
      <c r="C171" s="195" t="s">
        <v>1967</v>
      </c>
      <c r="D171" s="195"/>
      <c r="E171" s="195"/>
      <c r="F171" s="216" t="s">
        <v>2019</v>
      </c>
      <c r="G171" s="195"/>
      <c r="H171" s="195" t="s">
        <v>2086</v>
      </c>
      <c r="I171" s="195" t="s">
        <v>2021</v>
      </c>
      <c r="J171" s="195" t="s">
        <v>2070</v>
      </c>
      <c r="K171" s="239"/>
    </row>
    <row r="172" spans="2:11" customFormat="1" ht="15" customHeight="1">
      <c r="B172" s="218"/>
      <c r="C172" s="195" t="s">
        <v>2024</v>
      </c>
      <c r="D172" s="195"/>
      <c r="E172" s="195"/>
      <c r="F172" s="216" t="s">
        <v>2025</v>
      </c>
      <c r="G172" s="195"/>
      <c r="H172" s="195" t="s">
        <v>2086</v>
      </c>
      <c r="I172" s="195" t="s">
        <v>2021</v>
      </c>
      <c r="J172" s="195">
        <v>50</v>
      </c>
      <c r="K172" s="239"/>
    </row>
    <row r="173" spans="2:11" customFormat="1" ht="15" customHeight="1">
      <c r="B173" s="218"/>
      <c r="C173" s="195" t="s">
        <v>2027</v>
      </c>
      <c r="D173" s="195"/>
      <c r="E173" s="195"/>
      <c r="F173" s="216" t="s">
        <v>2019</v>
      </c>
      <c r="G173" s="195"/>
      <c r="H173" s="195" t="s">
        <v>2086</v>
      </c>
      <c r="I173" s="195" t="s">
        <v>2029</v>
      </c>
      <c r="J173" s="195"/>
      <c r="K173" s="239"/>
    </row>
    <row r="174" spans="2:11" customFormat="1" ht="15" customHeight="1">
      <c r="B174" s="218"/>
      <c r="C174" s="195" t="s">
        <v>2038</v>
      </c>
      <c r="D174" s="195"/>
      <c r="E174" s="195"/>
      <c r="F174" s="216" t="s">
        <v>2025</v>
      </c>
      <c r="G174" s="195"/>
      <c r="H174" s="195" t="s">
        <v>2086</v>
      </c>
      <c r="I174" s="195" t="s">
        <v>2021</v>
      </c>
      <c r="J174" s="195">
        <v>50</v>
      </c>
      <c r="K174" s="239"/>
    </row>
    <row r="175" spans="2:11" customFormat="1" ht="15" customHeight="1">
      <c r="B175" s="218"/>
      <c r="C175" s="195" t="s">
        <v>2046</v>
      </c>
      <c r="D175" s="195"/>
      <c r="E175" s="195"/>
      <c r="F175" s="216" t="s">
        <v>2025</v>
      </c>
      <c r="G175" s="195"/>
      <c r="H175" s="195" t="s">
        <v>2086</v>
      </c>
      <c r="I175" s="195" t="s">
        <v>2021</v>
      </c>
      <c r="J175" s="195">
        <v>50</v>
      </c>
      <c r="K175" s="239"/>
    </row>
    <row r="176" spans="2:11" customFormat="1" ht="15" customHeight="1">
      <c r="B176" s="218"/>
      <c r="C176" s="195" t="s">
        <v>2044</v>
      </c>
      <c r="D176" s="195"/>
      <c r="E176" s="195"/>
      <c r="F176" s="216" t="s">
        <v>2025</v>
      </c>
      <c r="G176" s="195"/>
      <c r="H176" s="195" t="s">
        <v>2086</v>
      </c>
      <c r="I176" s="195" t="s">
        <v>2021</v>
      </c>
      <c r="J176" s="195">
        <v>50</v>
      </c>
      <c r="K176" s="239"/>
    </row>
    <row r="177" spans="2:11" customFormat="1" ht="15" customHeight="1">
      <c r="B177" s="218"/>
      <c r="C177" s="195" t="s">
        <v>115</v>
      </c>
      <c r="D177" s="195"/>
      <c r="E177" s="195"/>
      <c r="F177" s="216" t="s">
        <v>2019</v>
      </c>
      <c r="G177" s="195"/>
      <c r="H177" s="195" t="s">
        <v>2087</v>
      </c>
      <c r="I177" s="195" t="s">
        <v>2088</v>
      </c>
      <c r="J177" s="195"/>
      <c r="K177" s="239"/>
    </row>
    <row r="178" spans="2:11" customFormat="1" ht="15" customHeight="1">
      <c r="B178" s="218"/>
      <c r="C178" s="195" t="s">
        <v>57</v>
      </c>
      <c r="D178" s="195"/>
      <c r="E178" s="195"/>
      <c r="F178" s="216" t="s">
        <v>2019</v>
      </c>
      <c r="G178" s="195"/>
      <c r="H178" s="195" t="s">
        <v>2089</v>
      </c>
      <c r="I178" s="195" t="s">
        <v>2090</v>
      </c>
      <c r="J178" s="195">
        <v>1</v>
      </c>
      <c r="K178" s="239"/>
    </row>
    <row r="179" spans="2:11" customFormat="1" ht="15" customHeight="1">
      <c r="B179" s="218"/>
      <c r="C179" s="195" t="s">
        <v>53</v>
      </c>
      <c r="D179" s="195"/>
      <c r="E179" s="195"/>
      <c r="F179" s="216" t="s">
        <v>2019</v>
      </c>
      <c r="G179" s="195"/>
      <c r="H179" s="195" t="s">
        <v>2091</v>
      </c>
      <c r="I179" s="195" t="s">
        <v>2021</v>
      </c>
      <c r="J179" s="195">
        <v>20</v>
      </c>
      <c r="K179" s="239"/>
    </row>
    <row r="180" spans="2:11" customFormat="1" ht="15" customHeight="1">
      <c r="B180" s="218"/>
      <c r="C180" s="195" t="s">
        <v>54</v>
      </c>
      <c r="D180" s="195"/>
      <c r="E180" s="195"/>
      <c r="F180" s="216" t="s">
        <v>2019</v>
      </c>
      <c r="G180" s="195"/>
      <c r="H180" s="195" t="s">
        <v>2092</v>
      </c>
      <c r="I180" s="195" t="s">
        <v>2021</v>
      </c>
      <c r="J180" s="195">
        <v>255</v>
      </c>
      <c r="K180" s="239"/>
    </row>
    <row r="181" spans="2:11" customFormat="1" ht="15" customHeight="1">
      <c r="B181" s="218"/>
      <c r="C181" s="195" t="s">
        <v>116</v>
      </c>
      <c r="D181" s="195"/>
      <c r="E181" s="195"/>
      <c r="F181" s="216" t="s">
        <v>2019</v>
      </c>
      <c r="G181" s="195"/>
      <c r="H181" s="195" t="s">
        <v>1983</v>
      </c>
      <c r="I181" s="195" t="s">
        <v>2021</v>
      </c>
      <c r="J181" s="195">
        <v>10</v>
      </c>
      <c r="K181" s="239"/>
    </row>
    <row r="182" spans="2:11" customFormat="1" ht="15" customHeight="1">
      <c r="B182" s="218"/>
      <c r="C182" s="195" t="s">
        <v>117</v>
      </c>
      <c r="D182" s="195"/>
      <c r="E182" s="195"/>
      <c r="F182" s="216" t="s">
        <v>2019</v>
      </c>
      <c r="G182" s="195"/>
      <c r="H182" s="195" t="s">
        <v>2093</v>
      </c>
      <c r="I182" s="195" t="s">
        <v>2054</v>
      </c>
      <c r="J182" s="195"/>
      <c r="K182" s="239"/>
    </row>
    <row r="183" spans="2:11" customFormat="1" ht="15" customHeight="1">
      <c r="B183" s="218"/>
      <c r="C183" s="195" t="s">
        <v>2094</v>
      </c>
      <c r="D183" s="195"/>
      <c r="E183" s="195"/>
      <c r="F183" s="216" t="s">
        <v>2019</v>
      </c>
      <c r="G183" s="195"/>
      <c r="H183" s="195" t="s">
        <v>2095</v>
      </c>
      <c r="I183" s="195" t="s">
        <v>2054</v>
      </c>
      <c r="J183" s="195"/>
      <c r="K183" s="239"/>
    </row>
    <row r="184" spans="2:11" customFormat="1" ht="15" customHeight="1">
      <c r="B184" s="218"/>
      <c r="C184" s="195" t="s">
        <v>2083</v>
      </c>
      <c r="D184" s="195"/>
      <c r="E184" s="195"/>
      <c r="F184" s="216" t="s">
        <v>2019</v>
      </c>
      <c r="G184" s="195"/>
      <c r="H184" s="195" t="s">
        <v>2096</v>
      </c>
      <c r="I184" s="195" t="s">
        <v>2054</v>
      </c>
      <c r="J184" s="195"/>
      <c r="K184" s="239"/>
    </row>
    <row r="185" spans="2:11" customFormat="1" ht="15" customHeight="1">
      <c r="B185" s="218"/>
      <c r="C185" s="195" t="s">
        <v>119</v>
      </c>
      <c r="D185" s="195"/>
      <c r="E185" s="195"/>
      <c r="F185" s="216" t="s">
        <v>2025</v>
      </c>
      <c r="G185" s="195"/>
      <c r="H185" s="195" t="s">
        <v>2097</v>
      </c>
      <c r="I185" s="195" t="s">
        <v>2021</v>
      </c>
      <c r="J185" s="195">
        <v>50</v>
      </c>
      <c r="K185" s="239"/>
    </row>
    <row r="186" spans="2:11" customFormat="1" ht="15" customHeight="1">
      <c r="B186" s="218"/>
      <c r="C186" s="195" t="s">
        <v>2098</v>
      </c>
      <c r="D186" s="195"/>
      <c r="E186" s="195"/>
      <c r="F186" s="216" t="s">
        <v>2025</v>
      </c>
      <c r="G186" s="195"/>
      <c r="H186" s="195" t="s">
        <v>2099</v>
      </c>
      <c r="I186" s="195" t="s">
        <v>2100</v>
      </c>
      <c r="J186" s="195"/>
      <c r="K186" s="239"/>
    </row>
    <row r="187" spans="2:11" customFormat="1" ht="15" customHeight="1">
      <c r="B187" s="218"/>
      <c r="C187" s="195" t="s">
        <v>2101</v>
      </c>
      <c r="D187" s="195"/>
      <c r="E187" s="195"/>
      <c r="F187" s="216" t="s">
        <v>2025</v>
      </c>
      <c r="G187" s="195"/>
      <c r="H187" s="195" t="s">
        <v>2102</v>
      </c>
      <c r="I187" s="195" t="s">
        <v>2100</v>
      </c>
      <c r="J187" s="195"/>
      <c r="K187" s="239"/>
    </row>
    <row r="188" spans="2:11" customFormat="1" ht="15" customHeight="1">
      <c r="B188" s="218"/>
      <c r="C188" s="195" t="s">
        <v>2103</v>
      </c>
      <c r="D188" s="195"/>
      <c r="E188" s="195"/>
      <c r="F188" s="216" t="s">
        <v>2025</v>
      </c>
      <c r="G188" s="195"/>
      <c r="H188" s="195" t="s">
        <v>2104</v>
      </c>
      <c r="I188" s="195" t="s">
        <v>2100</v>
      </c>
      <c r="J188" s="195"/>
      <c r="K188" s="239"/>
    </row>
    <row r="189" spans="2:11" customFormat="1" ht="15" customHeight="1">
      <c r="B189" s="218"/>
      <c r="C189" s="252" t="s">
        <v>2105</v>
      </c>
      <c r="D189" s="195"/>
      <c r="E189" s="195"/>
      <c r="F189" s="216" t="s">
        <v>2025</v>
      </c>
      <c r="G189" s="195"/>
      <c r="H189" s="195" t="s">
        <v>2106</v>
      </c>
      <c r="I189" s="195" t="s">
        <v>2107</v>
      </c>
      <c r="J189" s="253" t="s">
        <v>2108</v>
      </c>
      <c r="K189" s="239"/>
    </row>
    <row r="190" spans="2:11" customFormat="1" ht="15" customHeight="1">
      <c r="B190" s="254"/>
      <c r="C190" s="255" t="s">
        <v>2109</v>
      </c>
      <c r="D190" s="256"/>
      <c r="E190" s="256"/>
      <c r="F190" s="257" t="s">
        <v>2025</v>
      </c>
      <c r="G190" s="256"/>
      <c r="H190" s="256" t="s">
        <v>2110</v>
      </c>
      <c r="I190" s="256" t="s">
        <v>2107</v>
      </c>
      <c r="J190" s="258" t="s">
        <v>2108</v>
      </c>
      <c r="K190" s="259"/>
    </row>
    <row r="191" spans="2:11" customFormat="1" ht="15" customHeight="1">
      <c r="B191" s="218"/>
      <c r="C191" s="252" t="s">
        <v>42</v>
      </c>
      <c r="D191" s="195"/>
      <c r="E191" s="195"/>
      <c r="F191" s="216" t="s">
        <v>2019</v>
      </c>
      <c r="G191" s="195"/>
      <c r="H191" s="192" t="s">
        <v>2111</v>
      </c>
      <c r="I191" s="195" t="s">
        <v>2112</v>
      </c>
      <c r="J191" s="195"/>
      <c r="K191" s="239"/>
    </row>
    <row r="192" spans="2:11" customFormat="1" ht="15" customHeight="1">
      <c r="B192" s="218"/>
      <c r="C192" s="252" t="s">
        <v>2113</v>
      </c>
      <c r="D192" s="195"/>
      <c r="E192" s="195"/>
      <c r="F192" s="216" t="s">
        <v>2019</v>
      </c>
      <c r="G192" s="195"/>
      <c r="H192" s="195" t="s">
        <v>2114</v>
      </c>
      <c r="I192" s="195" t="s">
        <v>2054</v>
      </c>
      <c r="J192" s="195"/>
      <c r="K192" s="239"/>
    </row>
    <row r="193" spans="2:11" customFormat="1" ht="15" customHeight="1">
      <c r="B193" s="218"/>
      <c r="C193" s="252" t="s">
        <v>2115</v>
      </c>
      <c r="D193" s="195"/>
      <c r="E193" s="195"/>
      <c r="F193" s="216" t="s">
        <v>2019</v>
      </c>
      <c r="G193" s="195"/>
      <c r="H193" s="195" t="s">
        <v>2116</v>
      </c>
      <c r="I193" s="195" t="s">
        <v>2054</v>
      </c>
      <c r="J193" s="195"/>
      <c r="K193" s="239"/>
    </row>
    <row r="194" spans="2:11" customFormat="1" ht="15" customHeight="1">
      <c r="B194" s="218"/>
      <c r="C194" s="252" t="s">
        <v>2117</v>
      </c>
      <c r="D194" s="195"/>
      <c r="E194" s="195"/>
      <c r="F194" s="216" t="s">
        <v>2025</v>
      </c>
      <c r="G194" s="195"/>
      <c r="H194" s="195" t="s">
        <v>2118</v>
      </c>
      <c r="I194" s="195" t="s">
        <v>2054</v>
      </c>
      <c r="J194" s="195"/>
      <c r="K194" s="239"/>
    </row>
    <row r="195" spans="2:11" customFormat="1" ht="15" customHeight="1">
      <c r="B195" s="245"/>
      <c r="C195" s="260"/>
      <c r="D195" s="225"/>
      <c r="E195" s="225"/>
      <c r="F195" s="225"/>
      <c r="G195" s="225"/>
      <c r="H195" s="225"/>
      <c r="I195" s="225"/>
      <c r="J195" s="225"/>
      <c r="K195" s="246"/>
    </row>
    <row r="196" spans="2:11" customFormat="1" ht="18.75" customHeight="1">
      <c r="B196" s="227"/>
      <c r="C196" s="237"/>
      <c r="D196" s="237"/>
      <c r="E196" s="237"/>
      <c r="F196" s="247"/>
      <c r="G196" s="237"/>
      <c r="H196" s="237"/>
      <c r="I196" s="237"/>
      <c r="J196" s="237"/>
      <c r="K196" s="227"/>
    </row>
    <row r="197" spans="2:11" customFormat="1" ht="18.75" customHeight="1">
      <c r="B197" s="227"/>
      <c r="C197" s="237"/>
      <c r="D197" s="237"/>
      <c r="E197" s="237"/>
      <c r="F197" s="247"/>
      <c r="G197" s="237"/>
      <c r="H197" s="237"/>
      <c r="I197" s="237"/>
      <c r="J197" s="237"/>
      <c r="K197" s="227"/>
    </row>
    <row r="198" spans="2:11" customFormat="1" ht="18.75" customHeight="1">
      <c r="B198" s="202"/>
      <c r="C198" s="202"/>
      <c r="D198" s="202"/>
      <c r="E198" s="202"/>
      <c r="F198" s="202"/>
      <c r="G198" s="202"/>
      <c r="H198" s="202"/>
      <c r="I198" s="202"/>
      <c r="J198" s="202"/>
      <c r="K198" s="202"/>
    </row>
    <row r="199" spans="2:11" customFormat="1" ht="13.5">
      <c r="B199" s="184"/>
      <c r="C199" s="185"/>
      <c r="D199" s="185"/>
      <c r="E199" s="185"/>
      <c r="F199" s="185"/>
      <c r="G199" s="185"/>
      <c r="H199" s="185"/>
      <c r="I199" s="185"/>
      <c r="J199" s="185"/>
      <c r="K199" s="186"/>
    </row>
    <row r="200" spans="2:11" customFormat="1" ht="21">
      <c r="B200" s="187"/>
      <c r="C200" s="311" t="s">
        <v>2119</v>
      </c>
      <c r="D200" s="311"/>
      <c r="E200" s="311"/>
      <c r="F200" s="311"/>
      <c r="G200" s="311"/>
      <c r="H200" s="311"/>
      <c r="I200" s="311"/>
      <c r="J200" s="311"/>
      <c r="K200" s="188"/>
    </row>
    <row r="201" spans="2:11" customFormat="1" ht="25.5" customHeight="1">
      <c r="B201" s="187"/>
      <c r="C201" s="261" t="s">
        <v>2120</v>
      </c>
      <c r="D201" s="261"/>
      <c r="E201" s="261"/>
      <c r="F201" s="261" t="s">
        <v>2121</v>
      </c>
      <c r="G201" s="262"/>
      <c r="H201" s="314" t="s">
        <v>2122</v>
      </c>
      <c r="I201" s="314"/>
      <c r="J201" s="314"/>
      <c r="K201" s="188"/>
    </row>
    <row r="202" spans="2:11" customFormat="1" ht="5.25" customHeight="1">
      <c r="B202" s="218"/>
      <c r="C202" s="213"/>
      <c r="D202" s="213"/>
      <c r="E202" s="213"/>
      <c r="F202" s="213"/>
      <c r="G202" s="237"/>
      <c r="H202" s="213"/>
      <c r="I202" s="213"/>
      <c r="J202" s="213"/>
      <c r="K202" s="239"/>
    </row>
    <row r="203" spans="2:11" customFormat="1" ht="15" customHeight="1">
      <c r="B203" s="218"/>
      <c r="C203" s="195" t="s">
        <v>2112</v>
      </c>
      <c r="D203" s="195"/>
      <c r="E203" s="195"/>
      <c r="F203" s="216" t="s">
        <v>43</v>
      </c>
      <c r="G203" s="195"/>
      <c r="H203" s="315" t="s">
        <v>2123</v>
      </c>
      <c r="I203" s="315"/>
      <c r="J203" s="315"/>
      <c r="K203" s="239"/>
    </row>
    <row r="204" spans="2:11" customFormat="1" ht="15" customHeight="1">
      <c r="B204" s="218"/>
      <c r="C204" s="195"/>
      <c r="D204" s="195"/>
      <c r="E204" s="195"/>
      <c r="F204" s="216" t="s">
        <v>44</v>
      </c>
      <c r="G204" s="195"/>
      <c r="H204" s="315" t="s">
        <v>2124</v>
      </c>
      <c r="I204" s="315"/>
      <c r="J204" s="315"/>
      <c r="K204" s="239"/>
    </row>
    <row r="205" spans="2:11" customFormat="1" ht="15" customHeight="1">
      <c r="B205" s="218"/>
      <c r="C205" s="195"/>
      <c r="D205" s="195"/>
      <c r="E205" s="195"/>
      <c r="F205" s="216" t="s">
        <v>47</v>
      </c>
      <c r="G205" s="195"/>
      <c r="H205" s="315" t="s">
        <v>2125</v>
      </c>
      <c r="I205" s="315"/>
      <c r="J205" s="315"/>
      <c r="K205" s="239"/>
    </row>
    <row r="206" spans="2:11" customFormat="1" ht="15" customHeight="1">
      <c r="B206" s="218"/>
      <c r="C206" s="195"/>
      <c r="D206" s="195"/>
      <c r="E206" s="195"/>
      <c r="F206" s="216" t="s">
        <v>45</v>
      </c>
      <c r="G206" s="195"/>
      <c r="H206" s="315" t="s">
        <v>2126</v>
      </c>
      <c r="I206" s="315"/>
      <c r="J206" s="315"/>
      <c r="K206" s="239"/>
    </row>
    <row r="207" spans="2:11" customFormat="1" ht="15" customHeight="1">
      <c r="B207" s="218"/>
      <c r="C207" s="195"/>
      <c r="D207" s="195"/>
      <c r="E207" s="195"/>
      <c r="F207" s="216" t="s">
        <v>46</v>
      </c>
      <c r="G207" s="195"/>
      <c r="H207" s="315" t="s">
        <v>2127</v>
      </c>
      <c r="I207" s="315"/>
      <c r="J207" s="315"/>
      <c r="K207" s="239"/>
    </row>
    <row r="208" spans="2:11" customFormat="1" ht="15" customHeight="1">
      <c r="B208" s="218"/>
      <c r="C208" s="195"/>
      <c r="D208" s="195"/>
      <c r="E208" s="195"/>
      <c r="F208" s="216"/>
      <c r="G208" s="195"/>
      <c r="H208" s="195"/>
      <c r="I208" s="195"/>
      <c r="J208" s="195"/>
      <c r="K208" s="239"/>
    </row>
    <row r="209" spans="2:11" customFormat="1" ht="15" customHeight="1">
      <c r="B209" s="218"/>
      <c r="C209" s="195" t="s">
        <v>2066</v>
      </c>
      <c r="D209" s="195"/>
      <c r="E209" s="195"/>
      <c r="F209" s="216" t="s">
        <v>79</v>
      </c>
      <c r="G209" s="195"/>
      <c r="H209" s="315" t="s">
        <v>2128</v>
      </c>
      <c r="I209" s="315"/>
      <c r="J209" s="315"/>
      <c r="K209" s="239"/>
    </row>
    <row r="210" spans="2:11" customFormat="1" ht="15" customHeight="1">
      <c r="B210" s="218"/>
      <c r="C210" s="195"/>
      <c r="D210" s="195"/>
      <c r="E210" s="195"/>
      <c r="F210" s="216" t="s">
        <v>1962</v>
      </c>
      <c r="G210" s="195"/>
      <c r="H210" s="315" t="s">
        <v>1963</v>
      </c>
      <c r="I210" s="315"/>
      <c r="J210" s="315"/>
      <c r="K210" s="239"/>
    </row>
    <row r="211" spans="2:11" customFormat="1" ht="15" customHeight="1">
      <c r="B211" s="218"/>
      <c r="C211" s="195"/>
      <c r="D211" s="195"/>
      <c r="E211" s="195"/>
      <c r="F211" s="216" t="s">
        <v>96</v>
      </c>
      <c r="G211" s="195"/>
      <c r="H211" s="315" t="s">
        <v>2129</v>
      </c>
      <c r="I211" s="315"/>
      <c r="J211" s="315"/>
      <c r="K211" s="239"/>
    </row>
    <row r="212" spans="2:11" customFormat="1" ht="15" customHeight="1">
      <c r="B212" s="263"/>
      <c r="C212" s="195"/>
      <c r="D212" s="195"/>
      <c r="E212" s="195"/>
      <c r="F212" s="216" t="s">
        <v>1964</v>
      </c>
      <c r="G212" s="252"/>
      <c r="H212" s="316" t="s">
        <v>78</v>
      </c>
      <c r="I212" s="316"/>
      <c r="J212" s="316"/>
      <c r="K212" s="264"/>
    </row>
    <row r="213" spans="2:11" customFormat="1" ht="15" customHeight="1">
      <c r="B213" s="263"/>
      <c r="C213" s="195"/>
      <c r="D213" s="195"/>
      <c r="E213" s="195"/>
      <c r="F213" s="216" t="s">
        <v>1965</v>
      </c>
      <c r="G213" s="252"/>
      <c r="H213" s="316" t="s">
        <v>2130</v>
      </c>
      <c r="I213" s="316"/>
      <c r="J213" s="316"/>
      <c r="K213" s="264"/>
    </row>
    <row r="214" spans="2:11" customFormat="1" ht="15" customHeight="1">
      <c r="B214" s="263"/>
      <c r="C214" s="195"/>
      <c r="D214" s="195"/>
      <c r="E214" s="195"/>
      <c r="F214" s="216"/>
      <c r="G214" s="252"/>
      <c r="H214" s="243"/>
      <c r="I214" s="243"/>
      <c r="J214" s="243"/>
      <c r="K214" s="264"/>
    </row>
    <row r="215" spans="2:11" customFormat="1" ht="15" customHeight="1">
      <c r="B215" s="263"/>
      <c r="C215" s="195" t="s">
        <v>2090</v>
      </c>
      <c r="D215" s="195"/>
      <c r="E215" s="195"/>
      <c r="F215" s="216">
        <v>1</v>
      </c>
      <c r="G215" s="252"/>
      <c r="H215" s="316" t="s">
        <v>2131</v>
      </c>
      <c r="I215" s="316"/>
      <c r="J215" s="316"/>
      <c r="K215" s="264"/>
    </row>
    <row r="216" spans="2:11" customFormat="1" ht="15" customHeight="1">
      <c r="B216" s="263"/>
      <c r="C216" s="195"/>
      <c r="D216" s="195"/>
      <c r="E216" s="195"/>
      <c r="F216" s="216">
        <v>2</v>
      </c>
      <c r="G216" s="252"/>
      <c r="H216" s="316" t="s">
        <v>2132</v>
      </c>
      <c r="I216" s="316"/>
      <c r="J216" s="316"/>
      <c r="K216" s="264"/>
    </row>
    <row r="217" spans="2:11" customFormat="1" ht="15" customHeight="1">
      <c r="B217" s="263"/>
      <c r="C217" s="195"/>
      <c r="D217" s="195"/>
      <c r="E217" s="195"/>
      <c r="F217" s="216">
        <v>3</v>
      </c>
      <c r="G217" s="252"/>
      <c r="H217" s="316" t="s">
        <v>2133</v>
      </c>
      <c r="I217" s="316"/>
      <c r="J217" s="316"/>
      <c r="K217" s="264"/>
    </row>
    <row r="218" spans="2:11" customFormat="1" ht="15" customHeight="1">
      <c r="B218" s="263"/>
      <c r="C218" s="195"/>
      <c r="D218" s="195"/>
      <c r="E218" s="195"/>
      <c r="F218" s="216">
        <v>4</v>
      </c>
      <c r="G218" s="252"/>
      <c r="H218" s="316" t="s">
        <v>2134</v>
      </c>
      <c r="I218" s="316"/>
      <c r="J218" s="316"/>
      <c r="K218" s="264"/>
    </row>
    <row r="219" spans="2:11" customFormat="1" ht="12.75" customHeight="1">
      <c r="B219" s="265"/>
      <c r="C219" s="266"/>
      <c r="D219" s="266"/>
      <c r="E219" s="266"/>
      <c r="F219" s="266"/>
      <c r="G219" s="266"/>
      <c r="H219" s="266"/>
      <c r="I219" s="266"/>
      <c r="J219" s="266"/>
      <c r="K219" s="26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18</vt:i4>
      </vt:variant>
    </vt:vector>
  </HeadingPairs>
  <TitlesOfParts>
    <vt:vector size="28" baseType="lpstr">
      <vt:lpstr>REKAPITULACE</vt:lpstr>
      <vt:lpstr>Rekapitulace stavby</vt:lpstr>
      <vt:lpstr>SO 000 - Vedlejší a ostat...</vt:lpstr>
      <vt:lpstr>SO 001 - Vedlejší a ostat...</vt:lpstr>
      <vt:lpstr>SO 101 - Silnice II-605 -...</vt:lpstr>
      <vt:lpstr>SO 134 - Společná stezka ...</vt:lpstr>
      <vt:lpstr>SO 180 - Dopravně inženýr...</vt:lpstr>
      <vt:lpstr>SO 302 - Dešťová kanalizace</vt:lpstr>
      <vt:lpstr>SO 401 - Veřejné osvětlení</vt:lpstr>
      <vt:lpstr>Pokyny pro vyplnění</vt:lpstr>
      <vt:lpstr>'Rekapitulace stavby'!Názvy_tisku</vt:lpstr>
      <vt:lpstr>'SO 000 - Vedlejší a ostat...'!Názvy_tisku</vt:lpstr>
      <vt:lpstr>'SO 001 - Vedlejší a ostat...'!Názvy_tisku</vt:lpstr>
      <vt:lpstr>'SO 101 - Silnice II-605 -...'!Názvy_tisku</vt:lpstr>
      <vt:lpstr>'SO 134 - Společná stezka ...'!Názvy_tisku</vt:lpstr>
      <vt:lpstr>'SO 180 - Dopravně inženýr...'!Názvy_tisku</vt:lpstr>
      <vt:lpstr>'SO 302 - Dešťová kanalizace'!Názvy_tisku</vt:lpstr>
      <vt:lpstr>'SO 401 - Veřejné osvětlení'!Názvy_tisku</vt:lpstr>
      <vt:lpstr>'Pokyny pro vyplnění'!Oblast_tisku</vt:lpstr>
      <vt:lpstr>REKAPITULACE!Oblast_tisku</vt:lpstr>
      <vt:lpstr>'Rekapitulace stavby'!Oblast_tisku</vt:lpstr>
      <vt:lpstr>'SO 000 - Vedlejší a ostat...'!Oblast_tisku</vt:lpstr>
      <vt:lpstr>'SO 001 - Vedlejší a ostat...'!Oblast_tisku</vt:lpstr>
      <vt:lpstr>'SO 101 - Silnice II-605 -...'!Oblast_tisku</vt:lpstr>
      <vt:lpstr>'SO 134 - Společná stezka ...'!Oblast_tisku</vt:lpstr>
      <vt:lpstr>'SO 180 - Dopravně inženýr...'!Oblast_tisku</vt:lpstr>
      <vt:lpstr>'SO 302 - Dešťová kanalizace'!Oblast_tisku</vt:lpstr>
      <vt:lpstr>'SO 401 - Veřejné osvětlení'!Oblast_tisku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Z4-BUDIN\Budin</dc:creator>
  <cp:lastModifiedBy>Ing. Petr Budín</cp:lastModifiedBy>
  <dcterms:created xsi:type="dcterms:W3CDTF">2024-09-30T07:40:45Z</dcterms:created>
  <dcterms:modified xsi:type="dcterms:W3CDTF">2024-09-30T07:45:40Z</dcterms:modified>
</cp:coreProperties>
</file>