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fklima\Documents\00_R\RD Mantov DPS\výkazy\"/>
    </mc:Choice>
  </mc:AlternateContent>
  <xr:revisionPtr revIDLastSave="0" documentId="13_ncr:1_{460B4CFF-0F2F-4BA7-B2E4-F5F882793B9B}" xr6:coauthVersionLast="47" xr6:coauthVersionMax="47" xr10:uidLastSave="{00000000-0000-0000-0000-000000000000}"/>
  <bookViews>
    <workbookView xWindow="-28695" yWindow="0" windowWidth="28665" windowHeight="15585" activeTab="1" xr2:uid="{00000000-000D-0000-FFFF-FFFF00000000}"/>
  </bookViews>
  <sheets>
    <sheet name="Rekapitulace stavby" sheetId="1" r:id="rId1"/>
    <sheet name="2024-049-1 - Vytápění - O..." sheetId="2" r:id="rId2"/>
  </sheets>
  <definedNames>
    <definedName name="_xlnm._FilterDatabase" localSheetId="1" hidden="1">'2024-049-1 - Vytápění - O...'!$C$124:$K$217</definedName>
    <definedName name="_xlnm.Print_Titles" localSheetId="1">'2024-049-1 - Vytápění - O...'!$124:$124</definedName>
    <definedName name="_xlnm.Print_Titles" localSheetId="0">'Rekapitulace stavby'!$92:$92</definedName>
    <definedName name="_xlnm.Print_Area" localSheetId="1">'2024-049-1 - Vytápění - O...'!$C$112:$K$217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/>
  <c r="L90" i="1"/>
  <c r="AM90" i="1"/>
  <c r="AM89" i="1"/>
  <c r="L89" i="1"/>
  <c r="AM87" i="1"/>
  <c r="L87" i="1"/>
  <c r="L85" i="1"/>
  <c r="L84" i="1"/>
  <c r="J217" i="2"/>
  <c r="BK215" i="2"/>
  <c r="J214" i="2"/>
  <c r="BK212" i="2"/>
  <c r="J209" i="2"/>
  <c r="J207" i="2"/>
  <c r="BK205" i="2"/>
  <c r="BK203" i="2"/>
  <c r="J195" i="2"/>
  <c r="BK192" i="2"/>
  <c r="BK190" i="2"/>
  <c r="BK187" i="2"/>
  <c r="BK185" i="2"/>
  <c r="BK183" i="2"/>
  <c r="BK181" i="2"/>
  <c r="J179" i="2"/>
  <c r="J177" i="2"/>
  <c r="BK175" i="2"/>
  <c r="BK172" i="2"/>
  <c r="BK169" i="2"/>
  <c r="J167" i="2"/>
  <c r="BK163" i="2"/>
  <c r="BK160" i="2"/>
  <c r="BK156" i="2"/>
  <c r="BK153" i="2"/>
  <c r="J152" i="2"/>
  <c r="BK148" i="2"/>
  <c r="BK144" i="2"/>
  <c r="BK141" i="2"/>
  <c r="J136" i="2"/>
  <c r="BK132" i="2"/>
  <c r="J130" i="2"/>
  <c r="J212" i="2"/>
  <c r="J208" i="2"/>
  <c r="J202" i="2"/>
  <c r="BK200" i="2"/>
  <c r="BK199" i="2"/>
  <c r="J198" i="2"/>
  <c r="BK196" i="2"/>
  <c r="J192" i="2"/>
  <c r="J189" i="2"/>
  <c r="BK186" i="2"/>
  <c r="J183" i="2"/>
  <c r="J180" i="2"/>
  <c r="BK177" i="2"/>
  <c r="J172" i="2"/>
  <c r="J170" i="2"/>
  <c r="BK168" i="2"/>
  <c r="J164" i="2"/>
  <c r="J161" i="2"/>
  <c r="BK158" i="2"/>
  <c r="J153" i="2"/>
  <c r="BK150" i="2"/>
  <c r="J146" i="2"/>
  <c r="J143" i="2"/>
  <c r="BK140" i="2"/>
  <c r="BK138" i="2"/>
  <c r="BK133" i="2"/>
  <c r="BK130" i="2"/>
  <c r="BK211" i="2"/>
  <c r="J173" i="2"/>
  <c r="J165" i="2"/>
  <c r="BK161" i="2"/>
  <c r="J158" i="2"/>
  <c r="J154" i="2"/>
  <c r="J150" i="2"/>
  <c r="BK146" i="2"/>
  <c r="BK143" i="2"/>
  <c r="J139" i="2"/>
  <c r="BK137" i="2"/>
  <c r="J133" i="2"/>
  <c r="BK129" i="2"/>
  <c r="AS94" i="1"/>
  <c r="J215" i="2"/>
  <c r="BK209" i="2"/>
  <c r="BK207" i="2"/>
  <c r="BK204" i="2"/>
  <c r="BK201" i="2"/>
  <c r="J200" i="2"/>
  <c r="BK198" i="2"/>
  <c r="J197" i="2"/>
  <c r="BK195" i="2"/>
  <c r="J191" i="2"/>
  <c r="J187" i="2"/>
  <c r="J184" i="2"/>
  <c r="J181" i="2"/>
  <c r="BK178" i="2"/>
  <c r="J175" i="2"/>
  <c r="BK173" i="2"/>
  <c r="J171" i="2"/>
  <c r="BK167" i="2"/>
  <c r="J163" i="2"/>
  <c r="J160" i="2"/>
  <c r="J156" i="2"/>
  <c r="BK154" i="2"/>
  <c r="J151" i="2"/>
  <c r="J148" i="2"/>
  <c r="J144" i="2"/>
  <c r="J141" i="2"/>
  <c r="BK139" i="2"/>
  <c r="BK136" i="2"/>
  <c r="J132" i="2"/>
  <c r="BK128" i="2"/>
  <c r="J211" i="2"/>
  <c r="BK216" i="2"/>
  <c r="BK214" i="2"/>
  <c r="BK213" i="2"/>
  <c r="J213" i="2"/>
  <c r="J210" i="2"/>
  <c r="BK208" i="2"/>
  <c r="J204" i="2"/>
  <c r="BK202" i="2"/>
  <c r="J193" i="2"/>
  <c r="BK191" i="2"/>
  <c r="BK189" i="2"/>
  <c r="J186" i="2"/>
  <c r="BK184" i="2"/>
  <c r="BK182" i="2"/>
  <c r="BK180" i="2"/>
  <c r="J178" i="2"/>
  <c r="J176" i="2"/>
  <c r="BK174" i="2"/>
  <c r="BK170" i="2"/>
  <c r="J168" i="2"/>
  <c r="BK164" i="2"/>
  <c r="J162" i="2"/>
  <c r="J159" i="2"/>
  <c r="BK155" i="2"/>
  <c r="BK151" i="2"/>
  <c r="BK149" i="2"/>
  <c r="J145" i="2"/>
  <c r="J142" i="2"/>
  <c r="J138" i="2"/>
  <c r="BK134" i="2"/>
  <c r="BK131" i="2"/>
  <c r="J128" i="2"/>
  <c r="J216" i="2"/>
  <c r="BK210" i="2"/>
  <c r="J205" i="2"/>
  <c r="J203" i="2"/>
  <c r="J201" i="2"/>
  <c r="J199" i="2"/>
  <c r="BK197" i="2"/>
  <c r="J196" i="2"/>
  <c r="BK193" i="2"/>
  <c r="J190" i="2"/>
  <c r="J185" i="2"/>
  <c r="J182" i="2"/>
  <c r="BK179" i="2"/>
  <c r="BK176" i="2"/>
  <c r="J174" i="2"/>
  <c r="BK171" i="2"/>
  <c r="J169" i="2"/>
  <c r="BK165" i="2"/>
  <c r="BK162" i="2"/>
  <c r="BK159" i="2"/>
  <c r="J155" i="2"/>
  <c r="BK152" i="2"/>
  <c r="J149" i="2"/>
  <c r="BK145" i="2"/>
  <c r="BK142" i="2"/>
  <c r="J140" i="2"/>
  <c r="J137" i="2"/>
  <c r="J134" i="2"/>
  <c r="J131" i="2"/>
  <c r="J129" i="2"/>
  <c r="BK217" i="2"/>
  <c r="P127" i="2" l="1"/>
  <c r="T127" i="2"/>
  <c r="T135" i="2"/>
  <c r="R147" i="2"/>
  <c r="BK166" i="2"/>
  <c r="J166" i="2"/>
  <c r="J102" i="2"/>
  <c r="T166" i="2"/>
  <c r="T188" i="2"/>
  <c r="BK206" i="2"/>
  <c r="J206" i="2"/>
  <c r="J105" i="2"/>
  <c r="BK135" i="2"/>
  <c r="J135" i="2"/>
  <c r="J99" i="2"/>
  <c r="R135" i="2"/>
  <c r="P147" i="2"/>
  <c r="BK157" i="2"/>
  <c r="J157" i="2"/>
  <c r="J101" i="2"/>
  <c r="R157" i="2"/>
  <c r="P166" i="2"/>
  <c r="BK188" i="2"/>
  <c r="J188" i="2"/>
  <c r="J103" i="2" s="1"/>
  <c r="R188" i="2"/>
  <c r="P194" i="2"/>
  <c r="T194" i="2"/>
  <c r="R206" i="2"/>
  <c r="BK127" i="2"/>
  <c r="J127" i="2"/>
  <c r="J98" i="2"/>
  <c r="R127" i="2"/>
  <c r="P135" i="2"/>
  <c r="BK147" i="2"/>
  <c r="J147" i="2"/>
  <c r="J100" i="2" s="1"/>
  <c r="T147" i="2"/>
  <c r="P157" i="2"/>
  <c r="T157" i="2"/>
  <c r="R166" i="2"/>
  <c r="P188" i="2"/>
  <c r="BK194" i="2"/>
  <c r="J194" i="2"/>
  <c r="J104" i="2" s="1"/>
  <c r="R194" i="2"/>
  <c r="P206" i="2"/>
  <c r="T206" i="2"/>
  <c r="BE217" i="2"/>
  <c r="E85" i="2"/>
  <c r="J89" i="2"/>
  <c r="BE130" i="2"/>
  <c r="BE133" i="2"/>
  <c r="BE138" i="2"/>
  <c r="BE139" i="2"/>
  <c r="BE144" i="2"/>
  <c r="BE149" i="2"/>
  <c r="BE153" i="2"/>
  <c r="BE158" i="2"/>
  <c r="BE160" i="2"/>
  <c r="BE161" i="2"/>
  <c r="BE165" i="2"/>
  <c r="BE168" i="2"/>
  <c r="BE170" i="2"/>
  <c r="BE172" i="2"/>
  <c r="BE175" i="2"/>
  <c r="BE176" i="2"/>
  <c r="BE177" i="2"/>
  <c r="BE178" i="2"/>
  <c r="BE182" i="2"/>
  <c r="BE186" i="2"/>
  <c r="BE189" i="2"/>
  <c r="BE190" i="2"/>
  <c r="BE192" i="2"/>
  <c r="BE193" i="2"/>
  <c r="BE196" i="2"/>
  <c r="BE197" i="2"/>
  <c r="BE198" i="2"/>
  <c r="BE199" i="2"/>
  <c r="BE200" i="2"/>
  <c r="BE202" i="2"/>
  <c r="BE205" i="2"/>
  <c r="BE211" i="2"/>
  <c r="BE216" i="2"/>
  <c r="F92" i="2"/>
  <c r="BE128" i="2"/>
  <c r="BE129" i="2"/>
  <c r="BE131" i="2"/>
  <c r="BE132" i="2"/>
  <c r="BE134" i="2"/>
  <c r="BE136" i="2"/>
  <c r="BE137" i="2"/>
  <c r="BE140" i="2"/>
  <c r="BE141" i="2"/>
  <c r="BE142" i="2"/>
  <c r="BE143" i="2"/>
  <c r="BE145" i="2"/>
  <c r="BE146" i="2"/>
  <c r="BE148" i="2"/>
  <c r="BE150" i="2"/>
  <c r="BE151" i="2"/>
  <c r="BE152" i="2"/>
  <c r="BE154" i="2"/>
  <c r="BE155" i="2"/>
  <c r="BE156" i="2"/>
  <c r="BE159" i="2"/>
  <c r="BE162" i="2"/>
  <c r="BE163" i="2"/>
  <c r="BE164" i="2"/>
  <c r="BE167" i="2"/>
  <c r="BE169" i="2"/>
  <c r="BE171" i="2"/>
  <c r="BE173" i="2"/>
  <c r="BE174" i="2"/>
  <c r="BE179" i="2"/>
  <c r="BE180" i="2"/>
  <c r="BE181" i="2"/>
  <c r="BE183" i="2"/>
  <c r="BE184" i="2"/>
  <c r="BE185" i="2"/>
  <c r="BE187" i="2"/>
  <c r="BE191" i="2"/>
  <c r="BE195" i="2"/>
  <c r="BE201" i="2"/>
  <c r="BE203" i="2"/>
  <c r="BE204" i="2"/>
  <c r="BE207" i="2"/>
  <c r="BE208" i="2"/>
  <c r="BE209" i="2"/>
  <c r="BE210" i="2"/>
  <c r="BE212" i="2"/>
  <c r="BE213" i="2"/>
  <c r="BE214" i="2"/>
  <c r="BE215" i="2"/>
  <c r="F36" i="2"/>
  <c r="BC95" i="1"/>
  <c r="BC94" i="1" s="1"/>
  <c r="AY94" i="1" s="1"/>
  <c r="F37" i="2"/>
  <c r="BD95" i="1"/>
  <c r="BD94" i="1" s="1"/>
  <c r="W33" i="1" s="1"/>
  <c r="F34" i="2"/>
  <c r="BA95" i="1"/>
  <c r="BA94" i="1" s="1"/>
  <c r="W30" i="1" s="1"/>
  <c r="J34" i="2"/>
  <c r="AW95" i="1"/>
  <c r="F35" i="2"/>
  <c r="BB95" i="1"/>
  <c r="BB94" i="1"/>
  <c r="W31" i="1"/>
  <c r="T126" i="2" l="1"/>
  <c r="T125" i="2"/>
  <c r="R126" i="2"/>
  <c r="R125" i="2"/>
  <c r="P126" i="2"/>
  <c r="P125" i="2"/>
  <c r="AU95" i="1"/>
  <c r="BK126" i="2"/>
  <c r="BK125" i="2" s="1"/>
  <c r="J125" i="2" s="1"/>
  <c r="J96" i="2" s="1"/>
  <c r="AU94" i="1"/>
  <c r="W32" i="1"/>
  <c r="F33" i="2"/>
  <c r="AZ95" i="1" s="1"/>
  <c r="AZ94" i="1" s="1"/>
  <c r="W29" i="1" s="1"/>
  <c r="AX94" i="1"/>
  <c r="AW94" i="1"/>
  <c r="AK30" i="1"/>
  <c r="J33" i="2"/>
  <c r="AV95" i="1"/>
  <c r="AT95" i="1" s="1"/>
  <c r="J126" i="2" l="1"/>
  <c r="J97" i="2"/>
  <c r="J30" i="2"/>
  <c r="AG95" i="1"/>
  <c r="AG94" i="1" s="1"/>
  <c r="AK26" i="1" s="1"/>
  <c r="AK35" i="1" s="1"/>
  <c r="AV94" i="1"/>
  <c r="AK29" i="1"/>
  <c r="J39" i="2" l="1"/>
  <c r="AN95" i="1"/>
  <c r="AT94" i="1"/>
  <c r="AN94" i="1"/>
</calcChain>
</file>

<file path=xl/sharedStrings.xml><?xml version="1.0" encoding="utf-8"?>
<sst xmlns="http://schemas.openxmlformats.org/spreadsheetml/2006/main" count="1563" uniqueCount="480">
  <si>
    <t>Export Komplet</t>
  </si>
  <si>
    <t/>
  </si>
  <si>
    <t>2.0</t>
  </si>
  <si>
    <t>ZAMOK</t>
  </si>
  <si>
    <t>False</t>
  </si>
  <si>
    <t>{fbe5ebe9-7e14-4908-a499-4662d2a103d8}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</si>
  <si>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</si>
  <si>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</si>
  <si>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</si>
  <si>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</si>
  <si>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</si>
  <si>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</si>
  <si>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</si>
  <si>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</si>
  <si>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2024/049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</si>
  <si>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</si>
  <si>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</si>
  <si>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Novostavba rodinných domů na p.č. 1420, k.ú. Mantov</t>
  </si>
  <si>
    <t>KSO:</t>
  </si>
  <si>
    <t>CC-CZ:</t>
  </si>
  <si>
    <t>Místo:</t>
  </si>
  <si>
    <t>Mantov</t>
  </si>
  <si>
    <t>Datum:</t>
  </si>
  <si>
    <t>31. 7. 2024</t>
  </si>
  <si>
    <t>Zadavatel:</t>
  </si>
  <si>
    <t>IČ:</t>
  </si>
  <si>
    <t>Centrum sociálních služeb Stod, p.o., Hradecká 907</t>
  </si>
  <si>
    <t>DIČ:</t>
  </si>
  <si>
    <t>Uchazeč:</t>
  </si>
  <si>
    <t>Vyplň údaj</t>
  </si>
  <si>
    <t>Projektant:</t>
  </si>
  <si>
    <t>THERMOLUFT KT s.r.o.</t>
  </si>
  <si>
    <t>True</t>
  </si>
  <si>
    <t>Zpracovatel:</t>
  </si>
  <si>
    <t>Jan Štětka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</si>
  <si>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</si>
  <si>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</si>
  <si>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</si>
  <si>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</si>
  <si>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</si>
  <si>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</si>
  <si>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</si>
  <si>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</si>
  <si>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</si>
  <si>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</si>
  <si>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</si>
  <si>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</si>
  <si>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</si>
  <si>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</si>
  <si>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</si>
  <si>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</si>
  <si>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</si>
  <si>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</si>
  <si>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</si>
  <si>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</si>
  <si>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</si>
  <si>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</si>
  <si>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</si>
  <si>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</si>
  <si>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</si>
  <si>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</si>
  <si>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</si>
  <si>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</si>
  <si>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</si>
  <si>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</si>
  <si>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</si>
  <si>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</si>
  <si>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</si>
  <si>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</si>
  <si>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</si>
  <si>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</si>
  <si>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</si>
  <si>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</si>
  <si>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</si>
  <si>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</si>
  <si>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</si>
  <si>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</si>
  <si>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</si>
  <si>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</si>
  <si>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</si>
  <si>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</si>
  <si>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2024/049-1</t>
  </si>
  <si>
    <t>Vytápění - Objekt SO01</t>
  </si>
  <si>
    <t>STA</t>
  </si>
  <si>
    <t>1</t>
  </si>
  <si>
    <t>{30b5b460-1fca-451d-bd7e-6a83e3b33053}</t>
  </si>
  <si>
    <t>2</t>
  </si>
  <si>
    <t>KRYCÍ LIST SOUPISU PRACÍ</t>
  </si>
  <si>
    <t>Objekt:</t>
  </si>
  <si>
    <t>2024/049-1 - Vytápění - Objekt SO01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</si>
  <si>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</si>
  <si>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</si>
  <si>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</si>
  <si>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</si>
  <si>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</si>
  <si>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</si>
  <si>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</si>
  <si>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</si>
  <si>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732.1 - Vystrojení primárního okruhu tepelného čerpadla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</si>
  <si>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</si>
  <si>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</si>
  <si>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</si>
  <si>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736 - Ústřední vytápění - plošné vytápění a chlazení</t>
  </si>
  <si>
    <t xml:space="preserve">    790 -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</si>
  <si>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</si>
  <si>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</si>
  <si>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</si>
  <si>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</si>
  <si>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</si>
  <si>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</si>
  <si>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</si>
  <si>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</si>
  <si>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</si>
  <si>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</si>
  <si>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</si>
  <si>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</si>
  <si>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</si>
  <si>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</si>
  <si>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</si>
  <si>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</si>
  <si>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</si>
  <si>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</si>
  <si>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</si>
  <si>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713463411</t>
  </si>
  <si>
    <t>Montáž izolace tepelné potrubí a ohybů návlekovými izolačními pouzdry</t>
  </si>
  <si>
    <t>m</t>
  </si>
  <si>
    <t>CS ÚRS 2024 01</t>
  </si>
  <si>
    <t>16</t>
  </si>
  <si>
    <t>-1658949100</t>
  </si>
  <si>
    <t>M</t>
  </si>
  <si>
    <t>27127007</t>
  </si>
  <si>
    <t>pouzdro izolační potrubní z EPDM kaučuku 15/19mm</t>
  </si>
  <si>
    <t>CS ÚRS 2024 02</t>
  </si>
  <si>
    <t>32</t>
  </si>
  <si>
    <t>391916303</t>
  </si>
  <si>
    <t>3</t>
  </si>
  <si>
    <t>27127009</t>
  </si>
  <si>
    <t>pouzdro izolační potrubní z EPDM kaučuku 22/19mm</t>
  </si>
  <si>
    <t>CS ÚRS 2023 01</t>
  </si>
  <si>
    <t>-1356680917</t>
  </si>
  <si>
    <t>4</t>
  </si>
  <si>
    <t>27127021</t>
  </si>
  <si>
    <t>pouzdro izolační potrubní z EPDM kaučuku 28/32mm</t>
  </si>
  <si>
    <t>182325497</t>
  </si>
  <si>
    <t>5</t>
  </si>
  <si>
    <t>27127022</t>
  </si>
  <si>
    <t>pouzdro izolační potrubní z EPDM kaučuku 35/32mm</t>
  </si>
  <si>
    <t>-54914387</t>
  </si>
  <si>
    <t>6</t>
  </si>
  <si>
    <t>28377049</t>
  </si>
  <si>
    <t>pouzdro izolační potrubní z pěnového polyetylenu 28/25mm</t>
  </si>
  <si>
    <t>-1025989873</t>
  </si>
  <si>
    <t>7</t>
  </si>
  <si>
    <t>998713101</t>
  </si>
  <si>
    <t>Přesun hmot tonážní pro izolace tepelné v objektech v do 6 m</t>
  </si>
  <si>
    <t>t</t>
  </si>
  <si>
    <t>-1638893501</t>
  </si>
  <si>
    <t>732</t>
  </si>
  <si>
    <t>Ústřední vytápění - strojovny</t>
  </si>
  <si>
    <t>8</t>
  </si>
  <si>
    <t>732521134.1</t>
  </si>
  <si>
    <t>Tepelné čerpadlo země/voda pro vytápění a přípravu TV bez zásobníku topný výkon 7,6 kW, s vestavěnou regulací, s možností pasivního chlazení, s bivalentním elektrickým zdrojem, s vyrovávací nádobou primárního okruhu</t>
  </si>
  <si>
    <t>soubor</t>
  </si>
  <si>
    <t>-620066722</t>
  </si>
  <si>
    <t>9</t>
  </si>
  <si>
    <t>735521134.2</t>
  </si>
  <si>
    <t>Rozšiřovací karta regulace pro řízení směšovacího okruhu</t>
  </si>
  <si>
    <t>kus</t>
  </si>
  <si>
    <t>-1424310772</t>
  </si>
  <si>
    <t>10</t>
  </si>
  <si>
    <t>735521134.3</t>
  </si>
  <si>
    <t>Autorizované uvedení do provozu (supervizor)</t>
  </si>
  <si>
    <t>-1258219252</t>
  </si>
  <si>
    <t>11</t>
  </si>
  <si>
    <t>732211133</t>
  </si>
  <si>
    <t>Ohřívač stacionární zásobníkový s jedním výměníkem PN 1,0/1,0 o objemu 300 l / 3,8 m2</t>
  </si>
  <si>
    <t>-430555595</t>
  </si>
  <si>
    <t>732231104.1</t>
  </si>
  <si>
    <t>Akumulační nádrž s přípravou TUV bez výměníku se zásobníkem PN 0,3/0,6 o objemu 750/160 l (s tepelnou izolací)</t>
  </si>
  <si>
    <t>702836244</t>
  </si>
  <si>
    <t>13</t>
  </si>
  <si>
    <t>732294113</t>
  </si>
  <si>
    <t>Elektrická topná jednotka šroubovací 6/4" o výkonu 3 kW (3x400V)</t>
  </si>
  <si>
    <t>-1886520471</t>
  </si>
  <si>
    <t>14</t>
  </si>
  <si>
    <t>732331617</t>
  </si>
  <si>
    <t>Nádoba tlaková expanzní pro topnou a chladicí soustavu s membránou závitové připojení PN 0,6 o objemu 80 l</t>
  </si>
  <si>
    <t>1379123077</t>
  </si>
  <si>
    <t>15</t>
  </si>
  <si>
    <t>732331778</t>
  </si>
  <si>
    <t>Příslušenství k expanzním nádobám bezpečnostní uzávěr G 1 k měření tlaku</t>
  </si>
  <si>
    <t>-1222028070</t>
  </si>
  <si>
    <t>732421402</t>
  </si>
  <si>
    <t>Čerpadlo teplovodní mokroběžné závitové oběhové DN 25 výtlak do 4,0 m průtok 2,2 m3/h PN 10 pro vytápění</t>
  </si>
  <si>
    <t>-174593556</t>
  </si>
  <si>
    <t>17</t>
  </si>
  <si>
    <t>732421412</t>
  </si>
  <si>
    <t>Čerpadlo teplovodní mokroběžné závitové oběhové DN 25 výtlak do 6,0 m průtok 2,8 m3/h PN 10 pro vytápění</t>
  </si>
  <si>
    <t>312462518</t>
  </si>
  <si>
    <t>18</t>
  </si>
  <si>
    <t>998732101</t>
  </si>
  <si>
    <t>Přesun hmot tonážní pro strojovny v objektech v do 6 m</t>
  </si>
  <si>
    <t>2142831892</t>
  </si>
  <si>
    <t>732.1</t>
  </si>
  <si>
    <t>Vystrojení primárního okruhu tepelného čerpadla</t>
  </si>
  <si>
    <t>19</t>
  </si>
  <si>
    <t>732.1.001</t>
  </si>
  <si>
    <t>Vystojená zemní sběrná jímka pro 2 okruhy kolektoru TČ, vypouštěcí/odvzdušňovací ventily, KU</t>
  </si>
  <si>
    <t>ks</t>
  </si>
  <si>
    <t>1143114370</t>
  </si>
  <si>
    <t>20</t>
  </si>
  <si>
    <t>732.1.002</t>
  </si>
  <si>
    <t>Vystrojení zemního vrtu pro tepelné čerpadlo vč. vrtných prací, injektáže a sondy 4x32 mm</t>
  </si>
  <si>
    <t>-170671800</t>
  </si>
  <si>
    <t>732.1.003</t>
  </si>
  <si>
    <t>Pažení vrtu</t>
  </si>
  <si>
    <t>-220178608</t>
  </si>
  <si>
    <t>22</t>
  </si>
  <si>
    <t>732.1.004</t>
  </si>
  <si>
    <t>Tepelná izolace prostupu do objektu</t>
  </si>
  <si>
    <t>-1267886844</t>
  </si>
  <si>
    <t>23</t>
  </si>
  <si>
    <t>732.1.005</t>
  </si>
  <si>
    <t>Redukce počtu větví 2x32 -&gt;1x40 (elektrotvarovka)</t>
  </si>
  <si>
    <t>187675002</t>
  </si>
  <si>
    <t>24</t>
  </si>
  <si>
    <t>732.1.006</t>
  </si>
  <si>
    <t>Plnící sada primárního okruhu</t>
  </si>
  <si>
    <t>1118693621</t>
  </si>
  <si>
    <t>25</t>
  </si>
  <si>
    <t>732.1.007</t>
  </si>
  <si>
    <t>Nemrznoucí směs primárního okruhu tepelného čerpadla (koncentrát)</t>
  </si>
  <si>
    <t>l</t>
  </si>
  <si>
    <t>-924913344</t>
  </si>
  <si>
    <t>26</t>
  </si>
  <si>
    <t>733323105</t>
  </si>
  <si>
    <t>Potrubí plastové z PE 100 SDR 11 spojované elektrotvarovkami D 40/3,7</t>
  </si>
  <si>
    <t>CS ÚRS 2021 01</t>
  </si>
  <si>
    <t>162483661</t>
  </si>
  <si>
    <t>27</t>
  </si>
  <si>
    <t>733391102</t>
  </si>
  <si>
    <t xml:space="preserve">Zkouška těsnosti potrubí plastové </t>
  </si>
  <si>
    <t>1144240523</t>
  </si>
  <si>
    <t>733</t>
  </si>
  <si>
    <t>Ústřední vytápění - rozvodné potrubí</t>
  </si>
  <si>
    <t>28</t>
  </si>
  <si>
    <t>733141102</t>
  </si>
  <si>
    <t>Odvzdušňovací nádoba z trubek ocelových do DN 50</t>
  </si>
  <si>
    <t>270652949</t>
  </si>
  <si>
    <t>29</t>
  </si>
  <si>
    <t>733222302</t>
  </si>
  <si>
    <t>Potrubí měděné polotvrdé spojované lisováním D 15x1 mm</t>
  </si>
  <si>
    <t>1684379927</t>
  </si>
  <si>
    <t>30</t>
  </si>
  <si>
    <t>733222304</t>
  </si>
  <si>
    <t>Potrubí měděné polotvrdé spojované lisováním D 22x1 mm</t>
  </si>
  <si>
    <t>1211267974</t>
  </si>
  <si>
    <t>31</t>
  </si>
  <si>
    <t>733223304</t>
  </si>
  <si>
    <t>Potrubí měděné tvrdé spojované lisováním D 28x1,5 mm</t>
  </si>
  <si>
    <t>-1367542449</t>
  </si>
  <si>
    <t>733223305</t>
  </si>
  <si>
    <t>Potrubí měděné tvrdé spojované lisováním D 35x1,5 mm</t>
  </si>
  <si>
    <t>-1865281050</t>
  </si>
  <si>
    <t>33</t>
  </si>
  <si>
    <t>733291101</t>
  </si>
  <si>
    <t>Zkouška těsnosti potrubí měděné D do 35x1,5</t>
  </si>
  <si>
    <t>-246759696</t>
  </si>
  <si>
    <t>34</t>
  </si>
  <si>
    <t>733390104</t>
  </si>
  <si>
    <t>Ochrana potrubí primárních okruhů tepelně izolačními trubicemi z kaučuku tl 13 mm D do 38 mm</t>
  </si>
  <si>
    <t>-1590990337</t>
  </si>
  <si>
    <t>35</t>
  </si>
  <si>
    <t>998733101</t>
  </si>
  <si>
    <t>Přesun hmot tonážní pro rozvody potrubí v objektech v do 6 m</t>
  </si>
  <si>
    <t>1619757366</t>
  </si>
  <si>
    <t>734</t>
  </si>
  <si>
    <t>Ústřední vytápění - armatury</t>
  </si>
  <si>
    <t>36</t>
  </si>
  <si>
    <t>734.001</t>
  </si>
  <si>
    <t>Odstředivý odlučovač DN25</t>
  </si>
  <si>
    <t>-2106873199</t>
  </si>
  <si>
    <t>37</t>
  </si>
  <si>
    <t>734.002</t>
  </si>
  <si>
    <t>Havarijní termostat podlahového vytápění (manuální resetovací tlačítko)</t>
  </si>
  <si>
    <t>1321360333</t>
  </si>
  <si>
    <t>38</t>
  </si>
  <si>
    <t>734211119.1</t>
  </si>
  <si>
    <t>Ventil závitový odvzdušňovací G 3/8 PN 14 do 120°C</t>
  </si>
  <si>
    <t>169470350</t>
  </si>
  <si>
    <t>39</t>
  </si>
  <si>
    <t>734242414</t>
  </si>
  <si>
    <t>Ventil závitový zpětný přímý G 1 PN 16 do 110°C</t>
  </si>
  <si>
    <t>-1982267509</t>
  </si>
  <si>
    <t>40</t>
  </si>
  <si>
    <t>734242415</t>
  </si>
  <si>
    <t>Ventil závitový zpětný přímý G 5/4 PN 16 do 110°C</t>
  </si>
  <si>
    <t>-914531683</t>
  </si>
  <si>
    <t>41</t>
  </si>
  <si>
    <t>734251211</t>
  </si>
  <si>
    <t>Ventil závitový pojistný rohový G 1/2 provozní tlak od 2,5 do 6 barů</t>
  </si>
  <si>
    <t>-355421445</t>
  </si>
  <si>
    <t>42</t>
  </si>
  <si>
    <t>734251211.R</t>
  </si>
  <si>
    <t>Ventil závitový pojistný rohový G 1/2 provozní tlak od 2,5 do 6 barů - dodávka TČ</t>
  </si>
  <si>
    <t>180362139</t>
  </si>
  <si>
    <t>43</t>
  </si>
  <si>
    <t>734261235</t>
  </si>
  <si>
    <t>Šroubení topenářské přímé G 1 PN 16 do 120°C</t>
  </si>
  <si>
    <t>226856430</t>
  </si>
  <si>
    <t>44</t>
  </si>
  <si>
    <t>734291123</t>
  </si>
  <si>
    <t>Kohout plnící a vypouštěcí G 1/2 PN 10 do 90°C závitový</t>
  </si>
  <si>
    <t>-541238147</t>
  </si>
  <si>
    <t>45</t>
  </si>
  <si>
    <t>734291263</t>
  </si>
  <si>
    <t>Filtr závitový pro topné a chladicí systémy přímý G 3/4 PN 30 do 110°C s vnitřními závity</t>
  </si>
  <si>
    <t>280299976</t>
  </si>
  <si>
    <t>46</t>
  </si>
  <si>
    <t>734291264</t>
  </si>
  <si>
    <t>Filtr závitový pro topné a chladicí systémy přímý G 1 PN 30 do 110°C s vnitřními závity</t>
  </si>
  <si>
    <t>-1250416324</t>
  </si>
  <si>
    <t>47</t>
  </si>
  <si>
    <t>734291265</t>
  </si>
  <si>
    <t>Filtr závitový pro topné a chladicí systémy přímý G 1 1/4 PN 30 do 110°C s vnitřními závity</t>
  </si>
  <si>
    <t>-805378256</t>
  </si>
  <si>
    <t>48</t>
  </si>
  <si>
    <t>734292714</t>
  </si>
  <si>
    <t>Kohout kulový přímý G 3/4 PN 42 do 185°C vnitřní závit</t>
  </si>
  <si>
    <t>-1272282431</t>
  </si>
  <si>
    <t>49</t>
  </si>
  <si>
    <t>734292715</t>
  </si>
  <si>
    <t>Kohout kulový přímý G 1 PN 42 do 185°C vnitřní závit</t>
  </si>
  <si>
    <t>548745075</t>
  </si>
  <si>
    <t>50</t>
  </si>
  <si>
    <t>734292716</t>
  </si>
  <si>
    <t>Kohout kulový přímý G 1 1/4 PN 42 do 185°C vnitřní závit</t>
  </si>
  <si>
    <t>315253003</t>
  </si>
  <si>
    <t>51</t>
  </si>
  <si>
    <t>734295021</t>
  </si>
  <si>
    <t>Směšovací ventil otopných a chladicích systémů závitový třícestný G 3/4" se servomotorem</t>
  </si>
  <si>
    <t>1681823989</t>
  </si>
  <si>
    <t>52</t>
  </si>
  <si>
    <t>734296309</t>
  </si>
  <si>
    <t>Zónový ventil otopných a solárních soustav třícestný kulový 2pólové ovládání příkon 6 W PN 16 T 110°C G 1"F</t>
  </si>
  <si>
    <t>-1252091765</t>
  </si>
  <si>
    <t>53</t>
  </si>
  <si>
    <t>734411101</t>
  </si>
  <si>
    <t>Teploměr technický s pevným stonkem a jímkou zadní připojení průměr 63 mm délky 50 mm</t>
  </si>
  <si>
    <t>1878803920</t>
  </si>
  <si>
    <t>54</t>
  </si>
  <si>
    <t>734421101</t>
  </si>
  <si>
    <t>Tlakoměr s pevným stonkem a zpětnou klapkou tlak 0-16 bar průměr 50 mm spodní připojení</t>
  </si>
  <si>
    <t>-1110835055</t>
  </si>
  <si>
    <t>55</t>
  </si>
  <si>
    <t>734494111</t>
  </si>
  <si>
    <t>Návarek s metrickým závitem M 12x1,5 délky do 220 mm</t>
  </si>
  <si>
    <t>76658865</t>
  </si>
  <si>
    <t>56</t>
  </si>
  <si>
    <t>998734101</t>
  </si>
  <si>
    <t>Přesun hmot tonážní pro armatury v objektech v do 6 m</t>
  </si>
  <si>
    <t>128173392</t>
  </si>
  <si>
    <t>735</t>
  </si>
  <si>
    <t>Ústřední vytápění - otopná tělesa</t>
  </si>
  <si>
    <t>57</t>
  </si>
  <si>
    <t>735160133</t>
  </si>
  <si>
    <t>Otopné těleso trubkové teplovodní výška/délka 1 500/600 mm</t>
  </si>
  <si>
    <t>1357435781</t>
  </si>
  <si>
    <t>58</t>
  </si>
  <si>
    <t>735164522.003</t>
  </si>
  <si>
    <t>Armatura pro připojení trubkových těles 1/2" rohová včetně ventilu a termostatické hlavice</t>
  </si>
  <si>
    <t>-677145575</t>
  </si>
  <si>
    <t>59</t>
  </si>
  <si>
    <t>735164522.004</t>
  </si>
  <si>
    <t>Krytka armatury HM bílá</t>
  </si>
  <si>
    <t>1998297079</t>
  </si>
  <si>
    <t>60</t>
  </si>
  <si>
    <t>735890104</t>
  </si>
  <si>
    <t>Elektrické topné těleso (tyč) pro kombinované vytápění s integrovaným regulátorem teploty o výkonu 500 W</t>
  </si>
  <si>
    <t>356953388</t>
  </si>
  <si>
    <t>61</t>
  </si>
  <si>
    <t>998735101</t>
  </si>
  <si>
    <t>Přesun hmot tonážní pro otopná tělesa v objektech v do 6 m</t>
  </si>
  <si>
    <t>987713053</t>
  </si>
  <si>
    <t>736</t>
  </si>
  <si>
    <t>Ústřední vytápění - plošné vytápění a chlazení</t>
  </si>
  <si>
    <t>62</t>
  </si>
  <si>
    <t>736110202</t>
  </si>
  <si>
    <t>Podlahové vytápění - rozvodné potrubí polyethylen s kyslíkovou bariérou PE-Xb 16x2,0 mm pro systémovou desku</t>
  </si>
  <si>
    <t>1148485287</t>
  </si>
  <si>
    <t>63</t>
  </si>
  <si>
    <t>736110261</t>
  </si>
  <si>
    <t>Podlahové vytápění - systémová deska s kombinovanou tepelnou a kročejovou izolací celkové výšky 31 mm</t>
  </si>
  <si>
    <t>m2</t>
  </si>
  <si>
    <t>763364266</t>
  </si>
  <si>
    <t>64</t>
  </si>
  <si>
    <t>736110652</t>
  </si>
  <si>
    <t>Podlahové vytápění - obvodový dilatační pás samolepící s folií</t>
  </si>
  <si>
    <t>974465339</t>
  </si>
  <si>
    <t>65</t>
  </si>
  <si>
    <t>736110653</t>
  </si>
  <si>
    <t>Podlahové vytápění - ochranná trubka potrubí podlahového topení</t>
  </si>
  <si>
    <t>-1805407222</t>
  </si>
  <si>
    <t>66</t>
  </si>
  <si>
    <t>736110654</t>
  </si>
  <si>
    <t>Podlahové vytápění - středový (spárový) dilatační profil</t>
  </si>
  <si>
    <t>-303292089</t>
  </si>
  <si>
    <t>67</t>
  </si>
  <si>
    <t>736111010</t>
  </si>
  <si>
    <t>Podlahové vytápění - rozdělovač mosazný s průtokoměry jedenáctiokruhový</t>
  </si>
  <si>
    <t>1497304713</t>
  </si>
  <si>
    <t>68</t>
  </si>
  <si>
    <t>736111011</t>
  </si>
  <si>
    <t>Podlahové vytápění - rozdělovač mosazný s průtokoměry dvanáctiokruhový</t>
  </si>
  <si>
    <t>1339920423</t>
  </si>
  <si>
    <t>69</t>
  </si>
  <si>
    <t>736111033</t>
  </si>
  <si>
    <t>Podlahové vytápění - svěrné šroubení se závitem EK 3/4" pro připojení potrubí 16x2,0 mm na rozdělovač</t>
  </si>
  <si>
    <t>1389930618</t>
  </si>
  <si>
    <t>70</t>
  </si>
  <si>
    <t>736111104</t>
  </si>
  <si>
    <t>Podlahové vytápění - skříň podomítková pro rozdělovač s 8-12 okruhy</t>
  </si>
  <si>
    <t>-529258035</t>
  </si>
  <si>
    <t>71</t>
  </si>
  <si>
    <t>736111133</t>
  </si>
  <si>
    <t>Podlahové vytápění - elektrotermická hlavice (termopohon)</t>
  </si>
  <si>
    <t>-1483437115</t>
  </si>
  <si>
    <t>72</t>
  </si>
  <si>
    <t>998735101.1</t>
  </si>
  <si>
    <t>Přesun hmot tonážní pro oplošné vytápění v objektech v do 6 m</t>
  </si>
  <si>
    <t>-745759410</t>
  </si>
  <si>
    <t>790</t>
  </si>
  <si>
    <t>Ostatní</t>
  </si>
  <si>
    <t>73</t>
  </si>
  <si>
    <t>790.001</t>
  </si>
  <si>
    <t>Doprava</t>
  </si>
  <si>
    <t>1171174306</t>
  </si>
  <si>
    <t>74</t>
  </si>
  <si>
    <t>790.002</t>
  </si>
  <si>
    <t>Koordinační činnost</t>
  </si>
  <si>
    <t>360864386</t>
  </si>
  <si>
    <t>75</t>
  </si>
  <si>
    <t>790.003</t>
  </si>
  <si>
    <t>Stavební výpomoci - dodávka stavby</t>
  </si>
  <si>
    <t>74390624</t>
  </si>
  <si>
    <t>76</t>
  </si>
  <si>
    <t>790.004</t>
  </si>
  <si>
    <t>Odvod kondenzátu, napojení ohřívačů vody - dodávka ZTI</t>
  </si>
  <si>
    <t>1700569471</t>
  </si>
  <si>
    <t>77</t>
  </si>
  <si>
    <t>790.005</t>
  </si>
  <si>
    <t>Napouštění systému, odvzdušnění, zaregulování systému</t>
  </si>
  <si>
    <t>h</t>
  </si>
  <si>
    <t>512</t>
  </si>
  <si>
    <t>554079350</t>
  </si>
  <si>
    <t>78</t>
  </si>
  <si>
    <t>790.006</t>
  </si>
  <si>
    <t>Topná zkouška</t>
  </si>
  <si>
    <t>kpl</t>
  </si>
  <si>
    <t>-145937868</t>
  </si>
  <si>
    <t>79</t>
  </si>
  <si>
    <t>790.007</t>
  </si>
  <si>
    <t>Montážní, těsnící a spotřební materiál</t>
  </si>
  <si>
    <t>940981088</t>
  </si>
  <si>
    <t>80</t>
  </si>
  <si>
    <t>790.008</t>
  </si>
  <si>
    <t>Elektroinstalace - zapojení, oživení</t>
  </si>
  <si>
    <t>2035376613</t>
  </si>
  <si>
    <t>81</t>
  </si>
  <si>
    <t>790.009</t>
  </si>
  <si>
    <t>Elektroinstalace - silnoproud - dodávka Elektro</t>
  </si>
  <si>
    <t>226803519</t>
  </si>
  <si>
    <t>82</t>
  </si>
  <si>
    <t>790.010</t>
  </si>
  <si>
    <t>Technická příprava, realizační a dílenská dokumentace</t>
  </si>
  <si>
    <t>-1898360774</t>
  </si>
  <si>
    <t>83</t>
  </si>
  <si>
    <t>790.011</t>
  </si>
  <si>
    <t>Dokumentace skutečného provedení</t>
  </si>
  <si>
    <t>1518874377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</si>
</sst>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5" t="s">
        <v>14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R5" s="16"/>
      <c r="BE5" s="152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57" t="s">
        <v>17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R6" s="16"/>
      <c r="BE6" s="153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3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53"/>
      <c r="BS8" s="13" t="s">
        <v>6</v>
      </c>
    </row>
    <row r="9" spans="1:74" ht="14.45" customHeight="1">
      <c r="B9" s="16"/>
      <c r="AR9" s="16"/>
      <c r="BE9" s="153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53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53"/>
      <c r="BS11" s="13" t="s">
        <v>6</v>
      </c>
    </row>
    <row r="12" spans="1:74" ht="6.95" customHeight="1">
      <c r="B12" s="16"/>
      <c r="AR12" s="16"/>
      <c r="BE12" s="153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53"/>
      <c r="BS13" s="13" t="s">
        <v>6</v>
      </c>
    </row>
    <row r="14" spans="1:74" ht="12.75">
      <c r="B14" s="16"/>
      <c r="E14" s="158" t="s">
        <v>29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23" t="s">
        <v>27</v>
      </c>
      <c r="AN14" s="25" t="s">
        <v>29</v>
      </c>
      <c r="AR14" s="16"/>
      <c r="BE14" s="153"/>
      <c r="BS14" s="13" t="s">
        <v>6</v>
      </c>
    </row>
    <row r="15" spans="1:74" ht="6.95" customHeight="1">
      <c r="B15" s="16"/>
      <c r="AR15" s="16"/>
      <c r="BE15" s="153"/>
      <c r="BS15" s="13" t="s">
        <v>4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53"/>
      <c r="BS16" s="13" t="s">
        <v>4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53"/>
      <c r="BS17" s="13" t="s">
        <v>32</v>
      </c>
    </row>
    <row r="18" spans="2:71" ht="6.95" customHeight="1">
      <c r="B18" s="16"/>
      <c r="AR18" s="16"/>
      <c r="BE18" s="153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53"/>
      <c r="BS19" s="13" t="s">
        <v>6</v>
      </c>
    </row>
    <row r="20" spans="2:71" ht="18.399999999999999" customHeight="1">
      <c r="B20" s="16"/>
      <c r="E20" s="21" t="s">
        <v>34</v>
      </c>
      <c r="AK20" s="23" t="s">
        <v>27</v>
      </c>
      <c r="AN20" s="21" t="s">
        <v>1</v>
      </c>
      <c r="AR20" s="16"/>
      <c r="BE20" s="153"/>
      <c r="BS20" s="13" t="s">
        <v>32</v>
      </c>
    </row>
    <row r="21" spans="2:71" ht="6.95" customHeight="1">
      <c r="B21" s="16"/>
      <c r="AR21" s="16"/>
      <c r="BE21" s="153"/>
    </row>
    <row r="22" spans="2:71" ht="12" customHeight="1">
      <c r="B22" s="16"/>
      <c r="D22" s="23" t="s">
        <v>35</v>
      </c>
      <c r="AR22" s="16"/>
      <c r="BE22" s="153"/>
    </row>
    <row r="23" spans="2:71" ht="16.5" customHeight="1">
      <c r="B23" s="16"/>
      <c r="E23" s="160" t="s">
        <v>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R23" s="16"/>
      <c r="BE23" s="153"/>
    </row>
    <row r="24" spans="2:71" ht="6.95" customHeight="1">
      <c r="B24" s="16"/>
      <c r="AR24" s="16"/>
      <c r="BE24" s="153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3"/>
    </row>
    <row r="26" spans="2:71" s="1" customFormat="1" ht="25.9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1">
        <f>ROUND(AG94,2)</f>
        <v>0</v>
      </c>
      <c r="AL26" s="162"/>
      <c r="AM26" s="162"/>
      <c r="AN26" s="162"/>
      <c r="AO26" s="162"/>
      <c r="AR26" s="28"/>
      <c r="BE26" s="153"/>
    </row>
    <row r="27" spans="2:71" s="1" customFormat="1" ht="6.95" customHeight="1">
      <c r="B27" s="28"/>
      <c r="AR27" s="28"/>
      <c r="BE27" s="153"/>
    </row>
    <row r="28" spans="2:71" s="1" customFormat="1" ht="12.75">
      <c r="B28" s="28"/>
      <c r="L28" s="163" t="s">
        <v>37</v>
      </c>
      <c r="M28" s="163"/>
      <c r="N28" s="163"/>
      <c r="O28" s="163"/>
      <c r="P28" s="163"/>
      <c r="W28" s="163" t="s">
        <v>38</v>
      </c>
      <c r="X28" s="163"/>
      <c r="Y28" s="163"/>
      <c r="Z28" s="163"/>
      <c r="AA28" s="163"/>
      <c r="AB28" s="163"/>
      <c r="AC28" s="163"/>
      <c r="AD28" s="163"/>
      <c r="AE28" s="163"/>
      <c r="AK28" s="163" t="s">
        <v>39</v>
      </c>
      <c r="AL28" s="163"/>
      <c r="AM28" s="163"/>
      <c r="AN28" s="163"/>
      <c r="AO28" s="163"/>
      <c r="AR28" s="28"/>
      <c r="BE28" s="153"/>
    </row>
    <row r="29" spans="2:71" s="2" customFormat="1" ht="14.45" customHeight="1">
      <c r="B29" s="32"/>
      <c r="D29" s="23" t="s">
        <v>40</v>
      </c>
      <c r="F29" s="23" t="s">
        <v>41</v>
      </c>
      <c r="L29" s="166">
        <v>0.21</v>
      </c>
      <c r="M29" s="165"/>
      <c r="N29" s="165"/>
      <c r="O29" s="165"/>
      <c r="P29" s="165"/>
      <c r="W29" s="164">
        <f>ROUND(AZ94,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ROUND(AV94, 2)</f>
        <v>0</v>
      </c>
      <c r="AL29" s="165"/>
      <c r="AM29" s="165"/>
      <c r="AN29" s="165"/>
      <c r="AO29" s="165"/>
      <c r="AR29" s="32"/>
      <c r="BE29" s="154"/>
    </row>
    <row r="30" spans="2:71" s="2" customFormat="1" ht="14.45" customHeight="1">
      <c r="B30" s="32"/>
      <c r="F30" s="23" t="s">
        <v>42</v>
      </c>
      <c r="L30" s="166">
        <v>0.12</v>
      </c>
      <c r="M30" s="165"/>
      <c r="N30" s="165"/>
      <c r="O30" s="165"/>
      <c r="P30" s="165"/>
      <c r="W30" s="164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ROUND(AW94, 2)</f>
        <v>0</v>
      </c>
      <c r="AL30" s="165"/>
      <c r="AM30" s="165"/>
      <c r="AN30" s="165"/>
      <c r="AO30" s="165"/>
      <c r="AR30" s="32"/>
      <c r="BE30" s="154"/>
    </row>
    <row r="31" spans="2:71" s="2" customFormat="1" ht="14.45" hidden="1" customHeight="1">
      <c r="B31" s="32"/>
      <c r="F31" s="23" t="s">
        <v>43</v>
      </c>
      <c r="L31" s="166">
        <v>0.21</v>
      </c>
      <c r="M31" s="165"/>
      <c r="N31" s="165"/>
      <c r="O31" s="165"/>
      <c r="P31" s="165"/>
      <c r="W31" s="164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2"/>
      <c r="BE31" s="154"/>
    </row>
    <row r="32" spans="2:71" s="2" customFormat="1" ht="14.45" hidden="1" customHeight="1">
      <c r="B32" s="32"/>
      <c r="F32" s="23" t="s">
        <v>44</v>
      </c>
      <c r="L32" s="166">
        <v>0.12</v>
      </c>
      <c r="M32" s="165"/>
      <c r="N32" s="165"/>
      <c r="O32" s="165"/>
      <c r="P32" s="165"/>
      <c r="W32" s="164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2"/>
      <c r="BE32" s="154"/>
    </row>
    <row r="33" spans="2:57" s="2" customFormat="1" ht="14.45" hidden="1" customHeight="1">
      <c r="B33" s="32"/>
      <c r="F33" s="23" t="s">
        <v>45</v>
      </c>
      <c r="L33" s="166">
        <v>0</v>
      </c>
      <c r="M33" s="165"/>
      <c r="N33" s="165"/>
      <c r="O33" s="165"/>
      <c r="P33" s="165"/>
      <c r="W33" s="164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2"/>
      <c r="BE33" s="154"/>
    </row>
    <row r="34" spans="2:57" s="1" customFormat="1" ht="6.95" customHeight="1">
      <c r="B34" s="28"/>
      <c r="AR34" s="28"/>
      <c r="BE34" s="153"/>
    </row>
    <row r="35" spans="2:57" s="1" customFormat="1" ht="25.9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67" t="s">
        <v>48</v>
      </c>
      <c r="Y35" s="168"/>
      <c r="Z35" s="168"/>
      <c r="AA35" s="168"/>
      <c r="AB35" s="168"/>
      <c r="AC35" s="35"/>
      <c r="AD35" s="35"/>
      <c r="AE35" s="35"/>
      <c r="AF35" s="35"/>
      <c r="AG35" s="35"/>
      <c r="AH35" s="35"/>
      <c r="AI35" s="35"/>
      <c r="AJ35" s="35"/>
      <c r="AK35" s="169">
        <f>SUM(AK26:AK33)</f>
        <v>0</v>
      </c>
      <c r="AL35" s="168"/>
      <c r="AM35" s="168"/>
      <c r="AN35" s="168"/>
      <c r="AO35" s="170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51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52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51</v>
      </c>
      <c r="AI60" s="30"/>
      <c r="AJ60" s="30"/>
      <c r="AK60" s="30"/>
      <c r="AL60" s="30"/>
      <c r="AM60" s="39" t="s">
        <v>52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54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51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52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51</v>
      </c>
      <c r="AI75" s="30"/>
      <c r="AJ75" s="30"/>
      <c r="AK75" s="30"/>
      <c r="AL75" s="30"/>
      <c r="AM75" s="39" t="s">
        <v>52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55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2024/049</v>
      </c>
      <c r="AR84" s="44"/>
    </row>
    <row r="85" spans="1:91" s="4" customFormat="1" ht="36.950000000000003" customHeight="1">
      <c r="B85" s="45"/>
      <c r="C85" s="46" t="s">
        <v>16</v>
      </c>
      <c r="L85" s="171" t="str">
        <f>K6</f>
        <v>Novostavba rodinných domů na p.č. 1420, k.ú. Mantov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Mantov</v>
      </c>
      <c r="AI87" s="23" t="s">
        <v>22</v>
      </c>
      <c r="AM87" s="173" t="str">
        <f>IF(AN8= "","",AN8)</f>
        <v>31. 7. 2024</v>
      </c>
      <c r="AN87" s="173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Centrum sociálních služeb Stod, p.o., Hradecká 907</v>
      </c>
      <c r="AI89" s="23" t="s">
        <v>30</v>
      </c>
      <c r="AM89" s="174" t="str">
        <f>IF(E17="","",E17)</f>
        <v>THERMOLUFT KT s.r.o.</v>
      </c>
      <c r="AN89" s="175"/>
      <c r="AO89" s="175"/>
      <c r="AP89" s="175"/>
      <c r="AR89" s="28"/>
      <c r="AS89" s="176" t="s">
        <v>56</v>
      </c>
      <c r="AT89" s="17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74" t="str">
        <f>IF(E20="","",E20)</f>
        <v>Jan Štětka</v>
      </c>
      <c r="AN90" s="175"/>
      <c r="AO90" s="175"/>
      <c r="AP90" s="175"/>
      <c r="AR90" s="28"/>
      <c r="AS90" s="178"/>
      <c r="AT90" s="179"/>
      <c r="BD90" s="52"/>
    </row>
    <row r="91" spans="1:91" s="1" customFormat="1" ht="10.9" customHeight="1">
      <c r="B91" s="28"/>
      <c r="AR91" s="28"/>
      <c r="AS91" s="178"/>
      <c r="AT91" s="179"/>
      <c r="BD91" s="52"/>
    </row>
    <row r="92" spans="1:91" s="1" customFormat="1" ht="29.25" customHeight="1">
      <c r="B92" s="28"/>
      <c r="C92" s="180" t="s">
        <v>57</v>
      </c>
      <c r="D92" s="181"/>
      <c r="E92" s="181"/>
      <c r="F92" s="181"/>
      <c r="G92" s="181"/>
      <c r="H92" s="53"/>
      <c r="I92" s="182" t="s">
        <v>58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59</v>
      </c>
      <c r="AH92" s="181"/>
      <c r="AI92" s="181"/>
      <c r="AJ92" s="181"/>
      <c r="AK92" s="181"/>
      <c r="AL92" s="181"/>
      <c r="AM92" s="181"/>
      <c r="AN92" s="182" t="s">
        <v>60</v>
      </c>
      <c r="AO92" s="181"/>
      <c r="AP92" s="184"/>
      <c r="AQ92" s="54" t="s">
        <v>61</v>
      </c>
      <c r="AR92" s="28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75</v>
      </c>
      <c r="BT94" s="68" t="s">
        <v>76</v>
      </c>
      <c r="BU94" s="69" t="s">
        <v>77</v>
      </c>
      <c r="BV94" s="68" t="s">
        <v>78</v>
      </c>
      <c r="BW94" s="68" t="s">
        <v>5</v>
      </c>
      <c r="BX94" s="68" t="s">
        <v>79</v>
      </c>
      <c r="CL94" s="68" t="s">
        <v>1</v>
      </c>
    </row>
    <row r="95" spans="1:91" s="6" customFormat="1" ht="24.75" customHeight="1">
      <c r="A95" s="70" t="s">
        <v>80</v>
      </c>
      <c r="B95" s="71"/>
      <c r="C95" s="72"/>
      <c r="D95" s="187" t="s">
        <v>81</v>
      </c>
      <c r="E95" s="187"/>
      <c r="F95" s="187"/>
      <c r="G95" s="187"/>
      <c r="H95" s="187"/>
      <c r="I95" s="73"/>
      <c r="J95" s="187" t="s">
        <v>82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'2024-049-1 - Vytápění - O...'!J30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74" t="s">
        <v>83</v>
      </c>
      <c r="AR95" s="71"/>
      <c r="AS95" s="75">
        <v>0</v>
      </c>
      <c r="AT95" s="76">
        <f>ROUND(SUM(AV95:AW95),2)</f>
        <v>0</v>
      </c>
      <c r="AU95" s="77">
        <f>'2024-049-1 - Vytápění - O...'!P125</f>
        <v>0</v>
      </c>
      <c r="AV95" s="76">
        <f>'2024-049-1 - Vytápění - O...'!J33</f>
        <v>0</v>
      </c>
      <c r="AW95" s="76">
        <f>'2024-049-1 - Vytápění - O...'!J34</f>
        <v>0</v>
      </c>
      <c r="AX95" s="76">
        <f>'2024-049-1 - Vytápění - O...'!J35</f>
        <v>0</v>
      </c>
      <c r="AY95" s="76">
        <f>'2024-049-1 - Vytápění - O...'!J36</f>
        <v>0</v>
      </c>
      <c r="AZ95" s="76">
        <f>'2024-049-1 - Vytápění - O...'!F33</f>
        <v>0</v>
      </c>
      <c r="BA95" s="76">
        <f>'2024-049-1 - Vytápění - O...'!F34</f>
        <v>0</v>
      </c>
      <c r="BB95" s="76">
        <f>'2024-049-1 - Vytápění - O...'!F35</f>
        <v>0</v>
      </c>
      <c r="BC95" s="76">
        <f>'2024-049-1 - Vytápění - O...'!F36</f>
        <v>0</v>
      </c>
      <c r="BD95" s="78">
        <f>'2024-049-1 - Vytápění - O...'!F37</f>
        <v>0</v>
      </c>
      <c r="BT95" s="79" t="s">
        <v>84</v>
      </c>
      <c r="BV95" s="79" t="s">
        <v>78</v>
      </c>
      <c r="BW95" s="79" t="s">
        <v>85</v>
      </c>
      <c r="BX95" s="79" t="s">
        <v>5</v>
      </c>
      <c r="CL95" s="79" t="s">
        <v>1</v>
      </c>
      <c r="CM95" s="79" t="s">
        <v>86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JaGgYq+tLdDft105cT3mlbRWzOphSt1IjrkaJqtw2CzFZguBzPqh+Qll26sH1ork8mRPrItwgViDK5i4jJTMLQ==" saltValue="wckvFkmSUbZvoftPeWdeoivuePbD2A9Mdrp/oCsuX4lkDiSuJcxknzobJn42hYZb0k6qDc6JrjRneaMByQS0Q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4-049-1 - Vytápění - 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8"/>
  <sheetViews>
    <sheetView showGridLines="0" tabSelected="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AT2" s="13" t="s">
        <v>85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86</v>
      </c>
    </row>
    <row r="4" spans="2:46" ht="24.95" hidden="1" customHeight="1">
      <c r="B4" s="16"/>
      <c r="D4" s="17" t="s">
        <v>87</v>
      </c>
      <c r="L4" s="16"/>
      <c r="M4" s="80" t="s">
        <v>10</v>
      </c>
      <c r="AT4" s="13" t="s">
        <v>4</v>
      </c>
    </row>
    <row r="5" spans="2:46" ht="6.95" hidden="1" customHeight="1">
      <c r="B5" s="16"/>
      <c r="L5" s="16"/>
    </row>
    <row r="6" spans="2:46" ht="12" hidden="1" customHeight="1">
      <c r="B6" s="16"/>
      <c r="D6" s="23" t="s">
        <v>16</v>
      </c>
      <c r="L6" s="16"/>
    </row>
    <row r="7" spans="2:46" ht="16.5" hidden="1" customHeight="1">
      <c r="B7" s="16"/>
      <c r="E7" s="190" t="str">
        <f>'Rekapitulace stavby'!K6</f>
        <v>Novostavba rodinných domů na p.č. 1420, k.ú. Mantov</v>
      </c>
      <c r="F7" s="191"/>
      <c r="G7" s="191"/>
      <c r="H7" s="191"/>
      <c r="L7" s="16"/>
    </row>
    <row r="8" spans="2:46" s="1" customFormat="1" ht="12" hidden="1" customHeight="1">
      <c r="B8" s="28"/>
      <c r="D8" s="23" t="s">
        <v>88</v>
      </c>
      <c r="L8" s="28"/>
    </row>
    <row r="9" spans="2:46" s="1" customFormat="1" ht="16.5" hidden="1" customHeight="1">
      <c r="B9" s="28"/>
      <c r="E9" s="171" t="s">
        <v>89</v>
      </c>
      <c r="F9" s="192"/>
      <c r="G9" s="192"/>
      <c r="H9" s="192"/>
      <c r="L9" s="28"/>
    </row>
    <row r="10" spans="2:46" s="1" customFormat="1" ht="11.25" hidden="1">
      <c r="B10" s="28"/>
      <c r="L10" s="28"/>
    </row>
    <row r="11" spans="2:46" s="1" customFormat="1" ht="12" hidden="1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hidden="1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31. 7. 2024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24</v>
      </c>
      <c r="I14" s="23" t="s">
        <v>25</v>
      </c>
      <c r="J14" s="21" t="s">
        <v>1</v>
      </c>
      <c r="L14" s="28"/>
    </row>
    <row r="15" spans="2:46" s="1" customFormat="1" ht="18" hidden="1" customHeight="1">
      <c r="B15" s="28"/>
      <c r="E15" s="21" t="s">
        <v>26</v>
      </c>
      <c r="I15" s="23" t="s">
        <v>27</v>
      </c>
      <c r="J15" s="21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hidden="1" customHeight="1">
      <c r="B18" s="28"/>
      <c r="E18" s="193" t="str">
        <f>'Rekapitulace stavby'!E14</f>
        <v>Vyplň údaj</v>
      </c>
      <c r="F18" s="155"/>
      <c r="G18" s="155"/>
      <c r="H18" s="155"/>
      <c r="I18" s="23" t="s">
        <v>27</v>
      </c>
      <c r="J18" s="24" t="str">
        <f>'Rekapitulace stavby'!AN14</f>
        <v>Vyplň údaj</v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3" t="s">
        <v>30</v>
      </c>
      <c r="I20" s="23" t="s">
        <v>25</v>
      </c>
      <c r="J20" s="21" t="s">
        <v>1</v>
      </c>
      <c r="L20" s="28"/>
    </row>
    <row r="21" spans="2:12" s="1" customFormat="1" ht="18" hidden="1" customHeight="1">
      <c r="B21" s="28"/>
      <c r="E21" s="21" t="s">
        <v>31</v>
      </c>
      <c r="I21" s="23" t="s">
        <v>27</v>
      </c>
      <c r="J21" s="21" t="s">
        <v>1</v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3" t="s">
        <v>33</v>
      </c>
      <c r="I23" s="23" t="s">
        <v>25</v>
      </c>
      <c r="J23" s="21" t="s">
        <v>1</v>
      </c>
      <c r="L23" s="28"/>
    </row>
    <row r="24" spans="2:12" s="1" customFormat="1" ht="18" hidden="1" customHeight="1">
      <c r="B24" s="28"/>
      <c r="E24" s="21" t="s">
        <v>34</v>
      </c>
      <c r="I24" s="23" t="s">
        <v>27</v>
      </c>
      <c r="J24" s="21" t="s">
        <v>1</v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3" t="s">
        <v>35</v>
      </c>
      <c r="L26" s="28"/>
    </row>
    <row r="27" spans="2:12" s="7" customFormat="1" ht="16.5" hidden="1" customHeight="1">
      <c r="B27" s="81"/>
      <c r="E27" s="160" t="s">
        <v>1</v>
      </c>
      <c r="F27" s="160"/>
      <c r="G27" s="160"/>
      <c r="H27" s="160"/>
      <c r="L27" s="81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82" t="s">
        <v>36</v>
      </c>
      <c r="J30" s="62">
        <f>ROUND(J125,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38</v>
      </c>
      <c r="I32" s="31" t="s">
        <v>37</v>
      </c>
      <c r="J32" s="31" t="s">
        <v>39</v>
      </c>
      <c r="L32" s="28"/>
    </row>
    <row r="33" spans="2:12" s="1" customFormat="1" ht="14.45" hidden="1" customHeight="1">
      <c r="B33" s="28"/>
      <c r="D33" s="51" t="s">
        <v>40</v>
      </c>
      <c r="E33" s="23" t="s">
        <v>41</v>
      </c>
      <c r="F33" s="83">
        <f>ROUND((SUM(BE125:BE217)),  2)</f>
        <v>0</v>
      </c>
      <c r="I33" s="84">
        <v>0.21</v>
      </c>
      <c r="J33" s="83">
        <f>ROUND(((SUM(BE125:BE217))*I33),  2)</f>
        <v>0</v>
      </c>
      <c r="L33" s="28"/>
    </row>
    <row r="34" spans="2:12" s="1" customFormat="1" ht="14.45" hidden="1" customHeight="1">
      <c r="B34" s="28"/>
      <c r="E34" s="23" t="s">
        <v>42</v>
      </c>
      <c r="F34" s="83">
        <f>ROUND((SUM(BF125:BF217)),  2)</f>
        <v>0</v>
      </c>
      <c r="I34" s="84">
        <v>0.12</v>
      </c>
      <c r="J34" s="83">
        <f>ROUND(((SUM(BF125:BF217))*I34),  2)</f>
        <v>0</v>
      </c>
      <c r="L34" s="28"/>
    </row>
    <row r="35" spans="2:12" s="1" customFormat="1" ht="14.45" hidden="1" customHeight="1">
      <c r="B35" s="28"/>
      <c r="E35" s="23" t="s">
        <v>43</v>
      </c>
      <c r="F35" s="83">
        <f>ROUND((SUM(BG125:BG217)),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3" t="s">
        <v>44</v>
      </c>
      <c r="F36" s="83">
        <f>ROUND((SUM(BH125:BH217)),  2)</f>
        <v>0</v>
      </c>
      <c r="I36" s="84">
        <v>0.12</v>
      </c>
      <c r="J36" s="83">
        <f>0</f>
        <v>0</v>
      </c>
      <c r="L36" s="28"/>
    </row>
    <row r="37" spans="2:12" s="1" customFormat="1" ht="14.45" hidden="1" customHeight="1">
      <c r="B37" s="28"/>
      <c r="E37" s="23" t="s">
        <v>45</v>
      </c>
      <c r="F37" s="83">
        <f>ROUND((SUM(BI125:BI217)),  2)</f>
        <v>0</v>
      </c>
      <c r="I37" s="84">
        <v>0</v>
      </c>
      <c r="J37" s="83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85"/>
      <c r="D39" s="86" t="s">
        <v>46</v>
      </c>
      <c r="E39" s="53"/>
      <c r="F39" s="53"/>
      <c r="G39" s="87" t="s">
        <v>47</v>
      </c>
      <c r="H39" s="88" t="s">
        <v>48</v>
      </c>
      <c r="I39" s="53"/>
      <c r="J39" s="89">
        <f>SUM(J30:J37)</f>
        <v>0</v>
      </c>
      <c r="K39" s="90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28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8"/>
      <c r="D61" s="39" t="s">
        <v>51</v>
      </c>
      <c r="E61" s="30"/>
      <c r="F61" s="91" t="s">
        <v>52</v>
      </c>
      <c r="G61" s="39" t="s">
        <v>51</v>
      </c>
      <c r="H61" s="30"/>
      <c r="I61" s="30"/>
      <c r="J61" s="92" t="s">
        <v>52</v>
      </c>
      <c r="K61" s="30"/>
      <c r="L61" s="28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28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8"/>
      <c r="D76" s="39" t="s">
        <v>51</v>
      </c>
      <c r="E76" s="30"/>
      <c r="F76" s="91" t="s">
        <v>52</v>
      </c>
      <c r="G76" s="39" t="s">
        <v>51</v>
      </c>
      <c r="H76" s="30"/>
      <c r="I76" s="30"/>
      <c r="J76" s="92" t="s">
        <v>52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17" t="s">
        <v>90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16</v>
      </c>
      <c r="L84" s="28"/>
    </row>
    <row r="85" spans="2:47" s="1" customFormat="1" ht="16.5" hidden="1" customHeight="1">
      <c r="B85" s="28"/>
      <c r="E85" s="190" t="str">
        <f>E7</f>
        <v>Novostavba rodinných domů na p.č. 1420, k.ú. Mantov</v>
      </c>
      <c r="F85" s="191"/>
      <c r="G85" s="191"/>
      <c r="H85" s="191"/>
      <c r="L85" s="28"/>
    </row>
    <row r="86" spans="2:47" s="1" customFormat="1" ht="12" hidden="1" customHeight="1">
      <c r="B86" s="28"/>
      <c r="C86" s="23" t="s">
        <v>88</v>
      </c>
      <c r="L86" s="28"/>
    </row>
    <row r="87" spans="2:47" s="1" customFormat="1" ht="16.5" hidden="1" customHeight="1">
      <c r="B87" s="28"/>
      <c r="E87" s="171" t="str">
        <f>E9</f>
        <v>2024/049-1 - Vytápění - Objekt SO01</v>
      </c>
      <c r="F87" s="192"/>
      <c r="G87" s="192"/>
      <c r="H87" s="192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3" t="s">
        <v>20</v>
      </c>
      <c r="F89" s="21" t="str">
        <f>F12</f>
        <v>Mantov</v>
      </c>
      <c r="I89" s="23" t="s">
        <v>22</v>
      </c>
      <c r="J89" s="48" t="str">
        <f>IF(J12="","",J12)</f>
        <v>31. 7. 2024</v>
      </c>
      <c r="L89" s="28"/>
    </row>
    <row r="90" spans="2:47" s="1" customFormat="1" ht="6.95" hidden="1" customHeight="1">
      <c r="B90" s="28"/>
      <c r="L90" s="28"/>
    </row>
    <row r="91" spans="2:47" s="1" customFormat="1" ht="25.7" hidden="1" customHeight="1">
      <c r="B91" s="28"/>
      <c r="C91" s="23" t="s">
        <v>24</v>
      </c>
      <c r="F91" s="21" t="str">
        <f>E15</f>
        <v>Centrum sociálních služeb Stod, p.o., Hradecká 907</v>
      </c>
      <c r="I91" s="23" t="s">
        <v>30</v>
      </c>
      <c r="J91" s="26" t="str">
        <f>E21</f>
        <v>THERMOLUFT KT s.r.o.</v>
      </c>
      <c r="L91" s="28"/>
    </row>
    <row r="92" spans="2:47" s="1" customFormat="1" ht="15.2" hidden="1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>Jan Štětka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3" t="s">
        <v>91</v>
      </c>
      <c r="D94" s="85"/>
      <c r="E94" s="85"/>
      <c r="F94" s="85"/>
      <c r="G94" s="85"/>
      <c r="H94" s="85"/>
      <c r="I94" s="85"/>
      <c r="J94" s="94" t="s">
        <v>92</v>
      </c>
      <c r="K94" s="85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5" t="s">
        <v>93</v>
      </c>
      <c r="J96" s="62">
        <f>J125</f>
        <v>0</v>
      </c>
      <c r="L96" s="28"/>
      <c r="AU96" s="13" t="s">
        <v>94</v>
      </c>
    </row>
    <row r="97" spans="2:12" s="8" customFormat="1" ht="24.95" hidden="1" customHeight="1">
      <c r="B97" s="96"/>
      <c r="D97" s="97" t="s">
        <v>95</v>
      </c>
      <c r="E97" s="98"/>
      <c r="F97" s="98"/>
      <c r="G97" s="98"/>
      <c r="H97" s="98"/>
      <c r="I97" s="98"/>
      <c r="J97" s="99">
        <f>J126</f>
        <v>0</v>
      </c>
      <c r="L97" s="96"/>
    </row>
    <row r="98" spans="2:12" s="9" customFormat="1" ht="19.899999999999999" hidden="1" customHeight="1">
      <c r="B98" s="100"/>
      <c r="D98" s="101" t="s">
        <v>96</v>
      </c>
      <c r="E98" s="102"/>
      <c r="F98" s="102"/>
      <c r="G98" s="102"/>
      <c r="H98" s="102"/>
      <c r="I98" s="102"/>
      <c r="J98" s="103">
        <f>J127</f>
        <v>0</v>
      </c>
      <c r="L98" s="100"/>
    </row>
    <row r="99" spans="2:12" s="9" customFormat="1" ht="19.899999999999999" hidden="1" customHeight="1">
      <c r="B99" s="100"/>
      <c r="D99" s="101" t="s">
        <v>97</v>
      </c>
      <c r="E99" s="102"/>
      <c r="F99" s="102"/>
      <c r="G99" s="102"/>
      <c r="H99" s="102"/>
      <c r="I99" s="102"/>
      <c r="J99" s="103">
        <f>J135</f>
        <v>0</v>
      </c>
      <c r="L99" s="100"/>
    </row>
    <row r="100" spans="2:12" s="9" customFormat="1" ht="19.899999999999999" hidden="1" customHeight="1">
      <c r="B100" s="100"/>
      <c r="D100" s="101" t="s">
        <v>98</v>
      </c>
      <c r="E100" s="102"/>
      <c r="F100" s="102"/>
      <c r="G100" s="102"/>
      <c r="H100" s="102"/>
      <c r="I100" s="102"/>
      <c r="J100" s="103">
        <f>J147</f>
        <v>0</v>
      </c>
      <c r="L100" s="100"/>
    </row>
    <row r="101" spans="2:12" s="9" customFormat="1" ht="19.899999999999999" hidden="1" customHeight="1">
      <c r="B101" s="100"/>
      <c r="D101" s="101" t="s">
        <v>99</v>
      </c>
      <c r="E101" s="102"/>
      <c r="F101" s="102"/>
      <c r="G101" s="102"/>
      <c r="H101" s="102"/>
      <c r="I101" s="102"/>
      <c r="J101" s="103">
        <f>J157</f>
        <v>0</v>
      </c>
      <c r="L101" s="100"/>
    </row>
    <row r="102" spans="2:12" s="9" customFormat="1" ht="19.899999999999999" hidden="1" customHeight="1">
      <c r="B102" s="100"/>
      <c r="D102" s="101" t="s">
        <v>100</v>
      </c>
      <c r="E102" s="102"/>
      <c r="F102" s="102"/>
      <c r="G102" s="102"/>
      <c r="H102" s="102"/>
      <c r="I102" s="102"/>
      <c r="J102" s="103">
        <f>J166</f>
        <v>0</v>
      </c>
      <c r="L102" s="100"/>
    </row>
    <row r="103" spans="2:12" s="9" customFormat="1" ht="19.899999999999999" hidden="1" customHeight="1">
      <c r="B103" s="100"/>
      <c r="D103" s="101" t="s">
        <v>101</v>
      </c>
      <c r="E103" s="102"/>
      <c r="F103" s="102"/>
      <c r="G103" s="102"/>
      <c r="H103" s="102"/>
      <c r="I103" s="102"/>
      <c r="J103" s="103">
        <f>J188</f>
        <v>0</v>
      </c>
      <c r="L103" s="100"/>
    </row>
    <row r="104" spans="2:12" s="9" customFormat="1" ht="19.899999999999999" hidden="1" customHeight="1">
      <c r="B104" s="100"/>
      <c r="D104" s="101" t="s">
        <v>102</v>
      </c>
      <c r="E104" s="102"/>
      <c r="F104" s="102"/>
      <c r="G104" s="102"/>
      <c r="H104" s="102"/>
      <c r="I104" s="102"/>
      <c r="J104" s="103">
        <f>J194</f>
        <v>0</v>
      </c>
      <c r="L104" s="100"/>
    </row>
    <row r="105" spans="2:12" s="9" customFormat="1" ht="19.899999999999999" hidden="1" customHeight="1">
      <c r="B105" s="100"/>
      <c r="D105" s="101" t="s">
        <v>103</v>
      </c>
      <c r="E105" s="102"/>
      <c r="F105" s="102"/>
      <c r="G105" s="102"/>
      <c r="H105" s="102"/>
      <c r="I105" s="102"/>
      <c r="J105" s="103">
        <f>J206</f>
        <v>0</v>
      </c>
      <c r="L105" s="100"/>
    </row>
    <row r="106" spans="2:12" s="1" customFormat="1" ht="21.75" hidden="1" customHeight="1">
      <c r="B106" s="28"/>
      <c r="L106" s="28"/>
    </row>
    <row r="107" spans="2:12" s="1" customFormat="1" ht="6.95" hidden="1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08" spans="2:12" ht="11.25" hidden="1"/>
    <row r="109" spans="2:12" ht="11.25" hidden="1"/>
    <row r="110" spans="2:12" ht="11.25" hidden="1"/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4.95" customHeight="1">
      <c r="B112" s="28"/>
      <c r="C112" s="17" t="s">
        <v>104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16</v>
      </c>
      <c r="L114" s="28"/>
    </row>
    <row r="115" spans="2:65" s="1" customFormat="1" ht="16.5" customHeight="1">
      <c r="B115" s="28"/>
      <c r="E115" s="190" t="str">
        <f>E7</f>
        <v>Novostavba rodinných domů na p.č. 1420, k.ú. Mantov</v>
      </c>
      <c r="F115" s="191"/>
      <c r="G115" s="191"/>
      <c r="H115" s="191"/>
      <c r="L115" s="28"/>
    </row>
    <row r="116" spans="2:65" s="1" customFormat="1" ht="12" customHeight="1">
      <c r="B116" s="28"/>
      <c r="C116" s="23" t="s">
        <v>88</v>
      </c>
      <c r="L116" s="28"/>
    </row>
    <row r="117" spans="2:65" s="1" customFormat="1" ht="16.5" customHeight="1">
      <c r="B117" s="28"/>
      <c r="E117" s="171" t="str">
        <f>E9</f>
        <v>2024/049-1 - Vytápění - Objekt SO01</v>
      </c>
      <c r="F117" s="192"/>
      <c r="G117" s="192"/>
      <c r="H117" s="192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20</v>
      </c>
      <c r="F119" s="21" t="str">
        <f>F12</f>
        <v>Mantov</v>
      </c>
      <c r="I119" s="23" t="s">
        <v>22</v>
      </c>
      <c r="J119" s="48" t="str">
        <f>IF(J12="","",J12)</f>
        <v>31. 7. 2024</v>
      </c>
      <c r="L119" s="28"/>
    </row>
    <row r="120" spans="2:65" s="1" customFormat="1" ht="6.95" customHeight="1">
      <c r="B120" s="28"/>
      <c r="L120" s="28"/>
    </row>
    <row r="121" spans="2:65" s="1" customFormat="1" ht="25.7" customHeight="1">
      <c r="B121" s="28"/>
      <c r="C121" s="23" t="s">
        <v>24</v>
      </c>
      <c r="F121" s="21" t="str">
        <f>E15</f>
        <v>Centrum sociálních služeb Stod, p.o., Hradecká 907</v>
      </c>
      <c r="I121" s="23" t="s">
        <v>30</v>
      </c>
      <c r="J121" s="26" t="str">
        <f>E21</f>
        <v>THERMOLUFT KT s.r.o.</v>
      </c>
      <c r="L121" s="28"/>
    </row>
    <row r="122" spans="2:65" s="1" customFormat="1" ht="15.2" customHeight="1">
      <c r="B122" s="28"/>
      <c r="C122" s="23" t="s">
        <v>28</v>
      </c>
      <c r="F122" s="21" t="str">
        <f>IF(E18="","",E18)</f>
        <v>Vyplň údaj</v>
      </c>
      <c r="I122" s="23" t="s">
        <v>33</v>
      </c>
      <c r="J122" s="26" t="str">
        <f>E24</f>
        <v>Jan Štětka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04"/>
      <c r="C124" s="105" t="s">
        <v>105</v>
      </c>
      <c r="D124" s="106" t="s">
        <v>61</v>
      </c>
      <c r="E124" s="106" t="s">
        <v>57</v>
      </c>
      <c r="F124" s="106" t="s">
        <v>58</v>
      </c>
      <c r="G124" s="106" t="s">
        <v>106</v>
      </c>
      <c r="H124" s="106" t="s">
        <v>107</v>
      </c>
      <c r="I124" s="106" t="s">
        <v>108</v>
      </c>
      <c r="J124" s="106" t="s">
        <v>92</v>
      </c>
      <c r="K124" s="107" t="s">
        <v>109</v>
      </c>
      <c r="L124" s="104"/>
      <c r="M124" s="55" t="s">
        <v>1</v>
      </c>
      <c r="N124" s="56" t="s">
        <v>40</v>
      </c>
      <c r="O124" s="56" t="s">
        <v>110</v>
      </c>
      <c r="P124" s="56" t="s">
        <v>111</v>
      </c>
      <c r="Q124" s="56" t="s">
        <v>112</v>
      </c>
      <c r="R124" s="56" t="s">
        <v>113</v>
      </c>
      <c r="S124" s="56" t="s">
        <v>114</v>
      </c>
      <c r="T124" s="57" t="s">
        <v>115</v>
      </c>
    </row>
    <row r="125" spans="2:65" s="1" customFormat="1" ht="22.9" customHeight="1">
      <c r="B125" s="28"/>
      <c r="C125" s="60" t="s">
        <v>116</v>
      </c>
      <c r="J125" s="108">
        <f>BK125</f>
        <v>0</v>
      </c>
      <c r="L125" s="28"/>
      <c r="M125" s="58"/>
      <c r="N125" s="49"/>
      <c r="O125" s="49"/>
      <c r="P125" s="109">
        <f>P126</f>
        <v>0</v>
      </c>
      <c r="Q125" s="49"/>
      <c r="R125" s="109">
        <f>R126</f>
        <v>1.5781499999999999</v>
      </c>
      <c r="S125" s="49"/>
      <c r="T125" s="110">
        <f>T126</f>
        <v>0</v>
      </c>
      <c r="AT125" s="13" t="s">
        <v>75</v>
      </c>
      <c r="AU125" s="13" t="s">
        <v>94</v>
      </c>
      <c r="BK125" s="111">
        <f>BK126</f>
        <v>0</v>
      </c>
    </row>
    <row r="126" spans="2:65" s="11" customFormat="1" ht="25.9" customHeight="1">
      <c r="B126" s="112"/>
      <c r="D126" s="113" t="s">
        <v>75</v>
      </c>
      <c r="E126" s="114" t="s">
        <v>117</v>
      </c>
      <c r="F126" s="114" t="s">
        <v>118</v>
      </c>
      <c r="I126" s="115"/>
      <c r="J126" s="116">
        <f>BK126</f>
        <v>0</v>
      </c>
      <c r="L126" s="112"/>
      <c r="M126" s="117"/>
      <c r="P126" s="118">
        <f>P127+P135+P147+P157+P166+P188+P194+P206</f>
        <v>0</v>
      </c>
      <c r="R126" s="118">
        <f>R127+R135+R147+R157+R166+R188+R194+R206</f>
        <v>1.5781499999999999</v>
      </c>
      <c r="T126" s="119">
        <f>T127+T135+T147+T157+T166+T188+T194+T206</f>
        <v>0</v>
      </c>
      <c r="AR126" s="113" t="s">
        <v>86</v>
      </c>
      <c r="AT126" s="120" t="s">
        <v>75</v>
      </c>
      <c r="AU126" s="120" t="s">
        <v>76</v>
      </c>
      <c r="AY126" s="113" t="s">
        <v>119</v>
      </c>
      <c r="BK126" s="121">
        <f>BK127+BK135+BK147+BK157+BK166+BK188+BK194+BK206</f>
        <v>0</v>
      </c>
    </row>
    <row r="127" spans="2:65" s="11" customFormat="1" ht="22.9" customHeight="1">
      <c r="B127" s="112"/>
      <c r="D127" s="113" t="s">
        <v>75</v>
      </c>
      <c r="E127" s="122" t="s">
        <v>120</v>
      </c>
      <c r="F127" s="122" t="s">
        <v>121</v>
      </c>
      <c r="I127" s="115"/>
      <c r="J127" s="123">
        <f>BK127</f>
        <v>0</v>
      </c>
      <c r="L127" s="112"/>
      <c r="M127" s="117"/>
      <c r="P127" s="118">
        <f>SUM(P128:P134)</f>
        <v>0</v>
      </c>
      <c r="R127" s="118">
        <f>SUM(R128:R134)</f>
        <v>1.9530000000000002E-2</v>
      </c>
      <c r="T127" s="119">
        <f>SUM(T128:T134)</f>
        <v>0</v>
      </c>
      <c r="AR127" s="113" t="s">
        <v>86</v>
      </c>
      <c r="AT127" s="120" t="s">
        <v>75</v>
      </c>
      <c r="AU127" s="120" t="s">
        <v>84</v>
      </c>
      <c r="AY127" s="113" t="s">
        <v>119</v>
      </c>
      <c r="BK127" s="121">
        <f>SUM(BK128:BK134)</f>
        <v>0</v>
      </c>
    </row>
    <row r="128" spans="2:65" s="1" customFormat="1" ht="24.2" customHeight="1">
      <c r="B128" s="28"/>
      <c r="C128" s="124" t="s">
        <v>84</v>
      </c>
      <c r="D128" s="124" t="s">
        <v>122</v>
      </c>
      <c r="E128" s="125" t="s">
        <v>123</v>
      </c>
      <c r="F128" s="126" t="s">
        <v>124</v>
      </c>
      <c r="G128" s="127" t="s">
        <v>125</v>
      </c>
      <c r="H128" s="128">
        <v>119</v>
      </c>
      <c r="I128" s="129"/>
      <c r="J128" s="130">
        <f t="shared" ref="J128:J134" si="0">ROUND(I128*H128,2)</f>
        <v>0</v>
      </c>
      <c r="K128" s="126" t="s">
        <v>126</v>
      </c>
      <c r="L128" s="28"/>
      <c r="M128" s="131" t="s">
        <v>1</v>
      </c>
      <c r="N128" s="132" t="s">
        <v>41</v>
      </c>
      <c r="P128" s="133">
        <f t="shared" ref="P128:P134" si="1">O128*H128</f>
        <v>0</v>
      </c>
      <c r="Q128" s="133">
        <v>0</v>
      </c>
      <c r="R128" s="133">
        <f t="shared" ref="R128:R134" si="2">Q128*H128</f>
        <v>0</v>
      </c>
      <c r="S128" s="133">
        <v>0</v>
      </c>
      <c r="T128" s="134">
        <f t="shared" ref="T128:T134" si="3">S128*H128</f>
        <v>0</v>
      </c>
      <c r="AR128" s="135" t="s">
        <v>127</v>
      </c>
      <c r="AT128" s="135" t="s">
        <v>122</v>
      </c>
      <c r="AU128" s="135" t="s">
        <v>86</v>
      </c>
      <c r="AY128" s="13" t="s">
        <v>119</v>
      </c>
      <c r="BE128" s="136">
        <f t="shared" ref="BE128:BE134" si="4">IF(N128="základní",J128,0)</f>
        <v>0</v>
      </c>
      <c r="BF128" s="136">
        <f t="shared" ref="BF128:BF134" si="5">IF(N128="snížená",J128,0)</f>
        <v>0</v>
      </c>
      <c r="BG128" s="136">
        <f t="shared" ref="BG128:BG134" si="6">IF(N128="zákl. přenesená",J128,0)</f>
        <v>0</v>
      </c>
      <c r="BH128" s="136">
        <f t="shared" ref="BH128:BH134" si="7">IF(N128="sníž. přenesená",J128,0)</f>
        <v>0</v>
      </c>
      <c r="BI128" s="136">
        <f t="shared" ref="BI128:BI134" si="8">IF(N128="nulová",J128,0)</f>
        <v>0</v>
      </c>
      <c r="BJ128" s="13" t="s">
        <v>84</v>
      </c>
      <c r="BK128" s="136">
        <f t="shared" ref="BK128:BK134" si="9">ROUND(I128*H128,2)</f>
        <v>0</v>
      </c>
      <c r="BL128" s="13" t="s">
        <v>127</v>
      </c>
      <c r="BM128" s="135" t="s">
        <v>128</v>
      </c>
    </row>
    <row r="129" spans="2:65" s="1" customFormat="1" ht="21.75" customHeight="1">
      <c r="B129" s="28"/>
      <c r="C129" s="137" t="s">
        <v>86</v>
      </c>
      <c r="D129" s="137" t="s">
        <v>129</v>
      </c>
      <c r="E129" s="138" t="s">
        <v>130</v>
      </c>
      <c r="F129" s="139" t="s">
        <v>131</v>
      </c>
      <c r="G129" s="140" t="s">
        <v>125</v>
      </c>
      <c r="H129" s="141">
        <v>2</v>
      </c>
      <c r="I129" s="142"/>
      <c r="J129" s="143">
        <f t="shared" si="0"/>
        <v>0</v>
      </c>
      <c r="K129" s="139" t="s">
        <v>132</v>
      </c>
      <c r="L129" s="144"/>
      <c r="M129" s="145" t="s">
        <v>1</v>
      </c>
      <c r="N129" s="146" t="s">
        <v>41</v>
      </c>
      <c r="P129" s="133">
        <f t="shared" si="1"/>
        <v>0</v>
      </c>
      <c r="Q129" s="133">
        <v>1.2E-4</v>
      </c>
      <c r="R129" s="133">
        <f t="shared" si="2"/>
        <v>2.4000000000000001E-4</v>
      </c>
      <c r="S129" s="133">
        <v>0</v>
      </c>
      <c r="T129" s="134">
        <f t="shared" si="3"/>
        <v>0</v>
      </c>
      <c r="AR129" s="135" t="s">
        <v>133</v>
      </c>
      <c r="AT129" s="135" t="s">
        <v>129</v>
      </c>
      <c r="AU129" s="135" t="s">
        <v>86</v>
      </c>
      <c r="AY129" s="13" t="s">
        <v>119</v>
      </c>
      <c r="BE129" s="136">
        <f t="shared" si="4"/>
        <v>0</v>
      </c>
      <c r="BF129" s="136">
        <f t="shared" si="5"/>
        <v>0</v>
      </c>
      <c r="BG129" s="136">
        <f t="shared" si="6"/>
        <v>0</v>
      </c>
      <c r="BH129" s="136">
        <f t="shared" si="7"/>
        <v>0</v>
      </c>
      <c r="BI129" s="136">
        <f t="shared" si="8"/>
        <v>0</v>
      </c>
      <c r="BJ129" s="13" t="s">
        <v>84</v>
      </c>
      <c r="BK129" s="136">
        <f t="shared" si="9"/>
        <v>0</v>
      </c>
      <c r="BL129" s="13" t="s">
        <v>127</v>
      </c>
      <c r="BM129" s="135" t="s">
        <v>134</v>
      </c>
    </row>
    <row r="130" spans="2:65" s="1" customFormat="1" ht="21.75" customHeight="1">
      <c r="B130" s="28"/>
      <c r="C130" s="137" t="s">
        <v>135</v>
      </c>
      <c r="D130" s="137" t="s">
        <v>129</v>
      </c>
      <c r="E130" s="138" t="s">
        <v>136</v>
      </c>
      <c r="F130" s="139" t="s">
        <v>137</v>
      </c>
      <c r="G130" s="140" t="s">
        <v>125</v>
      </c>
      <c r="H130" s="141">
        <v>15</v>
      </c>
      <c r="I130" s="142"/>
      <c r="J130" s="143">
        <f t="shared" si="0"/>
        <v>0</v>
      </c>
      <c r="K130" s="139" t="s">
        <v>138</v>
      </c>
      <c r="L130" s="144"/>
      <c r="M130" s="145" t="s">
        <v>1</v>
      </c>
      <c r="N130" s="146" t="s">
        <v>41</v>
      </c>
      <c r="P130" s="133">
        <f t="shared" si="1"/>
        <v>0</v>
      </c>
      <c r="Q130" s="133">
        <v>1.7000000000000001E-4</v>
      </c>
      <c r="R130" s="133">
        <f t="shared" si="2"/>
        <v>2.5500000000000002E-3</v>
      </c>
      <c r="S130" s="133">
        <v>0</v>
      </c>
      <c r="T130" s="134">
        <f t="shared" si="3"/>
        <v>0</v>
      </c>
      <c r="AR130" s="135" t="s">
        <v>133</v>
      </c>
      <c r="AT130" s="135" t="s">
        <v>129</v>
      </c>
      <c r="AU130" s="135" t="s">
        <v>86</v>
      </c>
      <c r="AY130" s="13" t="s">
        <v>119</v>
      </c>
      <c r="BE130" s="136">
        <f t="shared" si="4"/>
        <v>0</v>
      </c>
      <c r="BF130" s="136">
        <f t="shared" si="5"/>
        <v>0</v>
      </c>
      <c r="BG130" s="136">
        <f t="shared" si="6"/>
        <v>0</v>
      </c>
      <c r="BH130" s="136">
        <f t="shared" si="7"/>
        <v>0</v>
      </c>
      <c r="BI130" s="136">
        <f t="shared" si="8"/>
        <v>0</v>
      </c>
      <c r="BJ130" s="13" t="s">
        <v>84</v>
      </c>
      <c r="BK130" s="136">
        <f t="shared" si="9"/>
        <v>0</v>
      </c>
      <c r="BL130" s="13" t="s">
        <v>127</v>
      </c>
      <c r="BM130" s="135" t="s">
        <v>139</v>
      </c>
    </row>
    <row r="131" spans="2:65" s="1" customFormat="1" ht="21.75" customHeight="1">
      <c r="B131" s="28"/>
      <c r="C131" s="137" t="s">
        <v>140</v>
      </c>
      <c r="D131" s="137" t="s">
        <v>129</v>
      </c>
      <c r="E131" s="138" t="s">
        <v>141</v>
      </c>
      <c r="F131" s="139" t="s">
        <v>142</v>
      </c>
      <c r="G131" s="140" t="s">
        <v>125</v>
      </c>
      <c r="H131" s="141">
        <v>41</v>
      </c>
      <c r="I131" s="142"/>
      <c r="J131" s="143">
        <f t="shared" si="0"/>
        <v>0</v>
      </c>
      <c r="K131" s="139" t="s">
        <v>1</v>
      </c>
      <c r="L131" s="144"/>
      <c r="M131" s="145" t="s">
        <v>1</v>
      </c>
      <c r="N131" s="146" t="s">
        <v>41</v>
      </c>
      <c r="P131" s="133">
        <f t="shared" si="1"/>
        <v>0</v>
      </c>
      <c r="Q131" s="133">
        <v>1.7000000000000001E-4</v>
      </c>
      <c r="R131" s="133">
        <f t="shared" si="2"/>
        <v>6.9700000000000005E-3</v>
      </c>
      <c r="S131" s="133">
        <v>0</v>
      </c>
      <c r="T131" s="134">
        <f t="shared" si="3"/>
        <v>0</v>
      </c>
      <c r="AR131" s="135" t="s">
        <v>133</v>
      </c>
      <c r="AT131" s="135" t="s">
        <v>129</v>
      </c>
      <c r="AU131" s="135" t="s">
        <v>86</v>
      </c>
      <c r="AY131" s="13" t="s">
        <v>119</v>
      </c>
      <c r="BE131" s="136">
        <f t="shared" si="4"/>
        <v>0</v>
      </c>
      <c r="BF131" s="136">
        <f t="shared" si="5"/>
        <v>0</v>
      </c>
      <c r="BG131" s="136">
        <f t="shared" si="6"/>
        <v>0</v>
      </c>
      <c r="BH131" s="136">
        <f t="shared" si="7"/>
        <v>0</v>
      </c>
      <c r="BI131" s="136">
        <f t="shared" si="8"/>
        <v>0</v>
      </c>
      <c r="BJ131" s="13" t="s">
        <v>84</v>
      </c>
      <c r="BK131" s="136">
        <f t="shared" si="9"/>
        <v>0</v>
      </c>
      <c r="BL131" s="13" t="s">
        <v>127</v>
      </c>
      <c r="BM131" s="135" t="s">
        <v>143</v>
      </c>
    </row>
    <row r="132" spans="2:65" s="1" customFormat="1" ht="21.75" customHeight="1">
      <c r="B132" s="28"/>
      <c r="C132" s="137" t="s">
        <v>144</v>
      </c>
      <c r="D132" s="137" t="s">
        <v>129</v>
      </c>
      <c r="E132" s="138" t="s">
        <v>145</v>
      </c>
      <c r="F132" s="139" t="s">
        <v>146</v>
      </c>
      <c r="G132" s="140" t="s">
        <v>125</v>
      </c>
      <c r="H132" s="141">
        <v>49</v>
      </c>
      <c r="I132" s="142"/>
      <c r="J132" s="143">
        <f t="shared" si="0"/>
        <v>0</v>
      </c>
      <c r="K132" s="139" t="s">
        <v>1</v>
      </c>
      <c r="L132" s="144"/>
      <c r="M132" s="145" t="s">
        <v>1</v>
      </c>
      <c r="N132" s="146" t="s">
        <v>41</v>
      </c>
      <c r="P132" s="133">
        <f t="shared" si="1"/>
        <v>0</v>
      </c>
      <c r="Q132" s="133">
        <v>1.7000000000000001E-4</v>
      </c>
      <c r="R132" s="133">
        <f t="shared" si="2"/>
        <v>8.3300000000000006E-3</v>
      </c>
      <c r="S132" s="133">
        <v>0</v>
      </c>
      <c r="T132" s="134">
        <f t="shared" si="3"/>
        <v>0</v>
      </c>
      <c r="AR132" s="135" t="s">
        <v>133</v>
      </c>
      <c r="AT132" s="135" t="s">
        <v>129</v>
      </c>
      <c r="AU132" s="135" t="s">
        <v>86</v>
      </c>
      <c r="AY132" s="13" t="s">
        <v>119</v>
      </c>
      <c r="BE132" s="136">
        <f t="shared" si="4"/>
        <v>0</v>
      </c>
      <c r="BF132" s="136">
        <f t="shared" si="5"/>
        <v>0</v>
      </c>
      <c r="BG132" s="136">
        <f t="shared" si="6"/>
        <v>0</v>
      </c>
      <c r="BH132" s="136">
        <f t="shared" si="7"/>
        <v>0</v>
      </c>
      <c r="BI132" s="136">
        <f t="shared" si="8"/>
        <v>0</v>
      </c>
      <c r="BJ132" s="13" t="s">
        <v>84</v>
      </c>
      <c r="BK132" s="136">
        <f t="shared" si="9"/>
        <v>0</v>
      </c>
      <c r="BL132" s="13" t="s">
        <v>127</v>
      </c>
      <c r="BM132" s="135" t="s">
        <v>147</v>
      </c>
    </row>
    <row r="133" spans="2:65" s="1" customFormat="1" ht="24.2" customHeight="1">
      <c r="B133" s="28"/>
      <c r="C133" s="137" t="s">
        <v>148</v>
      </c>
      <c r="D133" s="137" t="s">
        <v>129</v>
      </c>
      <c r="E133" s="138" t="s">
        <v>149</v>
      </c>
      <c r="F133" s="139" t="s">
        <v>150</v>
      </c>
      <c r="G133" s="140" t="s">
        <v>125</v>
      </c>
      <c r="H133" s="141">
        <v>12</v>
      </c>
      <c r="I133" s="142"/>
      <c r="J133" s="143">
        <f t="shared" si="0"/>
        <v>0</v>
      </c>
      <c r="K133" s="139" t="s">
        <v>132</v>
      </c>
      <c r="L133" s="144"/>
      <c r="M133" s="145" t="s">
        <v>1</v>
      </c>
      <c r="N133" s="146" t="s">
        <v>41</v>
      </c>
      <c r="P133" s="133">
        <f t="shared" si="1"/>
        <v>0</v>
      </c>
      <c r="Q133" s="133">
        <v>1.2E-4</v>
      </c>
      <c r="R133" s="133">
        <f t="shared" si="2"/>
        <v>1.4400000000000001E-3</v>
      </c>
      <c r="S133" s="133">
        <v>0</v>
      </c>
      <c r="T133" s="134">
        <f t="shared" si="3"/>
        <v>0</v>
      </c>
      <c r="AR133" s="135" t="s">
        <v>133</v>
      </c>
      <c r="AT133" s="135" t="s">
        <v>129</v>
      </c>
      <c r="AU133" s="135" t="s">
        <v>86</v>
      </c>
      <c r="AY133" s="13" t="s">
        <v>119</v>
      </c>
      <c r="BE133" s="136">
        <f t="shared" si="4"/>
        <v>0</v>
      </c>
      <c r="BF133" s="136">
        <f t="shared" si="5"/>
        <v>0</v>
      </c>
      <c r="BG133" s="136">
        <f t="shared" si="6"/>
        <v>0</v>
      </c>
      <c r="BH133" s="136">
        <f t="shared" si="7"/>
        <v>0</v>
      </c>
      <c r="BI133" s="136">
        <f t="shared" si="8"/>
        <v>0</v>
      </c>
      <c r="BJ133" s="13" t="s">
        <v>84</v>
      </c>
      <c r="BK133" s="136">
        <f t="shared" si="9"/>
        <v>0</v>
      </c>
      <c r="BL133" s="13" t="s">
        <v>127</v>
      </c>
      <c r="BM133" s="135" t="s">
        <v>151</v>
      </c>
    </row>
    <row r="134" spans="2:65" s="1" customFormat="1" ht="24.2" customHeight="1">
      <c r="B134" s="28"/>
      <c r="C134" s="124" t="s">
        <v>152</v>
      </c>
      <c r="D134" s="124" t="s">
        <v>122</v>
      </c>
      <c r="E134" s="125" t="s">
        <v>153</v>
      </c>
      <c r="F134" s="126" t="s">
        <v>154</v>
      </c>
      <c r="G134" s="127" t="s">
        <v>155</v>
      </c>
      <c r="H134" s="128">
        <v>0.02</v>
      </c>
      <c r="I134" s="129"/>
      <c r="J134" s="130">
        <f t="shared" si="0"/>
        <v>0</v>
      </c>
      <c r="K134" s="126" t="s">
        <v>132</v>
      </c>
      <c r="L134" s="28"/>
      <c r="M134" s="131" t="s">
        <v>1</v>
      </c>
      <c r="N134" s="132" t="s">
        <v>41</v>
      </c>
      <c r="P134" s="133">
        <f t="shared" si="1"/>
        <v>0</v>
      </c>
      <c r="Q134" s="133">
        <v>0</v>
      </c>
      <c r="R134" s="133">
        <f t="shared" si="2"/>
        <v>0</v>
      </c>
      <c r="S134" s="133">
        <v>0</v>
      </c>
      <c r="T134" s="134">
        <f t="shared" si="3"/>
        <v>0</v>
      </c>
      <c r="AR134" s="135" t="s">
        <v>127</v>
      </c>
      <c r="AT134" s="135" t="s">
        <v>122</v>
      </c>
      <c r="AU134" s="135" t="s">
        <v>86</v>
      </c>
      <c r="AY134" s="13" t="s">
        <v>119</v>
      </c>
      <c r="BE134" s="136">
        <f t="shared" si="4"/>
        <v>0</v>
      </c>
      <c r="BF134" s="136">
        <f t="shared" si="5"/>
        <v>0</v>
      </c>
      <c r="BG134" s="136">
        <f t="shared" si="6"/>
        <v>0</v>
      </c>
      <c r="BH134" s="136">
        <f t="shared" si="7"/>
        <v>0</v>
      </c>
      <c r="BI134" s="136">
        <f t="shared" si="8"/>
        <v>0</v>
      </c>
      <c r="BJ134" s="13" t="s">
        <v>84</v>
      </c>
      <c r="BK134" s="136">
        <f t="shared" si="9"/>
        <v>0</v>
      </c>
      <c r="BL134" s="13" t="s">
        <v>127</v>
      </c>
      <c r="BM134" s="135" t="s">
        <v>156</v>
      </c>
    </row>
    <row r="135" spans="2:65" s="11" customFormat="1" ht="22.9" customHeight="1">
      <c r="B135" s="112"/>
      <c r="D135" s="113" t="s">
        <v>75</v>
      </c>
      <c r="E135" s="122" t="s">
        <v>157</v>
      </c>
      <c r="F135" s="122" t="s">
        <v>158</v>
      </c>
      <c r="I135" s="115"/>
      <c r="J135" s="123">
        <f>BK135</f>
        <v>0</v>
      </c>
      <c r="L135" s="112"/>
      <c r="M135" s="117"/>
      <c r="P135" s="118">
        <f>SUM(P136:P146)</f>
        <v>0</v>
      </c>
      <c r="R135" s="118">
        <f>SUM(R136:R146)</f>
        <v>0.56132000000000004</v>
      </c>
      <c r="T135" s="119">
        <f>SUM(T136:T146)</f>
        <v>0</v>
      </c>
      <c r="AR135" s="113" t="s">
        <v>86</v>
      </c>
      <c r="AT135" s="120" t="s">
        <v>75</v>
      </c>
      <c r="AU135" s="120" t="s">
        <v>84</v>
      </c>
      <c r="AY135" s="113" t="s">
        <v>119</v>
      </c>
      <c r="BK135" s="121">
        <f>SUM(BK136:BK146)</f>
        <v>0</v>
      </c>
    </row>
    <row r="136" spans="2:65" s="1" customFormat="1" ht="62.65" customHeight="1">
      <c r="B136" s="28"/>
      <c r="C136" s="124" t="s">
        <v>159</v>
      </c>
      <c r="D136" s="124" t="s">
        <v>122</v>
      </c>
      <c r="E136" s="125" t="s">
        <v>160</v>
      </c>
      <c r="F136" s="126" t="s">
        <v>161</v>
      </c>
      <c r="G136" s="127" t="s">
        <v>162</v>
      </c>
      <c r="H136" s="128">
        <v>1</v>
      </c>
      <c r="I136" s="129"/>
      <c r="J136" s="130">
        <f t="shared" ref="J136:J146" si="10">ROUND(I136*H136,2)</f>
        <v>0</v>
      </c>
      <c r="K136" s="126" t="s">
        <v>1</v>
      </c>
      <c r="L136" s="28"/>
      <c r="M136" s="131" t="s">
        <v>1</v>
      </c>
      <c r="N136" s="132" t="s">
        <v>41</v>
      </c>
      <c r="P136" s="133">
        <f t="shared" ref="P136:P146" si="11">O136*H136</f>
        <v>0</v>
      </c>
      <c r="Q136" s="133">
        <v>0.16664999999999999</v>
      </c>
      <c r="R136" s="133">
        <f t="shared" ref="R136:R146" si="12">Q136*H136</f>
        <v>0.16664999999999999</v>
      </c>
      <c r="S136" s="133">
        <v>0</v>
      </c>
      <c r="T136" s="134">
        <f t="shared" ref="T136:T146" si="13">S136*H136</f>
        <v>0</v>
      </c>
      <c r="AR136" s="135" t="s">
        <v>127</v>
      </c>
      <c r="AT136" s="135" t="s">
        <v>122</v>
      </c>
      <c r="AU136" s="135" t="s">
        <v>86</v>
      </c>
      <c r="AY136" s="13" t="s">
        <v>119</v>
      </c>
      <c r="BE136" s="136">
        <f t="shared" ref="BE136:BE146" si="14">IF(N136="základní",J136,0)</f>
        <v>0</v>
      </c>
      <c r="BF136" s="136">
        <f t="shared" ref="BF136:BF146" si="15">IF(N136="snížená",J136,0)</f>
        <v>0</v>
      </c>
      <c r="BG136" s="136">
        <f t="shared" ref="BG136:BG146" si="16">IF(N136="zákl. přenesená",J136,0)</f>
        <v>0</v>
      </c>
      <c r="BH136" s="136">
        <f t="shared" ref="BH136:BH146" si="17">IF(N136="sníž. přenesená",J136,0)</f>
        <v>0</v>
      </c>
      <c r="BI136" s="136">
        <f t="shared" ref="BI136:BI146" si="18">IF(N136="nulová",J136,0)</f>
        <v>0</v>
      </c>
      <c r="BJ136" s="13" t="s">
        <v>84</v>
      </c>
      <c r="BK136" s="136">
        <f t="shared" ref="BK136:BK146" si="19">ROUND(I136*H136,2)</f>
        <v>0</v>
      </c>
      <c r="BL136" s="13" t="s">
        <v>127</v>
      </c>
      <c r="BM136" s="135" t="s">
        <v>163</v>
      </c>
    </row>
    <row r="137" spans="2:65" s="1" customFormat="1" ht="24.2" customHeight="1">
      <c r="B137" s="28"/>
      <c r="C137" s="124" t="s">
        <v>164</v>
      </c>
      <c r="D137" s="124" t="s">
        <v>122</v>
      </c>
      <c r="E137" s="125" t="s">
        <v>165</v>
      </c>
      <c r="F137" s="126" t="s">
        <v>166</v>
      </c>
      <c r="G137" s="127" t="s">
        <v>167</v>
      </c>
      <c r="H137" s="128">
        <v>2</v>
      </c>
      <c r="I137" s="129"/>
      <c r="J137" s="130">
        <f t="shared" si="10"/>
        <v>0</v>
      </c>
      <c r="K137" s="126" t="s">
        <v>1</v>
      </c>
      <c r="L137" s="28"/>
      <c r="M137" s="131" t="s">
        <v>1</v>
      </c>
      <c r="N137" s="132" t="s">
        <v>41</v>
      </c>
      <c r="P137" s="133">
        <f t="shared" si="11"/>
        <v>0</v>
      </c>
      <c r="Q137" s="133">
        <v>0</v>
      </c>
      <c r="R137" s="133">
        <f t="shared" si="12"/>
        <v>0</v>
      </c>
      <c r="S137" s="133">
        <v>0</v>
      </c>
      <c r="T137" s="134">
        <f t="shared" si="13"/>
        <v>0</v>
      </c>
      <c r="AR137" s="135" t="s">
        <v>127</v>
      </c>
      <c r="AT137" s="135" t="s">
        <v>122</v>
      </c>
      <c r="AU137" s="135" t="s">
        <v>86</v>
      </c>
      <c r="AY137" s="13" t="s">
        <v>119</v>
      </c>
      <c r="BE137" s="136">
        <f t="shared" si="14"/>
        <v>0</v>
      </c>
      <c r="BF137" s="136">
        <f t="shared" si="15"/>
        <v>0</v>
      </c>
      <c r="BG137" s="136">
        <f t="shared" si="16"/>
        <v>0</v>
      </c>
      <c r="BH137" s="136">
        <f t="shared" si="17"/>
        <v>0</v>
      </c>
      <c r="BI137" s="136">
        <f t="shared" si="18"/>
        <v>0</v>
      </c>
      <c r="BJ137" s="13" t="s">
        <v>84</v>
      </c>
      <c r="BK137" s="136">
        <f t="shared" si="19"/>
        <v>0</v>
      </c>
      <c r="BL137" s="13" t="s">
        <v>127</v>
      </c>
      <c r="BM137" s="135" t="s">
        <v>168</v>
      </c>
    </row>
    <row r="138" spans="2:65" s="1" customFormat="1" ht="16.5" customHeight="1">
      <c r="B138" s="28"/>
      <c r="C138" s="124" t="s">
        <v>169</v>
      </c>
      <c r="D138" s="124" t="s">
        <v>122</v>
      </c>
      <c r="E138" s="125" t="s">
        <v>170</v>
      </c>
      <c r="F138" s="126" t="s">
        <v>171</v>
      </c>
      <c r="G138" s="127" t="s">
        <v>167</v>
      </c>
      <c r="H138" s="128">
        <v>1</v>
      </c>
      <c r="I138" s="129"/>
      <c r="J138" s="130">
        <f t="shared" si="10"/>
        <v>0</v>
      </c>
      <c r="K138" s="126" t="s">
        <v>1</v>
      </c>
      <c r="L138" s="28"/>
      <c r="M138" s="131" t="s">
        <v>1</v>
      </c>
      <c r="N138" s="132" t="s">
        <v>41</v>
      </c>
      <c r="P138" s="133">
        <f t="shared" si="11"/>
        <v>0</v>
      </c>
      <c r="Q138" s="133">
        <v>0</v>
      </c>
      <c r="R138" s="133">
        <f t="shared" si="12"/>
        <v>0</v>
      </c>
      <c r="S138" s="133">
        <v>0</v>
      </c>
      <c r="T138" s="134">
        <f t="shared" si="13"/>
        <v>0</v>
      </c>
      <c r="AR138" s="135" t="s">
        <v>127</v>
      </c>
      <c r="AT138" s="135" t="s">
        <v>122</v>
      </c>
      <c r="AU138" s="135" t="s">
        <v>86</v>
      </c>
      <c r="AY138" s="13" t="s">
        <v>119</v>
      </c>
      <c r="BE138" s="136">
        <f t="shared" si="14"/>
        <v>0</v>
      </c>
      <c r="BF138" s="136">
        <f t="shared" si="15"/>
        <v>0</v>
      </c>
      <c r="BG138" s="136">
        <f t="shared" si="16"/>
        <v>0</v>
      </c>
      <c r="BH138" s="136">
        <f t="shared" si="17"/>
        <v>0</v>
      </c>
      <c r="BI138" s="136">
        <f t="shared" si="18"/>
        <v>0</v>
      </c>
      <c r="BJ138" s="13" t="s">
        <v>84</v>
      </c>
      <c r="BK138" s="136">
        <f t="shared" si="19"/>
        <v>0</v>
      </c>
      <c r="BL138" s="13" t="s">
        <v>127</v>
      </c>
      <c r="BM138" s="135" t="s">
        <v>172</v>
      </c>
    </row>
    <row r="139" spans="2:65" s="1" customFormat="1" ht="33" customHeight="1">
      <c r="B139" s="28"/>
      <c r="C139" s="124" t="s">
        <v>173</v>
      </c>
      <c r="D139" s="124" t="s">
        <v>122</v>
      </c>
      <c r="E139" s="125" t="s">
        <v>174</v>
      </c>
      <c r="F139" s="126" t="s">
        <v>175</v>
      </c>
      <c r="G139" s="127" t="s">
        <v>162</v>
      </c>
      <c r="H139" s="128">
        <v>1</v>
      </c>
      <c r="I139" s="129"/>
      <c r="J139" s="130">
        <f t="shared" si="10"/>
        <v>0</v>
      </c>
      <c r="K139" s="126" t="s">
        <v>132</v>
      </c>
      <c r="L139" s="28"/>
      <c r="M139" s="131" t="s">
        <v>1</v>
      </c>
      <c r="N139" s="132" t="s">
        <v>41</v>
      </c>
      <c r="P139" s="133">
        <f t="shared" si="11"/>
        <v>0</v>
      </c>
      <c r="Q139" s="133">
        <v>0.16525000000000001</v>
      </c>
      <c r="R139" s="133">
        <f t="shared" si="12"/>
        <v>0.16525000000000001</v>
      </c>
      <c r="S139" s="133">
        <v>0</v>
      </c>
      <c r="T139" s="134">
        <f t="shared" si="13"/>
        <v>0</v>
      </c>
      <c r="AR139" s="135" t="s">
        <v>127</v>
      </c>
      <c r="AT139" s="135" t="s">
        <v>122</v>
      </c>
      <c r="AU139" s="135" t="s">
        <v>86</v>
      </c>
      <c r="AY139" s="13" t="s">
        <v>119</v>
      </c>
      <c r="BE139" s="136">
        <f t="shared" si="14"/>
        <v>0</v>
      </c>
      <c r="BF139" s="136">
        <f t="shared" si="15"/>
        <v>0</v>
      </c>
      <c r="BG139" s="136">
        <f t="shared" si="16"/>
        <v>0</v>
      </c>
      <c r="BH139" s="136">
        <f t="shared" si="17"/>
        <v>0</v>
      </c>
      <c r="BI139" s="136">
        <f t="shared" si="18"/>
        <v>0</v>
      </c>
      <c r="BJ139" s="13" t="s">
        <v>84</v>
      </c>
      <c r="BK139" s="136">
        <f t="shared" si="19"/>
        <v>0</v>
      </c>
      <c r="BL139" s="13" t="s">
        <v>127</v>
      </c>
      <c r="BM139" s="135" t="s">
        <v>176</v>
      </c>
    </row>
    <row r="140" spans="2:65" s="1" customFormat="1" ht="37.9" customHeight="1">
      <c r="B140" s="28"/>
      <c r="C140" s="124" t="s">
        <v>8</v>
      </c>
      <c r="D140" s="124" t="s">
        <v>122</v>
      </c>
      <c r="E140" s="125" t="s">
        <v>177</v>
      </c>
      <c r="F140" s="126" t="s">
        <v>178</v>
      </c>
      <c r="G140" s="127" t="s">
        <v>162</v>
      </c>
      <c r="H140" s="128">
        <v>1</v>
      </c>
      <c r="I140" s="129"/>
      <c r="J140" s="130">
        <f t="shared" si="10"/>
        <v>0</v>
      </c>
      <c r="K140" s="126" t="s">
        <v>1</v>
      </c>
      <c r="L140" s="28"/>
      <c r="M140" s="131" t="s">
        <v>1</v>
      </c>
      <c r="N140" s="132" t="s">
        <v>41</v>
      </c>
      <c r="P140" s="133">
        <f t="shared" si="11"/>
        <v>0</v>
      </c>
      <c r="Q140" s="133">
        <v>0.2001</v>
      </c>
      <c r="R140" s="133">
        <f t="shared" si="12"/>
        <v>0.2001</v>
      </c>
      <c r="S140" s="133">
        <v>0</v>
      </c>
      <c r="T140" s="134">
        <f t="shared" si="13"/>
        <v>0</v>
      </c>
      <c r="AR140" s="135" t="s">
        <v>127</v>
      </c>
      <c r="AT140" s="135" t="s">
        <v>122</v>
      </c>
      <c r="AU140" s="135" t="s">
        <v>86</v>
      </c>
      <c r="AY140" s="13" t="s">
        <v>119</v>
      </c>
      <c r="BE140" s="136">
        <f t="shared" si="14"/>
        <v>0</v>
      </c>
      <c r="BF140" s="136">
        <f t="shared" si="15"/>
        <v>0</v>
      </c>
      <c r="BG140" s="136">
        <f t="shared" si="16"/>
        <v>0</v>
      </c>
      <c r="BH140" s="136">
        <f t="shared" si="17"/>
        <v>0</v>
      </c>
      <c r="BI140" s="136">
        <f t="shared" si="18"/>
        <v>0</v>
      </c>
      <c r="BJ140" s="13" t="s">
        <v>84</v>
      </c>
      <c r="BK140" s="136">
        <f t="shared" si="19"/>
        <v>0</v>
      </c>
      <c r="BL140" s="13" t="s">
        <v>127</v>
      </c>
      <c r="BM140" s="135" t="s">
        <v>179</v>
      </c>
    </row>
    <row r="141" spans="2:65" s="1" customFormat="1" ht="24.2" customHeight="1">
      <c r="B141" s="28"/>
      <c r="C141" s="124" t="s">
        <v>180</v>
      </c>
      <c r="D141" s="124" t="s">
        <v>122</v>
      </c>
      <c r="E141" s="125" t="s">
        <v>181</v>
      </c>
      <c r="F141" s="126" t="s">
        <v>182</v>
      </c>
      <c r="G141" s="127" t="s">
        <v>162</v>
      </c>
      <c r="H141" s="128">
        <v>3</v>
      </c>
      <c r="I141" s="129"/>
      <c r="J141" s="130">
        <f t="shared" si="10"/>
        <v>0</v>
      </c>
      <c r="K141" s="126" t="s">
        <v>132</v>
      </c>
      <c r="L141" s="28"/>
      <c r="M141" s="131" t="s">
        <v>1</v>
      </c>
      <c r="N141" s="132" t="s">
        <v>41</v>
      </c>
      <c r="P141" s="133">
        <f t="shared" si="11"/>
        <v>0</v>
      </c>
      <c r="Q141" s="133">
        <v>2.2599999999999999E-3</v>
      </c>
      <c r="R141" s="133">
        <f t="shared" si="12"/>
        <v>6.7799999999999996E-3</v>
      </c>
      <c r="S141" s="133">
        <v>0</v>
      </c>
      <c r="T141" s="134">
        <f t="shared" si="13"/>
        <v>0</v>
      </c>
      <c r="AR141" s="135" t="s">
        <v>127</v>
      </c>
      <c r="AT141" s="135" t="s">
        <v>122</v>
      </c>
      <c r="AU141" s="135" t="s">
        <v>86</v>
      </c>
      <c r="AY141" s="13" t="s">
        <v>119</v>
      </c>
      <c r="BE141" s="136">
        <f t="shared" si="14"/>
        <v>0</v>
      </c>
      <c r="BF141" s="136">
        <f t="shared" si="15"/>
        <v>0</v>
      </c>
      <c r="BG141" s="136">
        <f t="shared" si="16"/>
        <v>0</v>
      </c>
      <c r="BH141" s="136">
        <f t="shared" si="17"/>
        <v>0</v>
      </c>
      <c r="BI141" s="136">
        <f t="shared" si="18"/>
        <v>0</v>
      </c>
      <c r="BJ141" s="13" t="s">
        <v>84</v>
      </c>
      <c r="BK141" s="136">
        <f t="shared" si="19"/>
        <v>0</v>
      </c>
      <c r="BL141" s="13" t="s">
        <v>127</v>
      </c>
      <c r="BM141" s="135" t="s">
        <v>183</v>
      </c>
    </row>
    <row r="142" spans="2:65" s="1" customFormat="1" ht="37.9" customHeight="1">
      <c r="B142" s="28"/>
      <c r="C142" s="124" t="s">
        <v>184</v>
      </c>
      <c r="D142" s="124" t="s">
        <v>122</v>
      </c>
      <c r="E142" s="125" t="s">
        <v>185</v>
      </c>
      <c r="F142" s="126" t="s">
        <v>186</v>
      </c>
      <c r="G142" s="127" t="s">
        <v>162</v>
      </c>
      <c r="H142" s="128">
        <v>1</v>
      </c>
      <c r="I142" s="129"/>
      <c r="J142" s="130">
        <f t="shared" si="10"/>
        <v>0</v>
      </c>
      <c r="K142" s="126" t="s">
        <v>132</v>
      </c>
      <c r="L142" s="28"/>
      <c r="M142" s="131" t="s">
        <v>1</v>
      </c>
      <c r="N142" s="132" t="s">
        <v>41</v>
      </c>
      <c r="P142" s="133">
        <f t="shared" si="11"/>
        <v>0</v>
      </c>
      <c r="Q142" s="133">
        <v>1.137E-2</v>
      </c>
      <c r="R142" s="133">
        <f t="shared" si="12"/>
        <v>1.137E-2</v>
      </c>
      <c r="S142" s="133">
        <v>0</v>
      </c>
      <c r="T142" s="134">
        <f t="shared" si="13"/>
        <v>0</v>
      </c>
      <c r="AR142" s="135" t="s">
        <v>127</v>
      </c>
      <c r="AT142" s="135" t="s">
        <v>122</v>
      </c>
      <c r="AU142" s="135" t="s">
        <v>86</v>
      </c>
      <c r="AY142" s="13" t="s">
        <v>119</v>
      </c>
      <c r="BE142" s="136">
        <f t="shared" si="14"/>
        <v>0</v>
      </c>
      <c r="BF142" s="136">
        <f t="shared" si="15"/>
        <v>0</v>
      </c>
      <c r="BG142" s="136">
        <f t="shared" si="16"/>
        <v>0</v>
      </c>
      <c r="BH142" s="136">
        <f t="shared" si="17"/>
        <v>0</v>
      </c>
      <c r="BI142" s="136">
        <f t="shared" si="18"/>
        <v>0</v>
      </c>
      <c r="BJ142" s="13" t="s">
        <v>84</v>
      </c>
      <c r="BK142" s="136">
        <f t="shared" si="19"/>
        <v>0</v>
      </c>
      <c r="BL142" s="13" t="s">
        <v>127</v>
      </c>
      <c r="BM142" s="135" t="s">
        <v>187</v>
      </c>
    </row>
    <row r="143" spans="2:65" s="1" customFormat="1" ht="24.2" customHeight="1">
      <c r="B143" s="28"/>
      <c r="C143" s="124" t="s">
        <v>188</v>
      </c>
      <c r="D143" s="124" t="s">
        <v>122</v>
      </c>
      <c r="E143" s="125" t="s">
        <v>189</v>
      </c>
      <c r="F143" s="126" t="s">
        <v>190</v>
      </c>
      <c r="G143" s="127" t="s">
        <v>167</v>
      </c>
      <c r="H143" s="128">
        <v>1</v>
      </c>
      <c r="I143" s="129"/>
      <c r="J143" s="130">
        <f t="shared" si="10"/>
        <v>0</v>
      </c>
      <c r="K143" s="126" t="s">
        <v>132</v>
      </c>
      <c r="L143" s="28"/>
      <c r="M143" s="131" t="s">
        <v>1</v>
      </c>
      <c r="N143" s="132" t="s">
        <v>41</v>
      </c>
      <c r="P143" s="133">
        <f t="shared" si="11"/>
        <v>0</v>
      </c>
      <c r="Q143" s="133">
        <v>7.5000000000000002E-4</v>
      </c>
      <c r="R143" s="133">
        <f t="shared" si="12"/>
        <v>7.5000000000000002E-4</v>
      </c>
      <c r="S143" s="133">
        <v>0</v>
      </c>
      <c r="T143" s="134">
        <f t="shared" si="13"/>
        <v>0</v>
      </c>
      <c r="AR143" s="135" t="s">
        <v>127</v>
      </c>
      <c r="AT143" s="135" t="s">
        <v>122</v>
      </c>
      <c r="AU143" s="135" t="s">
        <v>86</v>
      </c>
      <c r="AY143" s="13" t="s">
        <v>119</v>
      </c>
      <c r="BE143" s="136">
        <f t="shared" si="14"/>
        <v>0</v>
      </c>
      <c r="BF143" s="136">
        <f t="shared" si="15"/>
        <v>0</v>
      </c>
      <c r="BG143" s="136">
        <f t="shared" si="16"/>
        <v>0</v>
      </c>
      <c r="BH143" s="136">
        <f t="shared" si="17"/>
        <v>0</v>
      </c>
      <c r="BI143" s="136">
        <f t="shared" si="18"/>
        <v>0</v>
      </c>
      <c r="BJ143" s="13" t="s">
        <v>84</v>
      </c>
      <c r="BK143" s="136">
        <f t="shared" si="19"/>
        <v>0</v>
      </c>
      <c r="BL143" s="13" t="s">
        <v>127</v>
      </c>
      <c r="BM143" s="135" t="s">
        <v>191</v>
      </c>
    </row>
    <row r="144" spans="2:65" s="1" customFormat="1" ht="33" customHeight="1">
      <c r="B144" s="28"/>
      <c r="C144" s="124" t="s">
        <v>127</v>
      </c>
      <c r="D144" s="124" t="s">
        <v>122</v>
      </c>
      <c r="E144" s="125" t="s">
        <v>192</v>
      </c>
      <c r="F144" s="126" t="s">
        <v>193</v>
      </c>
      <c r="G144" s="127" t="s">
        <v>162</v>
      </c>
      <c r="H144" s="128">
        <v>1</v>
      </c>
      <c r="I144" s="129"/>
      <c r="J144" s="130">
        <f t="shared" si="10"/>
        <v>0</v>
      </c>
      <c r="K144" s="126" t="s">
        <v>132</v>
      </c>
      <c r="L144" s="28"/>
      <c r="M144" s="131" t="s">
        <v>1</v>
      </c>
      <c r="N144" s="132" t="s">
        <v>41</v>
      </c>
      <c r="P144" s="133">
        <f t="shared" si="11"/>
        <v>0</v>
      </c>
      <c r="Q144" s="133">
        <v>7.8799999999999999E-3</v>
      </c>
      <c r="R144" s="133">
        <f t="shared" si="12"/>
        <v>7.8799999999999999E-3</v>
      </c>
      <c r="S144" s="133">
        <v>0</v>
      </c>
      <c r="T144" s="134">
        <f t="shared" si="13"/>
        <v>0</v>
      </c>
      <c r="AR144" s="135" t="s">
        <v>127</v>
      </c>
      <c r="AT144" s="135" t="s">
        <v>122</v>
      </c>
      <c r="AU144" s="135" t="s">
        <v>86</v>
      </c>
      <c r="AY144" s="13" t="s">
        <v>119</v>
      </c>
      <c r="BE144" s="136">
        <f t="shared" si="14"/>
        <v>0</v>
      </c>
      <c r="BF144" s="136">
        <f t="shared" si="15"/>
        <v>0</v>
      </c>
      <c r="BG144" s="136">
        <f t="shared" si="16"/>
        <v>0</v>
      </c>
      <c r="BH144" s="136">
        <f t="shared" si="17"/>
        <v>0</v>
      </c>
      <c r="BI144" s="136">
        <f t="shared" si="18"/>
        <v>0</v>
      </c>
      <c r="BJ144" s="13" t="s">
        <v>84</v>
      </c>
      <c r="BK144" s="136">
        <f t="shared" si="19"/>
        <v>0</v>
      </c>
      <c r="BL144" s="13" t="s">
        <v>127</v>
      </c>
      <c r="BM144" s="135" t="s">
        <v>194</v>
      </c>
    </row>
    <row r="145" spans="2:65" s="1" customFormat="1" ht="33" customHeight="1">
      <c r="B145" s="28"/>
      <c r="C145" s="124" t="s">
        <v>195</v>
      </c>
      <c r="D145" s="124" t="s">
        <v>122</v>
      </c>
      <c r="E145" s="125" t="s">
        <v>196</v>
      </c>
      <c r="F145" s="126" t="s">
        <v>197</v>
      </c>
      <c r="G145" s="127" t="s">
        <v>162</v>
      </c>
      <c r="H145" s="128">
        <v>1</v>
      </c>
      <c r="I145" s="129"/>
      <c r="J145" s="130">
        <f t="shared" si="10"/>
        <v>0</v>
      </c>
      <c r="K145" s="126" t="s">
        <v>132</v>
      </c>
      <c r="L145" s="28"/>
      <c r="M145" s="131" t="s">
        <v>1</v>
      </c>
      <c r="N145" s="132" t="s">
        <v>41</v>
      </c>
      <c r="P145" s="133">
        <f t="shared" si="11"/>
        <v>0</v>
      </c>
      <c r="Q145" s="133">
        <v>2.5400000000000002E-3</v>
      </c>
      <c r="R145" s="133">
        <f t="shared" si="12"/>
        <v>2.5400000000000002E-3</v>
      </c>
      <c r="S145" s="133">
        <v>0</v>
      </c>
      <c r="T145" s="134">
        <f t="shared" si="13"/>
        <v>0</v>
      </c>
      <c r="AR145" s="135" t="s">
        <v>127</v>
      </c>
      <c r="AT145" s="135" t="s">
        <v>122</v>
      </c>
      <c r="AU145" s="135" t="s">
        <v>86</v>
      </c>
      <c r="AY145" s="13" t="s">
        <v>119</v>
      </c>
      <c r="BE145" s="136">
        <f t="shared" si="14"/>
        <v>0</v>
      </c>
      <c r="BF145" s="136">
        <f t="shared" si="15"/>
        <v>0</v>
      </c>
      <c r="BG145" s="136">
        <f t="shared" si="16"/>
        <v>0</v>
      </c>
      <c r="BH145" s="136">
        <f t="shared" si="17"/>
        <v>0</v>
      </c>
      <c r="BI145" s="136">
        <f t="shared" si="18"/>
        <v>0</v>
      </c>
      <c r="BJ145" s="13" t="s">
        <v>84</v>
      </c>
      <c r="BK145" s="136">
        <f t="shared" si="19"/>
        <v>0</v>
      </c>
      <c r="BL145" s="13" t="s">
        <v>127</v>
      </c>
      <c r="BM145" s="135" t="s">
        <v>198</v>
      </c>
    </row>
    <row r="146" spans="2:65" s="1" customFormat="1" ht="21.75" customHeight="1">
      <c r="B146" s="28"/>
      <c r="C146" s="124" t="s">
        <v>199</v>
      </c>
      <c r="D146" s="124" t="s">
        <v>122</v>
      </c>
      <c r="E146" s="125" t="s">
        <v>200</v>
      </c>
      <c r="F146" s="126" t="s">
        <v>201</v>
      </c>
      <c r="G146" s="127" t="s">
        <v>155</v>
      </c>
      <c r="H146" s="128">
        <v>0.56100000000000005</v>
      </c>
      <c r="I146" s="129"/>
      <c r="J146" s="130">
        <f t="shared" si="10"/>
        <v>0</v>
      </c>
      <c r="K146" s="126" t="s">
        <v>132</v>
      </c>
      <c r="L146" s="28"/>
      <c r="M146" s="131" t="s">
        <v>1</v>
      </c>
      <c r="N146" s="132" t="s">
        <v>41</v>
      </c>
      <c r="P146" s="133">
        <f t="shared" si="11"/>
        <v>0</v>
      </c>
      <c r="Q146" s="133">
        <v>0</v>
      </c>
      <c r="R146" s="133">
        <f t="shared" si="12"/>
        <v>0</v>
      </c>
      <c r="S146" s="133">
        <v>0</v>
      </c>
      <c r="T146" s="134">
        <f t="shared" si="13"/>
        <v>0</v>
      </c>
      <c r="AR146" s="135" t="s">
        <v>127</v>
      </c>
      <c r="AT146" s="135" t="s">
        <v>122</v>
      </c>
      <c r="AU146" s="135" t="s">
        <v>86</v>
      </c>
      <c r="AY146" s="13" t="s">
        <v>119</v>
      </c>
      <c r="BE146" s="136">
        <f t="shared" si="14"/>
        <v>0</v>
      </c>
      <c r="BF146" s="136">
        <f t="shared" si="15"/>
        <v>0</v>
      </c>
      <c r="BG146" s="136">
        <f t="shared" si="16"/>
        <v>0</v>
      </c>
      <c r="BH146" s="136">
        <f t="shared" si="17"/>
        <v>0</v>
      </c>
      <c r="BI146" s="136">
        <f t="shared" si="18"/>
        <v>0</v>
      </c>
      <c r="BJ146" s="13" t="s">
        <v>84</v>
      </c>
      <c r="BK146" s="136">
        <f t="shared" si="19"/>
        <v>0</v>
      </c>
      <c r="BL146" s="13" t="s">
        <v>127</v>
      </c>
      <c r="BM146" s="135" t="s">
        <v>202</v>
      </c>
    </row>
    <row r="147" spans="2:65" s="11" customFormat="1" ht="22.9" customHeight="1">
      <c r="B147" s="112"/>
      <c r="D147" s="113" t="s">
        <v>75</v>
      </c>
      <c r="E147" s="122" t="s">
        <v>203</v>
      </c>
      <c r="F147" s="122" t="s">
        <v>204</v>
      </c>
      <c r="I147" s="115"/>
      <c r="J147" s="123">
        <f>BK147</f>
        <v>0</v>
      </c>
      <c r="L147" s="112"/>
      <c r="M147" s="117"/>
      <c r="P147" s="118">
        <f>SUM(P148:P156)</f>
        <v>0</v>
      </c>
      <c r="R147" s="118">
        <f>SUM(R148:R156)</f>
        <v>3.3910000000000003E-2</v>
      </c>
      <c r="T147" s="119">
        <f>SUM(T148:T156)</f>
        <v>0</v>
      </c>
      <c r="AR147" s="113" t="s">
        <v>86</v>
      </c>
      <c r="AT147" s="120" t="s">
        <v>75</v>
      </c>
      <c r="AU147" s="120" t="s">
        <v>84</v>
      </c>
      <c r="AY147" s="113" t="s">
        <v>119</v>
      </c>
      <c r="BK147" s="121">
        <f>SUM(BK148:BK156)</f>
        <v>0</v>
      </c>
    </row>
    <row r="148" spans="2:65" s="1" customFormat="1" ht="24.2" customHeight="1">
      <c r="B148" s="28"/>
      <c r="C148" s="124" t="s">
        <v>205</v>
      </c>
      <c r="D148" s="124" t="s">
        <v>122</v>
      </c>
      <c r="E148" s="125" t="s">
        <v>206</v>
      </c>
      <c r="F148" s="126" t="s">
        <v>207</v>
      </c>
      <c r="G148" s="127" t="s">
        <v>208</v>
      </c>
      <c r="H148" s="128">
        <v>1</v>
      </c>
      <c r="I148" s="129"/>
      <c r="J148" s="130">
        <f t="shared" ref="J148:J156" si="20">ROUND(I148*H148,2)</f>
        <v>0</v>
      </c>
      <c r="K148" s="126" t="s">
        <v>1</v>
      </c>
      <c r="L148" s="28"/>
      <c r="M148" s="131" t="s">
        <v>1</v>
      </c>
      <c r="N148" s="132" t="s">
        <v>41</v>
      </c>
      <c r="P148" s="133">
        <f t="shared" ref="P148:P156" si="21">O148*H148</f>
        <v>0</v>
      </c>
      <c r="Q148" s="133">
        <v>3.6000000000000002E-4</v>
      </c>
      <c r="R148" s="133">
        <f t="shared" ref="R148:R156" si="22">Q148*H148</f>
        <v>3.6000000000000002E-4</v>
      </c>
      <c r="S148" s="133">
        <v>0</v>
      </c>
      <c r="T148" s="134">
        <f t="shared" ref="T148:T156" si="23">S148*H148</f>
        <v>0</v>
      </c>
      <c r="AR148" s="135" t="s">
        <v>127</v>
      </c>
      <c r="AT148" s="135" t="s">
        <v>122</v>
      </c>
      <c r="AU148" s="135" t="s">
        <v>86</v>
      </c>
      <c r="AY148" s="13" t="s">
        <v>119</v>
      </c>
      <c r="BE148" s="136">
        <f t="shared" ref="BE148:BE156" si="24">IF(N148="základní",J148,0)</f>
        <v>0</v>
      </c>
      <c r="BF148" s="136">
        <f t="shared" ref="BF148:BF156" si="25">IF(N148="snížená",J148,0)</f>
        <v>0</v>
      </c>
      <c r="BG148" s="136">
        <f t="shared" ref="BG148:BG156" si="26">IF(N148="zákl. přenesená",J148,0)</f>
        <v>0</v>
      </c>
      <c r="BH148" s="136">
        <f t="shared" ref="BH148:BH156" si="27">IF(N148="sníž. přenesená",J148,0)</f>
        <v>0</v>
      </c>
      <c r="BI148" s="136">
        <f t="shared" ref="BI148:BI156" si="28">IF(N148="nulová",J148,0)</f>
        <v>0</v>
      </c>
      <c r="BJ148" s="13" t="s">
        <v>84</v>
      </c>
      <c r="BK148" s="136">
        <f t="shared" ref="BK148:BK156" si="29">ROUND(I148*H148,2)</f>
        <v>0</v>
      </c>
      <c r="BL148" s="13" t="s">
        <v>127</v>
      </c>
      <c r="BM148" s="135" t="s">
        <v>209</v>
      </c>
    </row>
    <row r="149" spans="2:65" s="1" customFormat="1" ht="24.2" customHeight="1">
      <c r="B149" s="28"/>
      <c r="C149" s="124" t="s">
        <v>210</v>
      </c>
      <c r="D149" s="124" t="s">
        <v>122</v>
      </c>
      <c r="E149" s="125" t="s">
        <v>211</v>
      </c>
      <c r="F149" s="126" t="s">
        <v>212</v>
      </c>
      <c r="G149" s="127" t="s">
        <v>125</v>
      </c>
      <c r="H149" s="128">
        <v>180</v>
      </c>
      <c r="I149" s="129"/>
      <c r="J149" s="130">
        <f t="shared" si="20"/>
        <v>0</v>
      </c>
      <c r="K149" s="126" t="s">
        <v>1</v>
      </c>
      <c r="L149" s="28"/>
      <c r="M149" s="131" t="s">
        <v>1</v>
      </c>
      <c r="N149" s="132" t="s">
        <v>41</v>
      </c>
      <c r="P149" s="133">
        <f t="shared" si="21"/>
        <v>0</v>
      </c>
      <c r="Q149" s="133">
        <v>0</v>
      </c>
      <c r="R149" s="133">
        <f t="shared" si="22"/>
        <v>0</v>
      </c>
      <c r="S149" s="133">
        <v>0</v>
      </c>
      <c r="T149" s="134">
        <f t="shared" si="23"/>
        <v>0</v>
      </c>
      <c r="AR149" s="135" t="s">
        <v>127</v>
      </c>
      <c r="AT149" s="135" t="s">
        <v>122</v>
      </c>
      <c r="AU149" s="135" t="s">
        <v>86</v>
      </c>
      <c r="AY149" s="13" t="s">
        <v>119</v>
      </c>
      <c r="BE149" s="136">
        <f t="shared" si="24"/>
        <v>0</v>
      </c>
      <c r="BF149" s="136">
        <f t="shared" si="25"/>
        <v>0</v>
      </c>
      <c r="BG149" s="136">
        <f t="shared" si="26"/>
        <v>0</v>
      </c>
      <c r="BH149" s="136">
        <f t="shared" si="27"/>
        <v>0</v>
      </c>
      <c r="BI149" s="136">
        <f t="shared" si="28"/>
        <v>0</v>
      </c>
      <c r="BJ149" s="13" t="s">
        <v>84</v>
      </c>
      <c r="BK149" s="136">
        <f t="shared" si="29"/>
        <v>0</v>
      </c>
      <c r="BL149" s="13" t="s">
        <v>127</v>
      </c>
      <c r="BM149" s="135" t="s">
        <v>213</v>
      </c>
    </row>
    <row r="150" spans="2:65" s="1" customFormat="1" ht="16.5" customHeight="1">
      <c r="B150" s="28"/>
      <c r="C150" s="124" t="s">
        <v>7</v>
      </c>
      <c r="D150" s="124" t="s">
        <v>122</v>
      </c>
      <c r="E150" s="125" t="s">
        <v>214</v>
      </c>
      <c r="F150" s="126" t="s">
        <v>215</v>
      </c>
      <c r="G150" s="127" t="s">
        <v>167</v>
      </c>
      <c r="H150" s="128">
        <v>1</v>
      </c>
      <c r="I150" s="129"/>
      <c r="J150" s="130">
        <f t="shared" si="20"/>
        <v>0</v>
      </c>
      <c r="K150" s="126" t="s">
        <v>1</v>
      </c>
      <c r="L150" s="28"/>
      <c r="M150" s="131" t="s">
        <v>1</v>
      </c>
      <c r="N150" s="132" t="s">
        <v>41</v>
      </c>
      <c r="P150" s="133">
        <f t="shared" si="21"/>
        <v>0</v>
      </c>
      <c r="Q150" s="133">
        <v>0</v>
      </c>
      <c r="R150" s="133">
        <f t="shared" si="22"/>
        <v>0</v>
      </c>
      <c r="S150" s="133">
        <v>0</v>
      </c>
      <c r="T150" s="134">
        <f t="shared" si="23"/>
        <v>0</v>
      </c>
      <c r="AR150" s="135" t="s">
        <v>127</v>
      </c>
      <c r="AT150" s="135" t="s">
        <v>122</v>
      </c>
      <c r="AU150" s="135" t="s">
        <v>86</v>
      </c>
      <c r="AY150" s="13" t="s">
        <v>119</v>
      </c>
      <c r="BE150" s="136">
        <f t="shared" si="24"/>
        <v>0</v>
      </c>
      <c r="BF150" s="136">
        <f t="shared" si="25"/>
        <v>0</v>
      </c>
      <c r="BG150" s="136">
        <f t="shared" si="26"/>
        <v>0</v>
      </c>
      <c r="BH150" s="136">
        <f t="shared" si="27"/>
        <v>0</v>
      </c>
      <c r="BI150" s="136">
        <f t="shared" si="28"/>
        <v>0</v>
      </c>
      <c r="BJ150" s="13" t="s">
        <v>84</v>
      </c>
      <c r="BK150" s="136">
        <f t="shared" si="29"/>
        <v>0</v>
      </c>
      <c r="BL150" s="13" t="s">
        <v>127</v>
      </c>
      <c r="BM150" s="135" t="s">
        <v>216</v>
      </c>
    </row>
    <row r="151" spans="2:65" s="1" customFormat="1" ht="16.5" customHeight="1">
      <c r="B151" s="28"/>
      <c r="C151" s="124" t="s">
        <v>217</v>
      </c>
      <c r="D151" s="124" t="s">
        <v>122</v>
      </c>
      <c r="E151" s="125" t="s">
        <v>218</v>
      </c>
      <c r="F151" s="126" t="s">
        <v>219</v>
      </c>
      <c r="G151" s="127" t="s">
        <v>167</v>
      </c>
      <c r="H151" s="128">
        <v>2</v>
      </c>
      <c r="I151" s="129"/>
      <c r="J151" s="130">
        <f t="shared" si="20"/>
        <v>0</v>
      </c>
      <c r="K151" s="126" t="s">
        <v>1</v>
      </c>
      <c r="L151" s="28"/>
      <c r="M151" s="131" t="s">
        <v>1</v>
      </c>
      <c r="N151" s="132" t="s">
        <v>41</v>
      </c>
      <c r="P151" s="133">
        <f t="shared" si="21"/>
        <v>0</v>
      </c>
      <c r="Q151" s="133">
        <v>0</v>
      </c>
      <c r="R151" s="133">
        <f t="shared" si="22"/>
        <v>0</v>
      </c>
      <c r="S151" s="133">
        <v>0</v>
      </c>
      <c r="T151" s="134">
        <f t="shared" si="23"/>
        <v>0</v>
      </c>
      <c r="AR151" s="135" t="s">
        <v>127</v>
      </c>
      <c r="AT151" s="135" t="s">
        <v>122</v>
      </c>
      <c r="AU151" s="135" t="s">
        <v>86</v>
      </c>
      <c r="AY151" s="13" t="s">
        <v>119</v>
      </c>
      <c r="BE151" s="136">
        <f t="shared" si="24"/>
        <v>0</v>
      </c>
      <c r="BF151" s="136">
        <f t="shared" si="25"/>
        <v>0</v>
      </c>
      <c r="BG151" s="136">
        <f t="shared" si="26"/>
        <v>0</v>
      </c>
      <c r="BH151" s="136">
        <f t="shared" si="27"/>
        <v>0</v>
      </c>
      <c r="BI151" s="136">
        <f t="shared" si="28"/>
        <v>0</v>
      </c>
      <c r="BJ151" s="13" t="s">
        <v>84</v>
      </c>
      <c r="BK151" s="136">
        <f t="shared" si="29"/>
        <v>0</v>
      </c>
      <c r="BL151" s="13" t="s">
        <v>127</v>
      </c>
      <c r="BM151" s="135" t="s">
        <v>220</v>
      </c>
    </row>
    <row r="152" spans="2:65" s="1" customFormat="1" ht="16.5" customHeight="1">
      <c r="B152" s="28"/>
      <c r="C152" s="124" t="s">
        <v>221</v>
      </c>
      <c r="D152" s="124" t="s">
        <v>122</v>
      </c>
      <c r="E152" s="125" t="s">
        <v>222</v>
      </c>
      <c r="F152" s="126" t="s">
        <v>223</v>
      </c>
      <c r="G152" s="127" t="s">
        <v>167</v>
      </c>
      <c r="H152" s="128">
        <v>2</v>
      </c>
      <c r="I152" s="129"/>
      <c r="J152" s="130">
        <f t="shared" si="20"/>
        <v>0</v>
      </c>
      <c r="K152" s="126" t="s">
        <v>1</v>
      </c>
      <c r="L152" s="28"/>
      <c r="M152" s="131" t="s">
        <v>1</v>
      </c>
      <c r="N152" s="132" t="s">
        <v>41</v>
      </c>
      <c r="P152" s="133">
        <f t="shared" si="21"/>
        <v>0</v>
      </c>
      <c r="Q152" s="133">
        <v>0</v>
      </c>
      <c r="R152" s="133">
        <f t="shared" si="22"/>
        <v>0</v>
      </c>
      <c r="S152" s="133">
        <v>0</v>
      </c>
      <c r="T152" s="134">
        <f t="shared" si="23"/>
        <v>0</v>
      </c>
      <c r="AR152" s="135" t="s">
        <v>127</v>
      </c>
      <c r="AT152" s="135" t="s">
        <v>122</v>
      </c>
      <c r="AU152" s="135" t="s">
        <v>86</v>
      </c>
      <c r="AY152" s="13" t="s">
        <v>119</v>
      </c>
      <c r="BE152" s="136">
        <f t="shared" si="24"/>
        <v>0</v>
      </c>
      <c r="BF152" s="136">
        <f t="shared" si="25"/>
        <v>0</v>
      </c>
      <c r="BG152" s="136">
        <f t="shared" si="26"/>
        <v>0</v>
      </c>
      <c r="BH152" s="136">
        <f t="shared" si="27"/>
        <v>0</v>
      </c>
      <c r="BI152" s="136">
        <f t="shared" si="28"/>
        <v>0</v>
      </c>
      <c r="BJ152" s="13" t="s">
        <v>84</v>
      </c>
      <c r="BK152" s="136">
        <f t="shared" si="29"/>
        <v>0</v>
      </c>
      <c r="BL152" s="13" t="s">
        <v>127</v>
      </c>
      <c r="BM152" s="135" t="s">
        <v>224</v>
      </c>
    </row>
    <row r="153" spans="2:65" s="1" customFormat="1" ht="16.5" customHeight="1">
      <c r="B153" s="28"/>
      <c r="C153" s="124" t="s">
        <v>225</v>
      </c>
      <c r="D153" s="124" t="s">
        <v>122</v>
      </c>
      <c r="E153" s="125" t="s">
        <v>226</v>
      </c>
      <c r="F153" s="126" t="s">
        <v>227</v>
      </c>
      <c r="G153" s="127" t="s">
        <v>167</v>
      </c>
      <c r="H153" s="128">
        <v>1</v>
      </c>
      <c r="I153" s="129"/>
      <c r="J153" s="130">
        <f t="shared" si="20"/>
        <v>0</v>
      </c>
      <c r="K153" s="126" t="s">
        <v>1</v>
      </c>
      <c r="L153" s="28"/>
      <c r="M153" s="131" t="s">
        <v>1</v>
      </c>
      <c r="N153" s="132" t="s">
        <v>41</v>
      </c>
      <c r="P153" s="133">
        <f t="shared" si="21"/>
        <v>0</v>
      </c>
      <c r="Q153" s="133">
        <v>0</v>
      </c>
      <c r="R153" s="133">
        <f t="shared" si="22"/>
        <v>0</v>
      </c>
      <c r="S153" s="133">
        <v>0</v>
      </c>
      <c r="T153" s="134">
        <f t="shared" si="23"/>
        <v>0</v>
      </c>
      <c r="AR153" s="135" t="s">
        <v>127</v>
      </c>
      <c r="AT153" s="135" t="s">
        <v>122</v>
      </c>
      <c r="AU153" s="135" t="s">
        <v>86</v>
      </c>
      <c r="AY153" s="13" t="s">
        <v>119</v>
      </c>
      <c r="BE153" s="136">
        <f t="shared" si="24"/>
        <v>0</v>
      </c>
      <c r="BF153" s="136">
        <f t="shared" si="25"/>
        <v>0</v>
      </c>
      <c r="BG153" s="136">
        <f t="shared" si="26"/>
        <v>0</v>
      </c>
      <c r="BH153" s="136">
        <f t="shared" si="27"/>
        <v>0</v>
      </c>
      <c r="BI153" s="136">
        <f t="shared" si="28"/>
        <v>0</v>
      </c>
      <c r="BJ153" s="13" t="s">
        <v>84</v>
      </c>
      <c r="BK153" s="136">
        <f t="shared" si="29"/>
        <v>0</v>
      </c>
      <c r="BL153" s="13" t="s">
        <v>127</v>
      </c>
      <c r="BM153" s="135" t="s">
        <v>228</v>
      </c>
    </row>
    <row r="154" spans="2:65" s="1" customFormat="1" ht="24.2" customHeight="1">
      <c r="B154" s="28"/>
      <c r="C154" s="124" t="s">
        <v>229</v>
      </c>
      <c r="D154" s="124" t="s">
        <v>122</v>
      </c>
      <c r="E154" s="125" t="s">
        <v>230</v>
      </c>
      <c r="F154" s="126" t="s">
        <v>231</v>
      </c>
      <c r="G154" s="127" t="s">
        <v>232</v>
      </c>
      <c r="H154" s="128">
        <v>170</v>
      </c>
      <c r="I154" s="129"/>
      <c r="J154" s="130">
        <f t="shared" si="20"/>
        <v>0</v>
      </c>
      <c r="K154" s="126" t="s">
        <v>1</v>
      </c>
      <c r="L154" s="28"/>
      <c r="M154" s="131" t="s">
        <v>1</v>
      </c>
      <c r="N154" s="132" t="s">
        <v>41</v>
      </c>
      <c r="P154" s="133">
        <f t="shared" si="21"/>
        <v>0</v>
      </c>
      <c r="Q154" s="133">
        <v>0</v>
      </c>
      <c r="R154" s="133">
        <f t="shared" si="22"/>
        <v>0</v>
      </c>
      <c r="S154" s="133">
        <v>0</v>
      </c>
      <c r="T154" s="134">
        <f t="shared" si="23"/>
        <v>0</v>
      </c>
      <c r="AR154" s="135" t="s">
        <v>127</v>
      </c>
      <c r="AT154" s="135" t="s">
        <v>122</v>
      </c>
      <c r="AU154" s="135" t="s">
        <v>86</v>
      </c>
      <c r="AY154" s="13" t="s">
        <v>119</v>
      </c>
      <c r="BE154" s="136">
        <f t="shared" si="24"/>
        <v>0</v>
      </c>
      <c r="BF154" s="136">
        <f t="shared" si="25"/>
        <v>0</v>
      </c>
      <c r="BG154" s="136">
        <f t="shared" si="26"/>
        <v>0</v>
      </c>
      <c r="BH154" s="136">
        <f t="shared" si="27"/>
        <v>0</v>
      </c>
      <c r="BI154" s="136">
        <f t="shared" si="28"/>
        <v>0</v>
      </c>
      <c r="BJ154" s="13" t="s">
        <v>84</v>
      </c>
      <c r="BK154" s="136">
        <f t="shared" si="29"/>
        <v>0</v>
      </c>
      <c r="BL154" s="13" t="s">
        <v>127</v>
      </c>
      <c r="BM154" s="135" t="s">
        <v>233</v>
      </c>
    </row>
    <row r="155" spans="2:65" s="1" customFormat="1" ht="24.2" customHeight="1">
      <c r="B155" s="28"/>
      <c r="C155" s="124" t="s">
        <v>234</v>
      </c>
      <c r="D155" s="124" t="s">
        <v>122</v>
      </c>
      <c r="E155" s="125" t="s">
        <v>235</v>
      </c>
      <c r="F155" s="126" t="s">
        <v>236</v>
      </c>
      <c r="G155" s="127" t="s">
        <v>125</v>
      </c>
      <c r="H155" s="128">
        <v>61</v>
      </c>
      <c r="I155" s="129"/>
      <c r="J155" s="130">
        <f t="shared" si="20"/>
        <v>0</v>
      </c>
      <c r="K155" s="126" t="s">
        <v>237</v>
      </c>
      <c r="L155" s="28"/>
      <c r="M155" s="131" t="s">
        <v>1</v>
      </c>
      <c r="N155" s="132" t="s">
        <v>41</v>
      </c>
      <c r="P155" s="133">
        <f t="shared" si="21"/>
        <v>0</v>
      </c>
      <c r="Q155" s="133">
        <v>5.5000000000000003E-4</v>
      </c>
      <c r="R155" s="133">
        <f t="shared" si="22"/>
        <v>3.3550000000000003E-2</v>
      </c>
      <c r="S155" s="133">
        <v>0</v>
      </c>
      <c r="T155" s="134">
        <f t="shared" si="23"/>
        <v>0</v>
      </c>
      <c r="AR155" s="135" t="s">
        <v>127</v>
      </c>
      <c r="AT155" s="135" t="s">
        <v>122</v>
      </c>
      <c r="AU155" s="135" t="s">
        <v>86</v>
      </c>
      <c r="AY155" s="13" t="s">
        <v>119</v>
      </c>
      <c r="BE155" s="136">
        <f t="shared" si="24"/>
        <v>0</v>
      </c>
      <c r="BF155" s="136">
        <f t="shared" si="25"/>
        <v>0</v>
      </c>
      <c r="BG155" s="136">
        <f t="shared" si="26"/>
        <v>0</v>
      </c>
      <c r="BH155" s="136">
        <f t="shared" si="27"/>
        <v>0</v>
      </c>
      <c r="BI155" s="136">
        <f t="shared" si="28"/>
        <v>0</v>
      </c>
      <c r="BJ155" s="13" t="s">
        <v>84</v>
      </c>
      <c r="BK155" s="136">
        <f t="shared" si="29"/>
        <v>0</v>
      </c>
      <c r="BL155" s="13" t="s">
        <v>127</v>
      </c>
      <c r="BM155" s="135" t="s">
        <v>238</v>
      </c>
    </row>
    <row r="156" spans="2:65" s="1" customFormat="1" ht="16.5" customHeight="1">
      <c r="B156" s="28"/>
      <c r="C156" s="124" t="s">
        <v>239</v>
      </c>
      <c r="D156" s="124" t="s">
        <v>122</v>
      </c>
      <c r="E156" s="125" t="s">
        <v>240</v>
      </c>
      <c r="F156" s="126" t="s">
        <v>241</v>
      </c>
      <c r="G156" s="127" t="s">
        <v>125</v>
      </c>
      <c r="H156" s="128">
        <v>61</v>
      </c>
      <c r="I156" s="129"/>
      <c r="J156" s="130">
        <f t="shared" si="20"/>
        <v>0</v>
      </c>
      <c r="K156" s="126" t="s">
        <v>237</v>
      </c>
      <c r="L156" s="28"/>
      <c r="M156" s="131" t="s">
        <v>1</v>
      </c>
      <c r="N156" s="132" t="s">
        <v>41</v>
      </c>
      <c r="P156" s="133">
        <f t="shared" si="21"/>
        <v>0</v>
      </c>
      <c r="Q156" s="133">
        <v>0</v>
      </c>
      <c r="R156" s="133">
        <f t="shared" si="22"/>
        <v>0</v>
      </c>
      <c r="S156" s="133">
        <v>0</v>
      </c>
      <c r="T156" s="134">
        <f t="shared" si="23"/>
        <v>0</v>
      </c>
      <c r="AR156" s="135" t="s">
        <v>127</v>
      </c>
      <c r="AT156" s="135" t="s">
        <v>122</v>
      </c>
      <c r="AU156" s="135" t="s">
        <v>86</v>
      </c>
      <c r="AY156" s="13" t="s">
        <v>119</v>
      </c>
      <c r="BE156" s="136">
        <f t="shared" si="24"/>
        <v>0</v>
      </c>
      <c r="BF156" s="136">
        <f t="shared" si="25"/>
        <v>0</v>
      </c>
      <c r="BG156" s="136">
        <f t="shared" si="26"/>
        <v>0</v>
      </c>
      <c r="BH156" s="136">
        <f t="shared" si="27"/>
        <v>0</v>
      </c>
      <c r="BI156" s="136">
        <f t="shared" si="28"/>
        <v>0</v>
      </c>
      <c r="BJ156" s="13" t="s">
        <v>84</v>
      </c>
      <c r="BK156" s="136">
        <f t="shared" si="29"/>
        <v>0</v>
      </c>
      <c r="BL156" s="13" t="s">
        <v>127</v>
      </c>
      <c r="BM156" s="135" t="s">
        <v>242</v>
      </c>
    </row>
    <row r="157" spans="2:65" s="11" customFormat="1" ht="22.9" customHeight="1">
      <c r="B157" s="112"/>
      <c r="D157" s="113" t="s">
        <v>75</v>
      </c>
      <c r="E157" s="122" t="s">
        <v>243</v>
      </c>
      <c r="F157" s="122" t="s">
        <v>244</v>
      </c>
      <c r="I157" s="115"/>
      <c r="J157" s="123">
        <f>BK157</f>
        <v>0</v>
      </c>
      <c r="L157" s="112"/>
      <c r="M157" s="117"/>
      <c r="P157" s="118">
        <f>SUM(P158:P165)</f>
        <v>0</v>
      </c>
      <c r="R157" s="118">
        <f>SUM(R158:R165)</f>
        <v>0.18932000000000002</v>
      </c>
      <c r="T157" s="119">
        <f>SUM(T158:T165)</f>
        <v>0</v>
      </c>
      <c r="AR157" s="113" t="s">
        <v>86</v>
      </c>
      <c r="AT157" s="120" t="s">
        <v>75</v>
      </c>
      <c r="AU157" s="120" t="s">
        <v>84</v>
      </c>
      <c r="AY157" s="113" t="s">
        <v>119</v>
      </c>
      <c r="BK157" s="121">
        <f>SUM(BK158:BK165)</f>
        <v>0</v>
      </c>
    </row>
    <row r="158" spans="2:65" s="1" customFormat="1" ht="21.75" customHeight="1">
      <c r="B158" s="28"/>
      <c r="C158" s="124" t="s">
        <v>245</v>
      </c>
      <c r="D158" s="124" t="s">
        <v>122</v>
      </c>
      <c r="E158" s="125" t="s">
        <v>246</v>
      </c>
      <c r="F158" s="126" t="s">
        <v>247</v>
      </c>
      <c r="G158" s="127" t="s">
        <v>167</v>
      </c>
      <c r="H158" s="128">
        <v>9</v>
      </c>
      <c r="I158" s="129"/>
      <c r="J158" s="130">
        <f t="shared" ref="J158:J165" si="30">ROUND(I158*H158,2)</f>
        <v>0</v>
      </c>
      <c r="K158" s="126" t="s">
        <v>132</v>
      </c>
      <c r="L158" s="28"/>
      <c r="M158" s="131" t="s">
        <v>1</v>
      </c>
      <c r="N158" s="132" t="s">
        <v>41</v>
      </c>
      <c r="P158" s="133">
        <f t="shared" ref="P158:P165" si="31">O158*H158</f>
        <v>0</v>
      </c>
      <c r="Q158" s="133">
        <v>1.6299999999999999E-3</v>
      </c>
      <c r="R158" s="133">
        <f t="shared" ref="R158:R165" si="32">Q158*H158</f>
        <v>1.4669999999999999E-2</v>
      </c>
      <c r="S158" s="133">
        <v>0</v>
      </c>
      <c r="T158" s="134">
        <f t="shared" ref="T158:T165" si="33">S158*H158</f>
        <v>0</v>
      </c>
      <c r="AR158" s="135" t="s">
        <v>127</v>
      </c>
      <c r="AT158" s="135" t="s">
        <v>122</v>
      </c>
      <c r="AU158" s="135" t="s">
        <v>86</v>
      </c>
      <c r="AY158" s="13" t="s">
        <v>119</v>
      </c>
      <c r="BE158" s="136">
        <f t="shared" ref="BE158:BE165" si="34">IF(N158="základní",J158,0)</f>
        <v>0</v>
      </c>
      <c r="BF158" s="136">
        <f t="shared" ref="BF158:BF165" si="35">IF(N158="snížená",J158,0)</f>
        <v>0</v>
      </c>
      <c r="BG158" s="136">
        <f t="shared" ref="BG158:BG165" si="36">IF(N158="zákl. přenesená",J158,0)</f>
        <v>0</v>
      </c>
      <c r="BH158" s="136">
        <f t="shared" ref="BH158:BH165" si="37">IF(N158="sníž. přenesená",J158,0)</f>
        <v>0</v>
      </c>
      <c r="BI158" s="136">
        <f t="shared" ref="BI158:BI165" si="38">IF(N158="nulová",J158,0)</f>
        <v>0</v>
      </c>
      <c r="BJ158" s="13" t="s">
        <v>84</v>
      </c>
      <c r="BK158" s="136">
        <f t="shared" ref="BK158:BK165" si="39">ROUND(I158*H158,2)</f>
        <v>0</v>
      </c>
      <c r="BL158" s="13" t="s">
        <v>127</v>
      </c>
      <c r="BM158" s="135" t="s">
        <v>248</v>
      </c>
    </row>
    <row r="159" spans="2:65" s="1" customFormat="1" ht="24.2" customHeight="1">
      <c r="B159" s="28"/>
      <c r="C159" s="124" t="s">
        <v>249</v>
      </c>
      <c r="D159" s="124" t="s">
        <v>122</v>
      </c>
      <c r="E159" s="125" t="s">
        <v>250</v>
      </c>
      <c r="F159" s="126" t="s">
        <v>251</v>
      </c>
      <c r="G159" s="127" t="s">
        <v>125</v>
      </c>
      <c r="H159" s="128">
        <v>2</v>
      </c>
      <c r="I159" s="129"/>
      <c r="J159" s="130">
        <f t="shared" si="30"/>
        <v>0</v>
      </c>
      <c r="K159" s="126" t="s">
        <v>132</v>
      </c>
      <c r="L159" s="28"/>
      <c r="M159" s="131" t="s">
        <v>1</v>
      </c>
      <c r="N159" s="132" t="s">
        <v>41</v>
      </c>
      <c r="P159" s="133">
        <f t="shared" si="31"/>
        <v>0</v>
      </c>
      <c r="Q159" s="133">
        <v>4.6000000000000001E-4</v>
      </c>
      <c r="R159" s="133">
        <f t="shared" si="32"/>
        <v>9.2000000000000003E-4</v>
      </c>
      <c r="S159" s="133">
        <v>0</v>
      </c>
      <c r="T159" s="134">
        <f t="shared" si="33"/>
        <v>0</v>
      </c>
      <c r="AR159" s="135" t="s">
        <v>127</v>
      </c>
      <c r="AT159" s="135" t="s">
        <v>122</v>
      </c>
      <c r="AU159" s="135" t="s">
        <v>86</v>
      </c>
      <c r="AY159" s="13" t="s">
        <v>119</v>
      </c>
      <c r="BE159" s="136">
        <f t="shared" si="34"/>
        <v>0</v>
      </c>
      <c r="BF159" s="136">
        <f t="shared" si="35"/>
        <v>0</v>
      </c>
      <c r="BG159" s="136">
        <f t="shared" si="36"/>
        <v>0</v>
      </c>
      <c r="BH159" s="136">
        <f t="shared" si="37"/>
        <v>0</v>
      </c>
      <c r="BI159" s="136">
        <f t="shared" si="38"/>
        <v>0</v>
      </c>
      <c r="BJ159" s="13" t="s">
        <v>84</v>
      </c>
      <c r="BK159" s="136">
        <f t="shared" si="39"/>
        <v>0</v>
      </c>
      <c r="BL159" s="13" t="s">
        <v>127</v>
      </c>
      <c r="BM159" s="135" t="s">
        <v>252</v>
      </c>
    </row>
    <row r="160" spans="2:65" s="1" customFormat="1" ht="24.2" customHeight="1">
      <c r="B160" s="28"/>
      <c r="C160" s="124" t="s">
        <v>253</v>
      </c>
      <c r="D160" s="124" t="s">
        <v>122</v>
      </c>
      <c r="E160" s="125" t="s">
        <v>254</v>
      </c>
      <c r="F160" s="126" t="s">
        <v>255</v>
      </c>
      <c r="G160" s="127" t="s">
        <v>125</v>
      </c>
      <c r="H160" s="128">
        <v>15</v>
      </c>
      <c r="I160" s="129"/>
      <c r="J160" s="130">
        <f t="shared" si="30"/>
        <v>0</v>
      </c>
      <c r="K160" s="126" t="s">
        <v>132</v>
      </c>
      <c r="L160" s="28"/>
      <c r="M160" s="131" t="s">
        <v>1</v>
      </c>
      <c r="N160" s="132" t="s">
        <v>41</v>
      </c>
      <c r="P160" s="133">
        <f t="shared" si="31"/>
        <v>0</v>
      </c>
      <c r="Q160" s="133">
        <v>6.9999999999999999E-4</v>
      </c>
      <c r="R160" s="133">
        <f t="shared" si="32"/>
        <v>1.0500000000000001E-2</v>
      </c>
      <c r="S160" s="133">
        <v>0</v>
      </c>
      <c r="T160" s="134">
        <f t="shared" si="33"/>
        <v>0</v>
      </c>
      <c r="AR160" s="135" t="s">
        <v>127</v>
      </c>
      <c r="AT160" s="135" t="s">
        <v>122</v>
      </c>
      <c r="AU160" s="135" t="s">
        <v>86</v>
      </c>
      <c r="AY160" s="13" t="s">
        <v>119</v>
      </c>
      <c r="BE160" s="136">
        <f t="shared" si="34"/>
        <v>0</v>
      </c>
      <c r="BF160" s="136">
        <f t="shared" si="35"/>
        <v>0</v>
      </c>
      <c r="BG160" s="136">
        <f t="shared" si="36"/>
        <v>0</v>
      </c>
      <c r="BH160" s="136">
        <f t="shared" si="37"/>
        <v>0</v>
      </c>
      <c r="BI160" s="136">
        <f t="shared" si="38"/>
        <v>0</v>
      </c>
      <c r="BJ160" s="13" t="s">
        <v>84</v>
      </c>
      <c r="BK160" s="136">
        <f t="shared" si="39"/>
        <v>0</v>
      </c>
      <c r="BL160" s="13" t="s">
        <v>127</v>
      </c>
      <c r="BM160" s="135" t="s">
        <v>256</v>
      </c>
    </row>
    <row r="161" spans="2:65" s="1" customFormat="1" ht="24.2" customHeight="1">
      <c r="B161" s="28"/>
      <c r="C161" s="124" t="s">
        <v>257</v>
      </c>
      <c r="D161" s="124" t="s">
        <v>122</v>
      </c>
      <c r="E161" s="125" t="s">
        <v>258</v>
      </c>
      <c r="F161" s="126" t="s">
        <v>259</v>
      </c>
      <c r="G161" s="127" t="s">
        <v>125</v>
      </c>
      <c r="H161" s="128">
        <v>53</v>
      </c>
      <c r="I161" s="129"/>
      <c r="J161" s="130">
        <f t="shared" si="30"/>
        <v>0</v>
      </c>
      <c r="K161" s="126" t="s">
        <v>132</v>
      </c>
      <c r="L161" s="28"/>
      <c r="M161" s="131" t="s">
        <v>1</v>
      </c>
      <c r="N161" s="132" t="s">
        <v>41</v>
      </c>
      <c r="P161" s="133">
        <f t="shared" si="31"/>
        <v>0</v>
      </c>
      <c r="Q161" s="133">
        <v>1.24E-3</v>
      </c>
      <c r="R161" s="133">
        <f t="shared" si="32"/>
        <v>6.5720000000000001E-2</v>
      </c>
      <c r="S161" s="133">
        <v>0</v>
      </c>
      <c r="T161" s="134">
        <f t="shared" si="33"/>
        <v>0</v>
      </c>
      <c r="AR161" s="135" t="s">
        <v>127</v>
      </c>
      <c r="AT161" s="135" t="s">
        <v>122</v>
      </c>
      <c r="AU161" s="135" t="s">
        <v>86</v>
      </c>
      <c r="AY161" s="13" t="s">
        <v>119</v>
      </c>
      <c r="BE161" s="136">
        <f t="shared" si="34"/>
        <v>0</v>
      </c>
      <c r="BF161" s="136">
        <f t="shared" si="35"/>
        <v>0</v>
      </c>
      <c r="BG161" s="136">
        <f t="shared" si="36"/>
        <v>0</v>
      </c>
      <c r="BH161" s="136">
        <f t="shared" si="37"/>
        <v>0</v>
      </c>
      <c r="BI161" s="136">
        <f t="shared" si="38"/>
        <v>0</v>
      </c>
      <c r="BJ161" s="13" t="s">
        <v>84</v>
      </c>
      <c r="BK161" s="136">
        <f t="shared" si="39"/>
        <v>0</v>
      </c>
      <c r="BL161" s="13" t="s">
        <v>127</v>
      </c>
      <c r="BM161" s="135" t="s">
        <v>260</v>
      </c>
    </row>
    <row r="162" spans="2:65" s="1" customFormat="1" ht="24.2" customHeight="1">
      <c r="B162" s="28"/>
      <c r="C162" s="124" t="s">
        <v>133</v>
      </c>
      <c r="D162" s="124" t="s">
        <v>122</v>
      </c>
      <c r="E162" s="125" t="s">
        <v>261</v>
      </c>
      <c r="F162" s="126" t="s">
        <v>262</v>
      </c>
      <c r="G162" s="127" t="s">
        <v>125</v>
      </c>
      <c r="H162" s="128">
        <v>59</v>
      </c>
      <c r="I162" s="129"/>
      <c r="J162" s="130">
        <f t="shared" si="30"/>
        <v>0</v>
      </c>
      <c r="K162" s="126" t="s">
        <v>132</v>
      </c>
      <c r="L162" s="28"/>
      <c r="M162" s="131" t="s">
        <v>1</v>
      </c>
      <c r="N162" s="132" t="s">
        <v>41</v>
      </c>
      <c r="P162" s="133">
        <f t="shared" si="31"/>
        <v>0</v>
      </c>
      <c r="Q162" s="133">
        <v>1.6100000000000001E-3</v>
      </c>
      <c r="R162" s="133">
        <f t="shared" si="32"/>
        <v>9.4990000000000005E-2</v>
      </c>
      <c r="S162" s="133">
        <v>0</v>
      </c>
      <c r="T162" s="134">
        <f t="shared" si="33"/>
        <v>0</v>
      </c>
      <c r="AR162" s="135" t="s">
        <v>127</v>
      </c>
      <c r="AT162" s="135" t="s">
        <v>122</v>
      </c>
      <c r="AU162" s="135" t="s">
        <v>86</v>
      </c>
      <c r="AY162" s="13" t="s">
        <v>119</v>
      </c>
      <c r="BE162" s="136">
        <f t="shared" si="34"/>
        <v>0</v>
      </c>
      <c r="BF162" s="136">
        <f t="shared" si="35"/>
        <v>0</v>
      </c>
      <c r="BG162" s="136">
        <f t="shared" si="36"/>
        <v>0</v>
      </c>
      <c r="BH162" s="136">
        <f t="shared" si="37"/>
        <v>0</v>
      </c>
      <c r="BI162" s="136">
        <f t="shared" si="38"/>
        <v>0</v>
      </c>
      <c r="BJ162" s="13" t="s">
        <v>84</v>
      </c>
      <c r="BK162" s="136">
        <f t="shared" si="39"/>
        <v>0</v>
      </c>
      <c r="BL162" s="13" t="s">
        <v>127</v>
      </c>
      <c r="BM162" s="135" t="s">
        <v>263</v>
      </c>
    </row>
    <row r="163" spans="2:65" s="1" customFormat="1" ht="16.5" customHeight="1">
      <c r="B163" s="28"/>
      <c r="C163" s="124" t="s">
        <v>264</v>
      </c>
      <c r="D163" s="124" t="s">
        <v>122</v>
      </c>
      <c r="E163" s="125" t="s">
        <v>265</v>
      </c>
      <c r="F163" s="126" t="s">
        <v>266</v>
      </c>
      <c r="G163" s="127" t="s">
        <v>125</v>
      </c>
      <c r="H163" s="128">
        <v>129</v>
      </c>
      <c r="I163" s="129"/>
      <c r="J163" s="130">
        <f t="shared" si="30"/>
        <v>0</v>
      </c>
      <c r="K163" s="126" t="s">
        <v>132</v>
      </c>
      <c r="L163" s="28"/>
      <c r="M163" s="131" t="s">
        <v>1</v>
      </c>
      <c r="N163" s="132" t="s">
        <v>41</v>
      </c>
      <c r="P163" s="133">
        <f t="shared" si="31"/>
        <v>0</v>
      </c>
      <c r="Q163" s="133">
        <v>0</v>
      </c>
      <c r="R163" s="133">
        <f t="shared" si="32"/>
        <v>0</v>
      </c>
      <c r="S163" s="133">
        <v>0</v>
      </c>
      <c r="T163" s="134">
        <f t="shared" si="33"/>
        <v>0</v>
      </c>
      <c r="AR163" s="135" t="s">
        <v>127</v>
      </c>
      <c r="AT163" s="135" t="s">
        <v>122</v>
      </c>
      <c r="AU163" s="135" t="s">
        <v>86</v>
      </c>
      <c r="AY163" s="13" t="s">
        <v>119</v>
      </c>
      <c r="BE163" s="136">
        <f t="shared" si="34"/>
        <v>0</v>
      </c>
      <c r="BF163" s="136">
        <f t="shared" si="35"/>
        <v>0</v>
      </c>
      <c r="BG163" s="136">
        <f t="shared" si="36"/>
        <v>0</v>
      </c>
      <c r="BH163" s="136">
        <f t="shared" si="37"/>
        <v>0</v>
      </c>
      <c r="BI163" s="136">
        <f t="shared" si="38"/>
        <v>0</v>
      </c>
      <c r="BJ163" s="13" t="s">
        <v>84</v>
      </c>
      <c r="BK163" s="136">
        <f t="shared" si="39"/>
        <v>0</v>
      </c>
      <c r="BL163" s="13" t="s">
        <v>127</v>
      </c>
      <c r="BM163" s="135" t="s">
        <v>267</v>
      </c>
    </row>
    <row r="164" spans="2:65" s="1" customFormat="1" ht="33" customHeight="1">
      <c r="B164" s="28"/>
      <c r="C164" s="124" t="s">
        <v>268</v>
      </c>
      <c r="D164" s="124" t="s">
        <v>122</v>
      </c>
      <c r="E164" s="125" t="s">
        <v>269</v>
      </c>
      <c r="F164" s="126" t="s">
        <v>270</v>
      </c>
      <c r="G164" s="127" t="s">
        <v>125</v>
      </c>
      <c r="H164" s="128">
        <v>14</v>
      </c>
      <c r="I164" s="129"/>
      <c r="J164" s="130">
        <f t="shared" si="30"/>
        <v>0</v>
      </c>
      <c r="K164" s="126" t="s">
        <v>132</v>
      </c>
      <c r="L164" s="28"/>
      <c r="M164" s="131" t="s">
        <v>1</v>
      </c>
      <c r="N164" s="132" t="s">
        <v>41</v>
      </c>
      <c r="P164" s="133">
        <f t="shared" si="31"/>
        <v>0</v>
      </c>
      <c r="Q164" s="133">
        <v>1.8000000000000001E-4</v>
      </c>
      <c r="R164" s="133">
        <f t="shared" si="32"/>
        <v>2.5200000000000001E-3</v>
      </c>
      <c r="S164" s="133">
        <v>0</v>
      </c>
      <c r="T164" s="134">
        <f t="shared" si="33"/>
        <v>0</v>
      </c>
      <c r="AR164" s="135" t="s">
        <v>127</v>
      </c>
      <c r="AT164" s="135" t="s">
        <v>122</v>
      </c>
      <c r="AU164" s="135" t="s">
        <v>86</v>
      </c>
      <c r="AY164" s="13" t="s">
        <v>119</v>
      </c>
      <c r="BE164" s="136">
        <f t="shared" si="34"/>
        <v>0</v>
      </c>
      <c r="BF164" s="136">
        <f t="shared" si="35"/>
        <v>0</v>
      </c>
      <c r="BG164" s="136">
        <f t="shared" si="36"/>
        <v>0</v>
      </c>
      <c r="BH164" s="136">
        <f t="shared" si="37"/>
        <v>0</v>
      </c>
      <c r="BI164" s="136">
        <f t="shared" si="38"/>
        <v>0</v>
      </c>
      <c r="BJ164" s="13" t="s">
        <v>84</v>
      </c>
      <c r="BK164" s="136">
        <f t="shared" si="39"/>
        <v>0</v>
      </c>
      <c r="BL164" s="13" t="s">
        <v>127</v>
      </c>
      <c r="BM164" s="135" t="s">
        <v>271</v>
      </c>
    </row>
    <row r="165" spans="2:65" s="1" customFormat="1" ht="24.2" customHeight="1">
      <c r="B165" s="28"/>
      <c r="C165" s="124" t="s">
        <v>272</v>
      </c>
      <c r="D165" s="124" t="s">
        <v>122</v>
      </c>
      <c r="E165" s="125" t="s">
        <v>273</v>
      </c>
      <c r="F165" s="126" t="s">
        <v>274</v>
      </c>
      <c r="G165" s="127" t="s">
        <v>155</v>
      </c>
      <c r="H165" s="128">
        <v>0.189</v>
      </c>
      <c r="I165" s="129"/>
      <c r="J165" s="130">
        <f t="shared" si="30"/>
        <v>0</v>
      </c>
      <c r="K165" s="126" t="s">
        <v>132</v>
      </c>
      <c r="L165" s="28"/>
      <c r="M165" s="131" t="s">
        <v>1</v>
      </c>
      <c r="N165" s="132" t="s">
        <v>41</v>
      </c>
      <c r="P165" s="133">
        <f t="shared" si="31"/>
        <v>0</v>
      </c>
      <c r="Q165" s="133">
        <v>0</v>
      </c>
      <c r="R165" s="133">
        <f t="shared" si="32"/>
        <v>0</v>
      </c>
      <c r="S165" s="133">
        <v>0</v>
      </c>
      <c r="T165" s="134">
        <f t="shared" si="33"/>
        <v>0</v>
      </c>
      <c r="AR165" s="135" t="s">
        <v>127</v>
      </c>
      <c r="AT165" s="135" t="s">
        <v>122</v>
      </c>
      <c r="AU165" s="135" t="s">
        <v>86</v>
      </c>
      <c r="AY165" s="13" t="s">
        <v>119</v>
      </c>
      <c r="BE165" s="136">
        <f t="shared" si="34"/>
        <v>0</v>
      </c>
      <c r="BF165" s="136">
        <f t="shared" si="35"/>
        <v>0</v>
      </c>
      <c r="BG165" s="136">
        <f t="shared" si="36"/>
        <v>0</v>
      </c>
      <c r="BH165" s="136">
        <f t="shared" si="37"/>
        <v>0</v>
      </c>
      <c r="BI165" s="136">
        <f t="shared" si="38"/>
        <v>0</v>
      </c>
      <c r="BJ165" s="13" t="s">
        <v>84</v>
      </c>
      <c r="BK165" s="136">
        <f t="shared" si="39"/>
        <v>0</v>
      </c>
      <c r="BL165" s="13" t="s">
        <v>127</v>
      </c>
      <c r="BM165" s="135" t="s">
        <v>275</v>
      </c>
    </row>
    <row r="166" spans="2:65" s="11" customFormat="1" ht="22.9" customHeight="1">
      <c r="B166" s="112"/>
      <c r="D166" s="113" t="s">
        <v>75</v>
      </c>
      <c r="E166" s="122" t="s">
        <v>276</v>
      </c>
      <c r="F166" s="122" t="s">
        <v>277</v>
      </c>
      <c r="I166" s="115"/>
      <c r="J166" s="123">
        <f>BK166</f>
        <v>0</v>
      </c>
      <c r="L166" s="112"/>
      <c r="M166" s="117"/>
      <c r="P166" s="118">
        <f>SUM(P167:P187)</f>
        <v>0</v>
      </c>
      <c r="R166" s="118">
        <f>SUM(R167:R187)</f>
        <v>3.619E-2</v>
      </c>
      <c r="T166" s="119">
        <f>SUM(T167:T187)</f>
        <v>0</v>
      </c>
      <c r="AR166" s="113" t="s">
        <v>86</v>
      </c>
      <c r="AT166" s="120" t="s">
        <v>75</v>
      </c>
      <c r="AU166" s="120" t="s">
        <v>84</v>
      </c>
      <c r="AY166" s="113" t="s">
        <v>119</v>
      </c>
      <c r="BK166" s="121">
        <f>SUM(BK167:BK187)</f>
        <v>0</v>
      </c>
    </row>
    <row r="167" spans="2:65" s="1" customFormat="1" ht="16.5" customHeight="1">
      <c r="B167" s="28"/>
      <c r="C167" s="124" t="s">
        <v>278</v>
      </c>
      <c r="D167" s="124" t="s">
        <v>122</v>
      </c>
      <c r="E167" s="125" t="s">
        <v>279</v>
      </c>
      <c r="F167" s="126" t="s">
        <v>280</v>
      </c>
      <c r="G167" s="127" t="s">
        <v>167</v>
      </c>
      <c r="H167" s="128">
        <v>1</v>
      </c>
      <c r="I167" s="129"/>
      <c r="J167" s="130">
        <f t="shared" ref="J167:J187" si="40">ROUND(I167*H167,2)</f>
        <v>0</v>
      </c>
      <c r="K167" s="126" t="s">
        <v>1</v>
      </c>
      <c r="L167" s="28"/>
      <c r="M167" s="131" t="s">
        <v>1</v>
      </c>
      <c r="N167" s="132" t="s">
        <v>41</v>
      </c>
      <c r="P167" s="133">
        <f t="shared" ref="P167:P187" si="41">O167*H167</f>
        <v>0</v>
      </c>
      <c r="Q167" s="133">
        <v>0</v>
      </c>
      <c r="R167" s="133">
        <f t="shared" ref="R167:R187" si="42">Q167*H167</f>
        <v>0</v>
      </c>
      <c r="S167" s="133">
        <v>0</v>
      </c>
      <c r="T167" s="134">
        <f t="shared" ref="T167:T187" si="43">S167*H167</f>
        <v>0</v>
      </c>
      <c r="AR167" s="135" t="s">
        <v>127</v>
      </c>
      <c r="AT167" s="135" t="s">
        <v>122</v>
      </c>
      <c r="AU167" s="135" t="s">
        <v>86</v>
      </c>
      <c r="AY167" s="13" t="s">
        <v>119</v>
      </c>
      <c r="BE167" s="136">
        <f t="shared" ref="BE167:BE187" si="44">IF(N167="základní",J167,0)</f>
        <v>0</v>
      </c>
      <c r="BF167" s="136">
        <f t="shared" ref="BF167:BF187" si="45">IF(N167="snížená",J167,0)</f>
        <v>0</v>
      </c>
      <c r="BG167" s="136">
        <f t="shared" ref="BG167:BG187" si="46">IF(N167="zákl. přenesená",J167,0)</f>
        <v>0</v>
      </c>
      <c r="BH167" s="136">
        <f t="shared" ref="BH167:BH187" si="47">IF(N167="sníž. přenesená",J167,0)</f>
        <v>0</v>
      </c>
      <c r="BI167" s="136">
        <f t="shared" ref="BI167:BI187" si="48">IF(N167="nulová",J167,0)</f>
        <v>0</v>
      </c>
      <c r="BJ167" s="13" t="s">
        <v>84</v>
      </c>
      <c r="BK167" s="136">
        <f t="shared" ref="BK167:BK187" si="49">ROUND(I167*H167,2)</f>
        <v>0</v>
      </c>
      <c r="BL167" s="13" t="s">
        <v>127</v>
      </c>
      <c r="BM167" s="135" t="s">
        <v>281</v>
      </c>
    </row>
    <row r="168" spans="2:65" s="1" customFormat="1" ht="24.2" customHeight="1">
      <c r="B168" s="28"/>
      <c r="C168" s="124" t="s">
        <v>282</v>
      </c>
      <c r="D168" s="124" t="s">
        <v>122</v>
      </c>
      <c r="E168" s="125" t="s">
        <v>283</v>
      </c>
      <c r="F168" s="126" t="s">
        <v>284</v>
      </c>
      <c r="G168" s="127" t="s">
        <v>167</v>
      </c>
      <c r="H168" s="128">
        <v>1</v>
      </c>
      <c r="I168" s="129"/>
      <c r="J168" s="130">
        <f t="shared" si="40"/>
        <v>0</v>
      </c>
      <c r="K168" s="126" t="s">
        <v>1</v>
      </c>
      <c r="L168" s="28"/>
      <c r="M168" s="131" t="s">
        <v>1</v>
      </c>
      <c r="N168" s="132" t="s">
        <v>41</v>
      </c>
      <c r="P168" s="133">
        <f t="shared" si="41"/>
        <v>0</v>
      </c>
      <c r="Q168" s="133">
        <v>0</v>
      </c>
      <c r="R168" s="133">
        <f t="shared" si="42"/>
        <v>0</v>
      </c>
      <c r="S168" s="133">
        <v>0</v>
      </c>
      <c r="T168" s="134">
        <f t="shared" si="43"/>
        <v>0</v>
      </c>
      <c r="AR168" s="135" t="s">
        <v>127</v>
      </c>
      <c r="AT168" s="135" t="s">
        <v>122</v>
      </c>
      <c r="AU168" s="135" t="s">
        <v>86</v>
      </c>
      <c r="AY168" s="13" t="s">
        <v>119</v>
      </c>
      <c r="BE168" s="136">
        <f t="shared" si="44"/>
        <v>0</v>
      </c>
      <c r="BF168" s="136">
        <f t="shared" si="45"/>
        <v>0</v>
      </c>
      <c r="BG168" s="136">
        <f t="shared" si="46"/>
        <v>0</v>
      </c>
      <c r="BH168" s="136">
        <f t="shared" si="47"/>
        <v>0</v>
      </c>
      <c r="BI168" s="136">
        <f t="shared" si="48"/>
        <v>0</v>
      </c>
      <c r="BJ168" s="13" t="s">
        <v>84</v>
      </c>
      <c r="BK168" s="136">
        <f t="shared" si="49"/>
        <v>0</v>
      </c>
      <c r="BL168" s="13" t="s">
        <v>127</v>
      </c>
      <c r="BM168" s="135" t="s">
        <v>285</v>
      </c>
    </row>
    <row r="169" spans="2:65" s="1" customFormat="1" ht="21.75" customHeight="1">
      <c r="B169" s="28"/>
      <c r="C169" s="124" t="s">
        <v>286</v>
      </c>
      <c r="D169" s="124" t="s">
        <v>122</v>
      </c>
      <c r="E169" s="125" t="s">
        <v>287</v>
      </c>
      <c r="F169" s="126" t="s">
        <v>288</v>
      </c>
      <c r="G169" s="127" t="s">
        <v>167</v>
      </c>
      <c r="H169" s="128">
        <v>9</v>
      </c>
      <c r="I169" s="129"/>
      <c r="J169" s="130">
        <f t="shared" si="40"/>
        <v>0</v>
      </c>
      <c r="K169" s="126" t="s">
        <v>1</v>
      </c>
      <c r="L169" s="28"/>
      <c r="M169" s="131" t="s">
        <v>1</v>
      </c>
      <c r="N169" s="132" t="s">
        <v>41</v>
      </c>
      <c r="P169" s="133">
        <f t="shared" si="41"/>
        <v>0</v>
      </c>
      <c r="Q169" s="133">
        <v>2.3000000000000001E-4</v>
      </c>
      <c r="R169" s="133">
        <f t="shared" si="42"/>
        <v>2.0700000000000002E-3</v>
      </c>
      <c r="S169" s="133">
        <v>0</v>
      </c>
      <c r="T169" s="134">
        <f t="shared" si="43"/>
        <v>0</v>
      </c>
      <c r="AR169" s="135" t="s">
        <v>127</v>
      </c>
      <c r="AT169" s="135" t="s">
        <v>122</v>
      </c>
      <c r="AU169" s="135" t="s">
        <v>86</v>
      </c>
      <c r="AY169" s="13" t="s">
        <v>119</v>
      </c>
      <c r="BE169" s="136">
        <f t="shared" si="44"/>
        <v>0</v>
      </c>
      <c r="BF169" s="136">
        <f t="shared" si="45"/>
        <v>0</v>
      </c>
      <c r="BG169" s="136">
        <f t="shared" si="46"/>
        <v>0</v>
      </c>
      <c r="BH169" s="136">
        <f t="shared" si="47"/>
        <v>0</v>
      </c>
      <c r="BI169" s="136">
        <f t="shared" si="48"/>
        <v>0</v>
      </c>
      <c r="BJ169" s="13" t="s">
        <v>84</v>
      </c>
      <c r="BK169" s="136">
        <f t="shared" si="49"/>
        <v>0</v>
      </c>
      <c r="BL169" s="13" t="s">
        <v>127</v>
      </c>
      <c r="BM169" s="135" t="s">
        <v>289</v>
      </c>
    </row>
    <row r="170" spans="2:65" s="1" customFormat="1" ht="21.75" customHeight="1">
      <c r="B170" s="28"/>
      <c r="C170" s="124" t="s">
        <v>290</v>
      </c>
      <c r="D170" s="124" t="s">
        <v>122</v>
      </c>
      <c r="E170" s="125" t="s">
        <v>291</v>
      </c>
      <c r="F170" s="126" t="s">
        <v>292</v>
      </c>
      <c r="G170" s="127" t="s">
        <v>167</v>
      </c>
      <c r="H170" s="128">
        <v>1</v>
      </c>
      <c r="I170" s="129"/>
      <c r="J170" s="130">
        <f t="shared" si="40"/>
        <v>0</v>
      </c>
      <c r="K170" s="126" t="s">
        <v>132</v>
      </c>
      <c r="L170" s="28"/>
      <c r="M170" s="131" t="s">
        <v>1</v>
      </c>
      <c r="N170" s="132" t="s">
        <v>41</v>
      </c>
      <c r="P170" s="133">
        <f t="shared" si="41"/>
        <v>0</v>
      </c>
      <c r="Q170" s="133">
        <v>5.2999999999999998E-4</v>
      </c>
      <c r="R170" s="133">
        <f t="shared" si="42"/>
        <v>5.2999999999999998E-4</v>
      </c>
      <c r="S170" s="133">
        <v>0</v>
      </c>
      <c r="T170" s="134">
        <f t="shared" si="43"/>
        <v>0</v>
      </c>
      <c r="AR170" s="135" t="s">
        <v>127</v>
      </c>
      <c r="AT170" s="135" t="s">
        <v>122</v>
      </c>
      <c r="AU170" s="135" t="s">
        <v>86</v>
      </c>
      <c r="AY170" s="13" t="s">
        <v>119</v>
      </c>
      <c r="BE170" s="136">
        <f t="shared" si="44"/>
        <v>0</v>
      </c>
      <c r="BF170" s="136">
        <f t="shared" si="45"/>
        <v>0</v>
      </c>
      <c r="BG170" s="136">
        <f t="shared" si="46"/>
        <v>0</v>
      </c>
      <c r="BH170" s="136">
        <f t="shared" si="47"/>
        <v>0</v>
      </c>
      <c r="BI170" s="136">
        <f t="shared" si="48"/>
        <v>0</v>
      </c>
      <c r="BJ170" s="13" t="s">
        <v>84</v>
      </c>
      <c r="BK170" s="136">
        <f t="shared" si="49"/>
        <v>0</v>
      </c>
      <c r="BL170" s="13" t="s">
        <v>127</v>
      </c>
      <c r="BM170" s="135" t="s">
        <v>293</v>
      </c>
    </row>
    <row r="171" spans="2:65" s="1" customFormat="1" ht="21.75" customHeight="1">
      <c r="B171" s="28"/>
      <c r="C171" s="124" t="s">
        <v>294</v>
      </c>
      <c r="D171" s="124" t="s">
        <v>122</v>
      </c>
      <c r="E171" s="125" t="s">
        <v>295</v>
      </c>
      <c r="F171" s="126" t="s">
        <v>296</v>
      </c>
      <c r="G171" s="127" t="s">
        <v>167</v>
      </c>
      <c r="H171" s="128">
        <v>1</v>
      </c>
      <c r="I171" s="129"/>
      <c r="J171" s="130">
        <f t="shared" si="40"/>
        <v>0</v>
      </c>
      <c r="K171" s="126" t="s">
        <v>132</v>
      </c>
      <c r="L171" s="28"/>
      <c r="M171" s="131" t="s">
        <v>1</v>
      </c>
      <c r="N171" s="132" t="s">
        <v>41</v>
      </c>
      <c r="P171" s="133">
        <f t="shared" si="41"/>
        <v>0</v>
      </c>
      <c r="Q171" s="133">
        <v>5.8E-4</v>
      </c>
      <c r="R171" s="133">
        <f t="shared" si="42"/>
        <v>5.8E-4</v>
      </c>
      <c r="S171" s="133">
        <v>0</v>
      </c>
      <c r="T171" s="134">
        <f t="shared" si="43"/>
        <v>0</v>
      </c>
      <c r="AR171" s="135" t="s">
        <v>127</v>
      </c>
      <c r="AT171" s="135" t="s">
        <v>122</v>
      </c>
      <c r="AU171" s="135" t="s">
        <v>86</v>
      </c>
      <c r="AY171" s="13" t="s">
        <v>119</v>
      </c>
      <c r="BE171" s="136">
        <f t="shared" si="44"/>
        <v>0</v>
      </c>
      <c r="BF171" s="136">
        <f t="shared" si="45"/>
        <v>0</v>
      </c>
      <c r="BG171" s="136">
        <f t="shared" si="46"/>
        <v>0</v>
      </c>
      <c r="BH171" s="136">
        <f t="shared" si="47"/>
        <v>0</v>
      </c>
      <c r="BI171" s="136">
        <f t="shared" si="48"/>
        <v>0</v>
      </c>
      <c r="BJ171" s="13" t="s">
        <v>84</v>
      </c>
      <c r="BK171" s="136">
        <f t="shared" si="49"/>
        <v>0</v>
      </c>
      <c r="BL171" s="13" t="s">
        <v>127</v>
      </c>
      <c r="BM171" s="135" t="s">
        <v>297</v>
      </c>
    </row>
    <row r="172" spans="2:65" s="1" customFormat="1" ht="24.2" customHeight="1">
      <c r="B172" s="28"/>
      <c r="C172" s="124" t="s">
        <v>298</v>
      </c>
      <c r="D172" s="124" t="s">
        <v>122</v>
      </c>
      <c r="E172" s="125" t="s">
        <v>299</v>
      </c>
      <c r="F172" s="126" t="s">
        <v>300</v>
      </c>
      <c r="G172" s="127" t="s">
        <v>167</v>
      </c>
      <c r="H172" s="128">
        <v>1</v>
      </c>
      <c r="I172" s="129"/>
      <c r="J172" s="130">
        <f t="shared" si="40"/>
        <v>0</v>
      </c>
      <c r="K172" s="126" t="s">
        <v>132</v>
      </c>
      <c r="L172" s="28"/>
      <c r="M172" s="131" t="s">
        <v>1</v>
      </c>
      <c r="N172" s="132" t="s">
        <v>41</v>
      </c>
      <c r="P172" s="133">
        <f t="shared" si="41"/>
        <v>0</v>
      </c>
      <c r="Q172" s="133">
        <v>2.5000000000000001E-4</v>
      </c>
      <c r="R172" s="133">
        <f t="shared" si="42"/>
        <v>2.5000000000000001E-4</v>
      </c>
      <c r="S172" s="133">
        <v>0</v>
      </c>
      <c r="T172" s="134">
        <f t="shared" si="43"/>
        <v>0</v>
      </c>
      <c r="AR172" s="135" t="s">
        <v>127</v>
      </c>
      <c r="AT172" s="135" t="s">
        <v>122</v>
      </c>
      <c r="AU172" s="135" t="s">
        <v>86</v>
      </c>
      <c r="AY172" s="13" t="s">
        <v>119</v>
      </c>
      <c r="BE172" s="136">
        <f t="shared" si="44"/>
        <v>0</v>
      </c>
      <c r="BF172" s="136">
        <f t="shared" si="45"/>
        <v>0</v>
      </c>
      <c r="BG172" s="136">
        <f t="shared" si="46"/>
        <v>0</v>
      </c>
      <c r="BH172" s="136">
        <f t="shared" si="47"/>
        <v>0</v>
      </c>
      <c r="BI172" s="136">
        <f t="shared" si="48"/>
        <v>0</v>
      </c>
      <c r="BJ172" s="13" t="s">
        <v>84</v>
      </c>
      <c r="BK172" s="136">
        <f t="shared" si="49"/>
        <v>0</v>
      </c>
      <c r="BL172" s="13" t="s">
        <v>127</v>
      </c>
      <c r="BM172" s="135" t="s">
        <v>301</v>
      </c>
    </row>
    <row r="173" spans="2:65" s="1" customFormat="1" ht="24.2" customHeight="1">
      <c r="B173" s="28"/>
      <c r="C173" s="124" t="s">
        <v>302</v>
      </c>
      <c r="D173" s="124" t="s">
        <v>122</v>
      </c>
      <c r="E173" s="125" t="s">
        <v>303</v>
      </c>
      <c r="F173" s="126" t="s">
        <v>304</v>
      </c>
      <c r="G173" s="127" t="s">
        <v>167</v>
      </c>
      <c r="H173" s="128">
        <v>1</v>
      </c>
      <c r="I173" s="129"/>
      <c r="J173" s="130">
        <f t="shared" si="40"/>
        <v>0</v>
      </c>
      <c r="K173" s="126" t="s">
        <v>1</v>
      </c>
      <c r="L173" s="28"/>
      <c r="M173" s="131" t="s">
        <v>1</v>
      </c>
      <c r="N173" s="132" t="s">
        <v>41</v>
      </c>
      <c r="P173" s="133">
        <f t="shared" si="41"/>
        <v>0</v>
      </c>
      <c r="Q173" s="133">
        <v>2.5000000000000001E-4</v>
      </c>
      <c r="R173" s="133">
        <f t="shared" si="42"/>
        <v>2.5000000000000001E-4</v>
      </c>
      <c r="S173" s="133">
        <v>0</v>
      </c>
      <c r="T173" s="134">
        <f t="shared" si="43"/>
        <v>0</v>
      </c>
      <c r="AR173" s="135" t="s">
        <v>127</v>
      </c>
      <c r="AT173" s="135" t="s">
        <v>122</v>
      </c>
      <c r="AU173" s="135" t="s">
        <v>86</v>
      </c>
      <c r="AY173" s="13" t="s">
        <v>119</v>
      </c>
      <c r="BE173" s="136">
        <f t="shared" si="44"/>
        <v>0</v>
      </c>
      <c r="BF173" s="136">
        <f t="shared" si="45"/>
        <v>0</v>
      </c>
      <c r="BG173" s="136">
        <f t="shared" si="46"/>
        <v>0</v>
      </c>
      <c r="BH173" s="136">
        <f t="shared" si="47"/>
        <v>0</v>
      </c>
      <c r="BI173" s="136">
        <f t="shared" si="48"/>
        <v>0</v>
      </c>
      <c r="BJ173" s="13" t="s">
        <v>84</v>
      </c>
      <c r="BK173" s="136">
        <f t="shared" si="49"/>
        <v>0</v>
      </c>
      <c r="BL173" s="13" t="s">
        <v>127</v>
      </c>
      <c r="BM173" s="135" t="s">
        <v>305</v>
      </c>
    </row>
    <row r="174" spans="2:65" s="1" customFormat="1" ht="21.75" customHeight="1">
      <c r="B174" s="28"/>
      <c r="C174" s="124" t="s">
        <v>306</v>
      </c>
      <c r="D174" s="124" t="s">
        <v>122</v>
      </c>
      <c r="E174" s="125" t="s">
        <v>307</v>
      </c>
      <c r="F174" s="126" t="s">
        <v>308</v>
      </c>
      <c r="G174" s="127" t="s">
        <v>167</v>
      </c>
      <c r="H174" s="128">
        <v>1</v>
      </c>
      <c r="I174" s="129"/>
      <c r="J174" s="130">
        <f t="shared" si="40"/>
        <v>0</v>
      </c>
      <c r="K174" s="126" t="s">
        <v>132</v>
      </c>
      <c r="L174" s="28"/>
      <c r="M174" s="131" t="s">
        <v>1</v>
      </c>
      <c r="N174" s="132" t="s">
        <v>41</v>
      </c>
      <c r="P174" s="133">
        <f t="shared" si="41"/>
        <v>0</v>
      </c>
      <c r="Q174" s="133">
        <v>4.4000000000000002E-4</v>
      </c>
      <c r="R174" s="133">
        <f t="shared" si="42"/>
        <v>4.4000000000000002E-4</v>
      </c>
      <c r="S174" s="133">
        <v>0</v>
      </c>
      <c r="T174" s="134">
        <f t="shared" si="43"/>
        <v>0</v>
      </c>
      <c r="AR174" s="135" t="s">
        <v>127</v>
      </c>
      <c r="AT174" s="135" t="s">
        <v>122</v>
      </c>
      <c r="AU174" s="135" t="s">
        <v>86</v>
      </c>
      <c r="AY174" s="13" t="s">
        <v>119</v>
      </c>
      <c r="BE174" s="136">
        <f t="shared" si="44"/>
        <v>0</v>
      </c>
      <c r="BF174" s="136">
        <f t="shared" si="45"/>
        <v>0</v>
      </c>
      <c r="BG174" s="136">
        <f t="shared" si="46"/>
        <v>0</v>
      </c>
      <c r="BH174" s="136">
        <f t="shared" si="47"/>
        <v>0</v>
      </c>
      <c r="BI174" s="136">
        <f t="shared" si="48"/>
        <v>0</v>
      </c>
      <c r="BJ174" s="13" t="s">
        <v>84</v>
      </c>
      <c r="BK174" s="136">
        <f t="shared" si="49"/>
        <v>0</v>
      </c>
      <c r="BL174" s="13" t="s">
        <v>127</v>
      </c>
      <c r="BM174" s="135" t="s">
        <v>309</v>
      </c>
    </row>
    <row r="175" spans="2:65" s="1" customFormat="1" ht="24.2" customHeight="1">
      <c r="B175" s="28"/>
      <c r="C175" s="124" t="s">
        <v>310</v>
      </c>
      <c r="D175" s="124" t="s">
        <v>122</v>
      </c>
      <c r="E175" s="125" t="s">
        <v>311</v>
      </c>
      <c r="F175" s="126" t="s">
        <v>312</v>
      </c>
      <c r="G175" s="127" t="s">
        <v>167</v>
      </c>
      <c r="H175" s="128">
        <v>15</v>
      </c>
      <c r="I175" s="129"/>
      <c r="J175" s="130">
        <f t="shared" si="40"/>
        <v>0</v>
      </c>
      <c r="K175" s="126" t="s">
        <v>132</v>
      </c>
      <c r="L175" s="28"/>
      <c r="M175" s="131" t="s">
        <v>1</v>
      </c>
      <c r="N175" s="132" t="s">
        <v>41</v>
      </c>
      <c r="P175" s="133">
        <f t="shared" si="41"/>
        <v>0</v>
      </c>
      <c r="Q175" s="133">
        <v>2.2000000000000001E-4</v>
      </c>
      <c r="R175" s="133">
        <f t="shared" si="42"/>
        <v>3.3E-3</v>
      </c>
      <c r="S175" s="133">
        <v>0</v>
      </c>
      <c r="T175" s="134">
        <f t="shared" si="43"/>
        <v>0</v>
      </c>
      <c r="AR175" s="135" t="s">
        <v>127</v>
      </c>
      <c r="AT175" s="135" t="s">
        <v>122</v>
      </c>
      <c r="AU175" s="135" t="s">
        <v>86</v>
      </c>
      <c r="AY175" s="13" t="s">
        <v>119</v>
      </c>
      <c r="BE175" s="136">
        <f t="shared" si="44"/>
        <v>0</v>
      </c>
      <c r="BF175" s="136">
        <f t="shared" si="45"/>
        <v>0</v>
      </c>
      <c r="BG175" s="136">
        <f t="shared" si="46"/>
        <v>0</v>
      </c>
      <c r="BH175" s="136">
        <f t="shared" si="47"/>
        <v>0</v>
      </c>
      <c r="BI175" s="136">
        <f t="shared" si="48"/>
        <v>0</v>
      </c>
      <c r="BJ175" s="13" t="s">
        <v>84</v>
      </c>
      <c r="BK175" s="136">
        <f t="shared" si="49"/>
        <v>0</v>
      </c>
      <c r="BL175" s="13" t="s">
        <v>127</v>
      </c>
      <c r="BM175" s="135" t="s">
        <v>313</v>
      </c>
    </row>
    <row r="176" spans="2:65" s="1" customFormat="1" ht="24.2" customHeight="1">
      <c r="B176" s="28"/>
      <c r="C176" s="124" t="s">
        <v>314</v>
      </c>
      <c r="D176" s="124" t="s">
        <v>122</v>
      </c>
      <c r="E176" s="125" t="s">
        <v>315</v>
      </c>
      <c r="F176" s="126" t="s">
        <v>316</v>
      </c>
      <c r="G176" s="127" t="s">
        <v>167</v>
      </c>
      <c r="H176" s="128">
        <v>1</v>
      </c>
      <c r="I176" s="129"/>
      <c r="J176" s="130">
        <f t="shared" si="40"/>
        <v>0</v>
      </c>
      <c r="K176" s="126" t="s">
        <v>132</v>
      </c>
      <c r="L176" s="28"/>
      <c r="M176" s="131" t="s">
        <v>1</v>
      </c>
      <c r="N176" s="132" t="s">
        <v>41</v>
      </c>
      <c r="P176" s="133">
        <f t="shared" si="41"/>
        <v>0</v>
      </c>
      <c r="Q176" s="133">
        <v>3.3E-4</v>
      </c>
      <c r="R176" s="133">
        <f t="shared" si="42"/>
        <v>3.3E-4</v>
      </c>
      <c r="S176" s="133">
        <v>0</v>
      </c>
      <c r="T176" s="134">
        <f t="shared" si="43"/>
        <v>0</v>
      </c>
      <c r="AR176" s="135" t="s">
        <v>127</v>
      </c>
      <c r="AT176" s="135" t="s">
        <v>122</v>
      </c>
      <c r="AU176" s="135" t="s">
        <v>86</v>
      </c>
      <c r="AY176" s="13" t="s">
        <v>119</v>
      </c>
      <c r="BE176" s="136">
        <f t="shared" si="44"/>
        <v>0</v>
      </c>
      <c r="BF176" s="136">
        <f t="shared" si="45"/>
        <v>0</v>
      </c>
      <c r="BG176" s="136">
        <f t="shared" si="46"/>
        <v>0</v>
      </c>
      <c r="BH176" s="136">
        <f t="shared" si="47"/>
        <v>0</v>
      </c>
      <c r="BI176" s="136">
        <f t="shared" si="48"/>
        <v>0</v>
      </c>
      <c r="BJ176" s="13" t="s">
        <v>84</v>
      </c>
      <c r="BK176" s="136">
        <f t="shared" si="49"/>
        <v>0</v>
      </c>
      <c r="BL176" s="13" t="s">
        <v>127</v>
      </c>
      <c r="BM176" s="135" t="s">
        <v>317</v>
      </c>
    </row>
    <row r="177" spans="2:65" s="1" customFormat="1" ht="24.2" customHeight="1">
      <c r="B177" s="28"/>
      <c r="C177" s="124" t="s">
        <v>318</v>
      </c>
      <c r="D177" s="124" t="s">
        <v>122</v>
      </c>
      <c r="E177" s="125" t="s">
        <v>319</v>
      </c>
      <c r="F177" s="126" t="s">
        <v>320</v>
      </c>
      <c r="G177" s="127" t="s">
        <v>167</v>
      </c>
      <c r="H177" s="128">
        <v>1</v>
      </c>
      <c r="I177" s="129"/>
      <c r="J177" s="130">
        <f t="shared" si="40"/>
        <v>0</v>
      </c>
      <c r="K177" s="126" t="s">
        <v>132</v>
      </c>
      <c r="L177" s="28"/>
      <c r="M177" s="131" t="s">
        <v>1</v>
      </c>
      <c r="N177" s="132" t="s">
        <v>41</v>
      </c>
      <c r="P177" s="133">
        <f t="shared" si="41"/>
        <v>0</v>
      </c>
      <c r="Q177" s="133">
        <v>5.6999999999999998E-4</v>
      </c>
      <c r="R177" s="133">
        <f t="shared" si="42"/>
        <v>5.6999999999999998E-4</v>
      </c>
      <c r="S177" s="133">
        <v>0</v>
      </c>
      <c r="T177" s="134">
        <f t="shared" si="43"/>
        <v>0</v>
      </c>
      <c r="AR177" s="135" t="s">
        <v>127</v>
      </c>
      <c r="AT177" s="135" t="s">
        <v>122</v>
      </c>
      <c r="AU177" s="135" t="s">
        <v>86</v>
      </c>
      <c r="AY177" s="13" t="s">
        <v>119</v>
      </c>
      <c r="BE177" s="136">
        <f t="shared" si="44"/>
        <v>0</v>
      </c>
      <c r="BF177" s="136">
        <f t="shared" si="45"/>
        <v>0</v>
      </c>
      <c r="BG177" s="136">
        <f t="shared" si="46"/>
        <v>0</v>
      </c>
      <c r="BH177" s="136">
        <f t="shared" si="47"/>
        <v>0</v>
      </c>
      <c r="BI177" s="136">
        <f t="shared" si="48"/>
        <v>0</v>
      </c>
      <c r="BJ177" s="13" t="s">
        <v>84</v>
      </c>
      <c r="BK177" s="136">
        <f t="shared" si="49"/>
        <v>0</v>
      </c>
      <c r="BL177" s="13" t="s">
        <v>127</v>
      </c>
      <c r="BM177" s="135" t="s">
        <v>321</v>
      </c>
    </row>
    <row r="178" spans="2:65" s="1" customFormat="1" ht="24.2" customHeight="1">
      <c r="B178" s="28"/>
      <c r="C178" s="124" t="s">
        <v>322</v>
      </c>
      <c r="D178" s="124" t="s">
        <v>122</v>
      </c>
      <c r="E178" s="125" t="s">
        <v>323</v>
      </c>
      <c r="F178" s="126" t="s">
        <v>324</v>
      </c>
      <c r="G178" s="127" t="s">
        <v>167</v>
      </c>
      <c r="H178" s="128">
        <v>1</v>
      </c>
      <c r="I178" s="129"/>
      <c r="J178" s="130">
        <f t="shared" si="40"/>
        <v>0</v>
      </c>
      <c r="K178" s="126" t="s">
        <v>132</v>
      </c>
      <c r="L178" s="28"/>
      <c r="M178" s="131" t="s">
        <v>1</v>
      </c>
      <c r="N178" s="132" t="s">
        <v>41</v>
      </c>
      <c r="P178" s="133">
        <f t="shared" si="41"/>
        <v>0</v>
      </c>
      <c r="Q178" s="133">
        <v>1.14E-3</v>
      </c>
      <c r="R178" s="133">
        <f t="shared" si="42"/>
        <v>1.14E-3</v>
      </c>
      <c r="S178" s="133">
        <v>0</v>
      </c>
      <c r="T178" s="134">
        <f t="shared" si="43"/>
        <v>0</v>
      </c>
      <c r="AR178" s="135" t="s">
        <v>127</v>
      </c>
      <c r="AT178" s="135" t="s">
        <v>122</v>
      </c>
      <c r="AU178" s="135" t="s">
        <v>86</v>
      </c>
      <c r="AY178" s="13" t="s">
        <v>119</v>
      </c>
      <c r="BE178" s="136">
        <f t="shared" si="44"/>
        <v>0</v>
      </c>
      <c r="BF178" s="136">
        <f t="shared" si="45"/>
        <v>0</v>
      </c>
      <c r="BG178" s="136">
        <f t="shared" si="46"/>
        <v>0</v>
      </c>
      <c r="BH178" s="136">
        <f t="shared" si="47"/>
        <v>0</v>
      </c>
      <c r="BI178" s="136">
        <f t="shared" si="48"/>
        <v>0</v>
      </c>
      <c r="BJ178" s="13" t="s">
        <v>84</v>
      </c>
      <c r="BK178" s="136">
        <f t="shared" si="49"/>
        <v>0</v>
      </c>
      <c r="BL178" s="13" t="s">
        <v>127</v>
      </c>
      <c r="BM178" s="135" t="s">
        <v>325</v>
      </c>
    </row>
    <row r="179" spans="2:65" s="1" customFormat="1" ht="21.75" customHeight="1">
      <c r="B179" s="28"/>
      <c r="C179" s="124" t="s">
        <v>326</v>
      </c>
      <c r="D179" s="124" t="s">
        <v>122</v>
      </c>
      <c r="E179" s="125" t="s">
        <v>327</v>
      </c>
      <c r="F179" s="126" t="s">
        <v>328</v>
      </c>
      <c r="G179" s="127" t="s">
        <v>167</v>
      </c>
      <c r="H179" s="128">
        <v>8</v>
      </c>
      <c r="I179" s="129"/>
      <c r="J179" s="130">
        <f t="shared" si="40"/>
        <v>0</v>
      </c>
      <c r="K179" s="126" t="s">
        <v>132</v>
      </c>
      <c r="L179" s="28"/>
      <c r="M179" s="131" t="s">
        <v>1</v>
      </c>
      <c r="N179" s="132" t="s">
        <v>41</v>
      </c>
      <c r="P179" s="133">
        <f t="shared" si="41"/>
        <v>0</v>
      </c>
      <c r="Q179" s="133">
        <v>3.4000000000000002E-4</v>
      </c>
      <c r="R179" s="133">
        <f t="shared" si="42"/>
        <v>2.7200000000000002E-3</v>
      </c>
      <c r="S179" s="133">
        <v>0</v>
      </c>
      <c r="T179" s="134">
        <f t="shared" si="43"/>
        <v>0</v>
      </c>
      <c r="AR179" s="135" t="s">
        <v>127</v>
      </c>
      <c r="AT179" s="135" t="s">
        <v>122</v>
      </c>
      <c r="AU179" s="135" t="s">
        <v>86</v>
      </c>
      <c r="AY179" s="13" t="s">
        <v>119</v>
      </c>
      <c r="BE179" s="136">
        <f t="shared" si="44"/>
        <v>0</v>
      </c>
      <c r="BF179" s="136">
        <f t="shared" si="45"/>
        <v>0</v>
      </c>
      <c r="BG179" s="136">
        <f t="shared" si="46"/>
        <v>0</v>
      </c>
      <c r="BH179" s="136">
        <f t="shared" si="47"/>
        <v>0</v>
      </c>
      <c r="BI179" s="136">
        <f t="shared" si="48"/>
        <v>0</v>
      </c>
      <c r="BJ179" s="13" t="s">
        <v>84</v>
      </c>
      <c r="BK179" s="136">
        <f t="shared" si="49"/>
        <v>0</v>
      </c>
      <c r="BL179" s="13" t="s">
        <v>127</v>
      </c>
      <c r="BM179" s="135" t="s">
        <v>329</v>
      </c>
    </row>
    <row r="180" spans="2:65" s="1" customFormat="1" ht="21.75" customHeight="1">
      <c r="B180" s="28"/>
      <c r="C180" s="124" t="s">
        <v>330</v>
      </c>
      <c r="D180" s="124" t="s">
        <v>122</v>
      </c>
      <c r="E180" s="125" t="s">
        <v>331</v>
      </c>
      <c r="F180" s="126" t="s">
        <v>332</v>
      </c>
      <c r="G180" s="127" t="s">
        <v>167</v>
      </c>
      <c r="H180" s="128">
        <v>13</v>
      </c>
      <c r="I180" s="129"/>
      <c r="J180" s="130">
        <f t="shared" si="40"/>
        <v>0</v>
      </c>
      <c r="K180" s="126" t="s">
        <v>132</v>
      </c>
      <c r="L180" s="28"/>
      <c r="M180" s="131" t="s">
        <v>1</v>
      </c>
      <c r="N180" s="132" t="s">
        <v>41</v>
      </c>
      <c r="P180" s="133">
        <f t="shared" si="41"/>
        <v>0</v>
      </c>
      <c r="Q180" s="133">
        <v>5.0000000000000001E-4</v>
      </c>
      <c r="R180" s="133">
        <f t="shared" si="42"/>
        <v>6.5000000000000006E-3</v>
      </c>
      <c r="S180" s="133">
        <v>0</v>
      </c>
      <c r="T180" s="134">
        <f t="shared" si="43"/>
        <v>0</v>
      </c>
      <c r="AR180" s="135" t="s">
        <v>127</v>
      </c>
      <c r="AT180" s="135" t="s">
        <v>122</v>
      </c>
      <c r="AU180" s="135" t="s">
        <v>86</v>
      </c>
      <c r="AY180" s="13" t="s">
        <v>119</v>
      </c>
      <c r="BE180" s="136">
        <f t="shared" si="44"/>
        <v>0</v>
      </c>
      <c r="BF180" s="136">
        <f t="shared" si="45"/>
        <v>0</v>
      </c>
      <c r="BG180" s="136">
        <f t="shared" si="46"/>
        <v>0</v>
      </c>
      <c r="BH180" s="136">
        <f t="shared" si="47"/>
        <v>0</v>
      </c>
      <c r="BI180" s="136">
        <f t="shared" si="48"/>
        <v>0</v>
      </c>
      <c r="BJ180" s="13" t="s">
        <v>84</v>
      </c>
      <c r="BK180" s="136">
        <f t="shared" si="49"/>
        <v>0</v>
      </c>
      <c r="BL180" s="13" t="s">
        <v>127</v>
      </c>
      <c r="BM180" s="135" t="s">
        <v>333</v>
      </c>
    </row>
    <row r="181" spans="2:65" s="1" customFormat="1" ht="24.2" customHeight="1">
      <c r="B181" s="28"/>
      <c r="C181" s="124" t="s">
        <v>334</v>
      </c>
      <c r="D181" s="124" t="s">
        <v>122</v>
      </c>
      <c r="E181" s="125" t="s">
        <v>335</v>
      </c>
      <c r="F181" s="126" t="s">
        <v>336</v>
      </c>
      <c r="G181" s="127" t="s">
        <v>167</v>
      </c>
      <c r="H181" s="128">
        <v>6</v>
      </c>
      <c r="I181" s="129"/>
      <c r="J181" s="130">
        <f t="shared" si="40"/>
        <v>0</v>
      </c>
      <c r="K181" s="126" t="s">
        <v>132</v>
      </c>
      <c r="L181" s="28"/>
      <c r="M181" s="131" t="s">
        <v>1</v>
      </c>
      <c r="N181" s="132" t="s">
        <v>41</v>
      </c>
      <c r="P181" s="133">
        <f t="shared" si="41"/>
        <v>0</v>
      </c>
      <c r="Q181" s="133">
        <v>6.9999999999999999E-4</v>
      </c>
      <c r="R181" s="133">
        <f t="shared" si="42"/>
        <v>4.1999999999999997E-3</v>
      </c>
      <c r="S181" s="133">
        <v>0</v>
      </c>
      <c r="T181" s="134">
        <f t="shared" si="43"/>
        <v>0</v>
      </c>
      <c r="AR181" s="135" t="s">
        <v>127</v>
      </c>
      <c r="AT181" s="135" t="s">
        <v>122</v>
      </c>
      <c r="AU181" s="135" t="s">
        <v>86</v>
      </c>
      <c r="AY181" s="13" t="s">
        <v>119</v>
      </c>
      <c r="BE181" s="136">
        <f t="shared" si="44"/>
        <v>0</v>
      </c>
      <c r="BF181" s="136">
        <f t="shared" si="45"/>
        <v>0</v>
      </c>
      <c r="BG181" s="136">
        <f t="shared" si="46"/>
        <v>0</v>
      </c>
      <c r="BH181" s="136">
        <f t="shared" si="47"/>
        <v>0</v>
      </c>
      <c r="BI181" s="136">
        <f t="shared" si="48"/>
        <v>0</v>
      </c>
      <c r="BJ181" s="13" t="s">
        <v>84</v>
      </c>
      <c r="BK181" s="136">
        <f t="shared" si="49"/>
        <v>0</v>
      </c>
      <c r="BL181" s="13" t="s">
        <v>127</v>
      </c>
      <c r="BM181" s="135" t="s">
        <v>337</v>
      </c>
    </row>
    <row r="182" spans="2:65" s="1" customFormat="1" ht="24.2" customHeight="1">
      <c r="B182" s="28"/>
      <c r="C182" s="124" t="s">
        <v>338</v>
      </c>
      <c r="D182" s="124" t="s">
        <v>122</v>
      </c>
      <c r="E182" s="125" t="s">
        <v>339</v>
      </c>
      <c r="F182" s="126" t="s">
        <v>340</v>
      </c>
      <c r="G182" s="127" t="s">
        <v>167</v>
      </c>
      <c r="H182" s="128">
        <v>2</v>
      </c>
      <c r="I182" s="129"/>
      <c r="J182" s="130">
        <f t="shared" si="40"/>
        <v>0</v>
      </c>
      <c r="K182" s="126" t="s">
        <v>132</v>
      </c>
      <c r="L182" s="28"/>
      <c r="M182" s="131" t="s">
        <v>1</v>
      </c>
      <c r="N182" s="132" t="s">
        <v>41</v>
      </c>
      <c r="P182" s="133">
        <f t="shared" si="41"/>
        <v>0</v>
      </c>
      <c r="Q182" s="133">
        <v>1.4499999999999999E-3</v>
      </c>
      <c r="R182" s="133">
        <f t="shared" si="42"/>
        <v>2.8999999999999998E-3</v>
      </c>
      <c r="S182" s="133">
        <v>0</v>
      </c>
      <c r="T182" s="134">
        <f t="shared" si="43"/>
        <v>0</v>
      </c>
      <c r="AR182" s="135" t="s">
        <v>127</v>
      </c>
      <c r="AT182" s="135" t="s">
        <v>122</v>
      </c>
      <c r="AU182" s="135" t="s">
        <v>86</v>
      </c>
      <c r="AY182" s="13" t="s">
        <v>119</v>
      </c>
      <c r="BE182" s="136">
        <f t="shared" si="44"/>
        <v>0</v>
      </c>
      <c r="BF182" s="136">
        <f t="shared" si="45"/>
        <v>0</v>
      </c>
      <c r="BG182" s="136">
        <f t="shared" si="46"/>
        <v>0</v>
      </c>
      <c r="BH182" s="136">
        <f t="shared" si="47"/>
        <v>0</v>
      </c>
      <c r="BI182" s="136">
        <f t="shared" si="48"/>
        <v>0</v>
      </c>
      <c r="BJ182" s="13" t="s">
        <v>84</v>
      </c>
      <c r="BK182" s="136">
        <f t="shared" si="49"/>
        <v>0</v>
      </c>
      <c r="BL182" s="13" t="s">
        <v>127</v>
      </c>
      <c r="BM182" s="135" t="s">
        <v>341</v>
      </c>
    </row>
    <row r="183" spans="2:65" s="1" customFormat="1" ht="37.9" customHeight="1">
      <c r="B183" s="28"/>
      <c r="C183" s="124" t="s">
        <v>342</v>
      </c>
      <c r="D183" s="124" t="s">
        <v>122</v>
      </c>
      <c r="E183" s="125" t="s">
        <v>343</v>
      </c>
      <c r="F183" s="126" t="s">
        <v>344</v>
      </c>
      <c r="G183" s="127" t="s">
        <v>167</v>
      </c>
      <c r="H183" s="128">
        <v>2</v>
      </c>
      <c r="I183" s="129"/>
      <c r="J183" s="130">
        <f t="shared" si="40"/>
        <v>0</v>
      </c>
      <c r="K183" s="126" t="s">
        <v>132</v>
      </c>
      <c r="L183" s="28"/>
      <c r="M183" s="131" t="s">
        <v>1</v>
      </c>
      <c r="N183" s="132" t="s">
        <v>41</v>
      </c>
      <c r="P183" s="133">
        <f t="shared" si="41"/>
        <v>0</v>
      </c>
      <c r="Q183" s="133">
        <v>1.47E-3</v>
      </c>
      <c r="R183" s="133">
        <f t="shared" si="42"/>
        <v>2.9399999999999999E-3</v>
      </c>
      <c r="S183" s="133">
        <v>0</v>
      </c>
      <c r="T183" s="134">
        <f t="shared" si="43"/>
        <v>0</v>
      </c>
      <c r="AR183" s="135" t="s">
        <v>127</v>
      </c>
      <c r="AT183" s="135" t="s">
        <v>122</v>
      </c>
      <c r="AU183" s="135" t="s">
        <v>86</v>
      </c>
      <c r="AY183" s="13" t="s">
        <v>119</v>
      </c>
      <c r="BE183" s="136">
        <f t="shared" si="44"/>
        <v>0</v>
      </c>
      <c r="BF183" s="136">
        <f t="shared" si="45"/>
        <v>0</v>
      </c>
      <c r="BG183" s="136">
        <f t="shared" si="46"/>
        <v>0</v>
      </c>
      <c r="BH183" s="136">
        <f t="shared" si="47"/>
        <v>0</v>
      </c>
      <c r="BI183" s="136">
        <f t="shared" si="48"/>
        <v>0</v>
      </c>
      <c r="BJ183" s="13" t="s">
        <v>84</v>
      </c>
      <c r="BK183" s="136">
        <f t="shared" si="49"/>
        <v>0</v>
      </c>
      <c r="BL183" s="13" t="s">
        <v>127</v>
      </c>
      <c r="BM183" s="135" t="s">
        <v>345</v>
      </c>
    </row>
    <row r="184" spans="2:65" s="1" customFormat="1" ht="24.2" customHeight="1">
      <c r="B184" s="28"/>
      <c r="C184" s="124" t="s">
        <v>346</v>
      </c>
      <c r="D184" s="124" t="s">
        <v>122</v>
      </c>
      <c r="E184" s="125" t="s">
        <v>347</v>
      </c>
      <c r="F184" s="126" t="s">
        <v>348</v>
      </c>
      <c r="G184" s="127" t="s">
        <v>167</v>
      </c>
      <c r="H184" s="128">
        <v>4</v>
      </c>
      <c r="I184" s="129"/>
      <c r="J184" s="130">
        <f t="shared" si="40"/>
        <v>0</v>
      </c>
      <c r="K184" s="126" t="s">
        <v>132</v>
      </c>
      <c r="L184" s="28"/>
      <c r="M184" s="131" t="s">
        <v>1</v>
      </c>
      <c r="N184" s="132" t="s">
        <v>41</v>
      </c>
      <c r="P184" s="133">
        <f t="shared" si="41"/>
        <v>0</v>
      </c>
      <c r="Q184" s="133">
        <v>5.1999999999999995E-4</v>
      </c>
      <c r="R184" s="133">
        <f t="shared" si="42"/>
        <v>2.0799999999999998E-3</v>
      </c>
      <c r="S184" s="133">
        <v>0</v>
      </c>
      <c r="T184" s="134">
        <f t="shared" si="43"/>
        <v>0</v>
      </c>
      <c r="AR184" s="135" t="s">
        <v>127</v>
      </c>
      <c r="AT184" s="135" t="s">
        <v>122</v>
      </c>
      <c r="AU184" s="135" t="s">
        <v>86</v>
      </c>
      <c r="AY184" s="13" t="s">
        <v>119</v>
      </c>
      <c r="BE184" s="136">
        <f t="shared" si="44"/>
        <v>0</v>
      </c>
      <c r="BF184" s="136">
        <f t="shared" si="45"/>
        <v>0</v>
      </c>
      <c r="BG184" s="136">
        <f t="shared" si="46"/>
        <v>0</v>
      </c>
      <c r="BH184" s="136">
        <f t="shared" si="47"/>
        <v>0</v>
      </c>
      <c r="BI184" s="136">
        <f t="shared" si="48"/>
        <v>0</v>
      </c>
      <c r="BJ184" s="13" t="s">
        <v>84</v>
      </c>
      <c r="BK184" s="136">
        <f t="shared" si="49"/>
        <v>0</v>
      </c>
      <c r="BL184" s="13" t="s">
        <v>127</v>
      </c>
      <c r="BM184" s="135" t="s">
        <v>349</v>
      </c>
    </row>
    <row r="185" spans="2:65" s="1" customFormat="1" ht="24.2" customHeight="1">
      <c r="B185" s="28"/>
      <c r="C185" s="124" t="s">
        <v>350</v>
      </c>
      <c r="D185" s="124" t="s">
        <v>122</v>
      </c>
      <c r="E185" s="125" t="s">
        <v>351</v>
      </c>
      <c r="F185" s="126" t="s">
        <v>352</v>
      </c>
      <c r="G185" s="127" t="s">
        <v>167</v>
      </c>
      <c r="H185" s="128">
        <v>2</v>
      </c>
      <c r="I185" s="129"/>
      <c r="J185" s="130">
        <f t="shared" si="40"/>
        <v>0</v>
      </c>
      <c r="K185" s="126" t="s">
        <v>132</v>
      </c>
      <c r="L185" s="28"/>
      <c r="M185" s="131" t="s">
        <v>1</v>
      </c>
      <c r="N185" s="132" t="s">
        <v>41</v>
      </c>
      <c r="P185" s="133">
        <f t="shared" si="41"/>
        <v>0</v>
      </c>
      <c r="Q185" s="133">
        <v>1.47E-3</v>
      </c>
      <c r="R185" s="133">
        <f t="shared" si="42"/>
        <v>2.9399999999999999E-3</v>
      </c>
      <c r="S185" s="133">
        <v>0</v>
      </c>
      <c r="T185" s="134">
        <f t="shared" si="43"/>
        <v>0</v>
      </c>
      <c r="AR185" s="135" t="s">
        <v>127</v>
      </c>
      <c r="AT185" s="135" t="s">
        <v>122</v>
      </c>
      <c r="AU185" s="135" t="s">
        <v>86</v>
      </c>
      <c r="AY185" s="13" t="s">
        <v>119</v>
      </c>
      <c r="BE185" s="136">
        <f t="shared" si="44"/>
        <v>0</v>
      </c>
      <c r="BF185" s="136">
        <f t="shared" si="45"/>
        <v>0</v>
      </c>
      <c r="BG185" s="136">
        <f t="shared" si="46"/>
        <v>0</v>
      </c>
      <c r="BH185" s="136">
        <f t="shared" si="47"/>
        <v>0</v>
      </c>
      <c r="BI185" s="136">
        <f t="shared" si="48"/>
        <v>0</v>
      </c>
      <c r="BJ185" s="13" t="s">
        <v>84</v>
      </c>
      <c r="BK185" s="136">
        <f t="shared" si="49"/>
        <v>0</v>
      </c>
      <c r="BL185" s="13" t="s">
        <v>127</v>
      </c>
      <c r="BM185" s="135" t="s">
        <v>353</v>
      </c>
    </row>
    <row r="186" spans="2:65" s="1" customFormat="1" ht="24.2" customHeight="1">
      <c r="B186" s="28"/>
      <c r="C186" s="124" t="s">
        <v>354</v>
      </c>
      <c r="D186" s="124" t="s">
        <v>122</v>
      </c>
      <c r="E186" s="125" t="s">
        <v>355</v>
      </c>
      <c r="F186" s="126" t="s">
        <v>356</v>
      </c>
      <c r="G186" s="127" t="s">
        <v>167</v>
      </c>
      <c r="H186" s="128">
        <v>7</v>
      </c>
      <c r="I186" s="129"/>
      <c r="J186" s="130">
        <f t="shared" si="40"/>
        <v>0</v>
      </c>
      <c r="K186" s="126" t="s">
        <v>132</v>
      </c>
      <c r="L186" s="28"/>
      <c r="M186" s="131" t="s">
        <v>1</v>
      </c>
      <c r="N186" s="132" t="s">
        <v>41</v>
      </c>
      <c r="P186" s="133">
        <f t="shared" si="41"/>
        <v>0</v>
      </c>
      <c r="Q186" s="133">
        <v>3.5E-4</v>
      </c>
      <c r="R186" s="133">
        <f t="shared" si="42"/>
        <v>2.4499999999999999E-3</v>
      </c>
      <c r="S186" s="133">
        <v>0</v>
      </c>
      <c r="T186" s="134">
        <f t="shared" si="43"/>
        <v>0</v>
      </c>
      <c r="AR186" s="135" t="s">
        <v>127</v>
      </c>
      <c r="AT186" s="135" t="s">
        <v>122</v>
      </c>
      <c r="AU186" s="135" t="s">
        <v>86</v>
      </c>
      <c r="AY186" s="13" t="s">
        <v>119</v>
      </c>
      <c r="BE186" s="136">
        <f t="shared" si="44"/>
        <v>0</v>
      </c>
      <c r="BF186" s="136">
        <f t="shared" si="45"/>
        <v>0</v>
      </c>
      <c r="BG186" s="136">
        <f t="shared" si="46"/>
        <v>0</v>
      </c>
      <c r="BH186" s="136">
        <f t="shared" si="47"/>
        <v>0</v>
      </c>
      <c r="BI186" s="136">
        <f t="shared" si="48"/>
        <v>0</v>
      </c>
      <c r="BJ186" s="13" t="s">
        <v>84</v>
      </c>
      <c r="BK186" s="136">
        <f t="shared" si="49"/>
        <v>0</v>
      </c>
      <c r="BL186" s="13" t="s">
        <v>127</v>
      </c>
      <c r="BM186" s="135" t="s">
        <v>357</v>
      </c>
    </row>
    <row r="187" spans="2:65" s="1" customFormat="1" ht="21.75" customHeight="1">
      <c r="B187" s="28"/>
      <c r="C187" s="124" t="s">
        <v>358</v>
      </c>
      <c r="D187" s="124" t="s">
        <v>122</v>
      </c>
      <c r="E187" s="125" t="s">
        <v>359</v>
      </c>
      <c r="F187" s="126" t="s">
        <v>360</v>
      </c>
      <c r="G187" s="127" t="s">
        <v>155</v>
      </c>
      <c r="H187" s="128">
        <v>3.5999999999999997E-2</v>
      </c>
      <c r="I187" s="129"/>
      <c r="J187" s="130">
        <f t="shared" si="40"/>
        <v>0</v>
      </c>
      <c r="K187" s="126" t="s">
        <v>132</v>
      </c>
      <c r="L187" s="28"/>
      <c r="M187" s="131" t="s">
        <v>1</v>
      </c>
      <c r="N187" s="132" t="s">
        <v>41</v>
      </c>
      <c r="P187" s="133">
        <f t="shared" si="41"/>
        <v>0</v>
      </c>
      <c r="Q187" s="133">
        <v>0</v>
      </c>
      <c r="R187" s="133">
        <f t="shared" si="42"/>
        <v>0</v>
      </c>
      <c r="S187" s="133">
        <v>0</v>
      </c>
      <c r="T187" s="134">
        <f t="shared" si="43"/>
        <v>0</v>
      </c>
      <c r="AR187" s="135" t="s">
        <v>127</v>
      </c>
      <c r="AT187" s="135" t="s">
        <v>122</v>
      </c>
      <c r="AU187" s="135" t="s">
        <v>86</v>
      </c>
      <c r="AY187" s="13" t="s">
        <v>119</v>
      </c>
      <c r="BE187" s="136">
        <f t="shared" si="44"/>
        <v>0</v>
      </c>
      <c r="BF187" s="136">
        <f t="shared" si="45"/>
        <v>0</v>
      </c>
      <c r="BG187" s="136">
        <f t="shared" si="46"/>
        <v>0</v>
      </c>
      <c r="BH187" s="136">
        <f t="shared" si="47"/>
        <v>0</v>
      </c>
      <c r="BI187" s="136">
        <f t="shared" si="48"/>
        <v>0</v>
      </c>
      <c r="BJ187" s="13" t="s">
        <v>84</v>
      </c>
      <c r="BK187" s="136">
        <f t="shared" si="49"/>
        <v>0</v>
      </c>
      <c r="BL187" s="13" t="s">
        <v>127</v>
      </c>
      <c r="BM187" s="135" t="s">
        <v>361</v>
      </c>
    </row>
    <row r="188" spans="2:65" s="11" customFormat="1" ht="22.9" customHeight="1">
      <c r="B188" s="112"/>
      <c r="D188" s="113" t="s">
        <v>75</v>
      </c>
      <c r="E188" s="122" t="s">
        <v>362</v>
      </c>
      <c r="F188" s="122" t="s">
        <v>363</v>
      </c>
      <c r="I188" s="115"/>
      <c r="J188" s="123">
        <f>BK188</f>
        <v>0</v>
      </c>
      <c r="L188" s="112"/>
      <c r="M188" s="117"/>
      <c r="P188" s="118">
        <f>SUM(P189:P193)</f>
        <v>0</v>
      </c>
      <c r="R188" s="118">
        <f>SUM(R189:R193)</f>
        <v>9.2120000000000007E-2</v>
      </c>
      <c r="T188" s="119">
        <f>SUM(T189:T193)</f>
        <v>0</v>
      </c>
      <c r="AR188" s="113" t="s">
        <v>86</v>
      </c>
      <c r="AT188" s="120" t="s">
        <v>75</v>
      </c>
      <c r="AU188" s="120" t="s">
        <v>84</v>
      </c>
      <c r="AY188" s="113" t="s">
        <v>119</v>
      </c>
      <c r="BK188" s="121">
        <f>SUM(BK189:BK193)</f>
        <v>0</v>
      </c>
    </row>
    <row r="189" spans="2:65" s="1" customFormat="1" ht="24.2" customHeight="1">
      <c r="B189" s="28"/>
      <c r="C189" s="124" t="s">
        <v>364</v>
      </c>
      <c r="D189" s="124" t="s">
        <v>122</v>
      </c>
      <c r="E189" s="125" t="s">
        <v>365</v>
      </c>
      <c r="F189" s="126" t="s">
        <v>366</v>
      </c>
      <c r="G189" s="127" t="s">
        <v>167</v>
      </c>
      <c r="H189" s="128">
        <v>7</v>
      </c>
      <c r="I189" s="129"/>
      <c r="J189" s="130">
        <f>ROUND(I189*H189,2)</f>
        <v>0</v>
      </c>
      <c r="K189" s="126" t="s">
        <v>132</v>
      </c>
      <c r="L189" s="28"/>
      <c r="M189" s="131" t="s">
        <v>1</v>
      </c>
      <c r="N189" s="132" t="s">
        <v>41</v>
      </c>
      <c r="P189" s="133">
        <f>O189*H189</f>
        <v>0</v>
      </c>
      <c r="Q189" s="133">
        <v>1.2500000000000001E-2</v>
      </c>
      <c r="R189" s="133">
        <f>Q189*H189</f>
        <v>8.7500000000000008E-2</v>
      </c>
      <c r="S189" s="133">
        <v>0</v>
      </c>
      <c r="T189" s="134">
        <f>S189*H189</f>
        <v>0</v>
      </c>
      <c r="AR189" s="135" t="s">
        <v>127</v>
      </c>
      <c r="AT189" s="135" t="s">
        <v>122</v>
      </c>
      <c r="AU189" s="135" t="s">
        <v>86</v>
      </c>
      <c r="AY189" s="13" t="s">
        <v>119</v>
      </c>
      <c r="BE189" s="136">
        <f>IF(N189="základní",J189,0)</f>
        <v>0</v>
      </c>
      <c r="BF189" s="136">
        <f>IF(N189="snížená",J189,0)</f>
        <v>0</v>
      </c>
      <c r="BG189" s="136">
        <f>IF(N189="zákl. přenesená",J189,0)</f>
        <v>0</v>
      </c>
      <c r="BH189" s="136">
        <f>IF(N189="sníž. přenesená",J189,0)</f>
        <v>0</v>
      </c>
      <c r="BI189" s="136">
        <f>IF(N189="nulová",J189,0)</f>
        <v>0</v>
      </c>
      <c r="BJ189" s="13" t="s">
        <v>84</v>
      </c>
      <c r="BK189" s="136">
        <f>ROUND(I189*H189,2)</f>
        <v>0</v>
      </c>
      <c r="BL189" s="13" t="s">
        <v>127</v>
      </c>
      <c r="BM189" s="135" t="s">
        <v>367</v>
      </c>
    </row>
    <row r="190" spans="2:65" s="1" customFormat="1" ht="24.2" customHeight="1">
      <c r="B190" s="28"/>
      <c r="C190" s="124" t="s">
        <v>368</v>
      </c>
      <c r="D190" s="124" t="s">
        <v>122</v>
      </c>
      <c r="E190" s="125" t="s">
        <v>369</v>
      </c>
      <c r="F190" s="126" t="s">
        <v>370</v>
      </c>
      <c r="G190" s="127" t="s">
        <v>167</v>
      </c>
      <c r="H190" s="128">
        <v>7</v>
      </c>
      <c r="I190" s="129"/>
      <c r="J190" s="130">
        <f>ROUND(I190*H190,2)</f>
        <v>0</v>
      </c>
      <c r="K190" s="126" t="s">
        <v>1</v>
      </c>
      <c r="L190" s="28"/>
      <c r="M190" s="131" t="s">
        <v>1</v>
      </c>
      <c r="N190" s="132" t="s">
        <v>41</v>
      </c>
      <c r="P190" s="133">
        <f>O190*H190</f>
        <v>0</v>
      </c>
      <c r="Q190" s="133">
        <v>0</v>
      </c>
      <c r="R190" s="133">
        <f>Q190*H190</f>
        <v>0</v>
      </c>
      <c r="S190" s="133">
        <v>0</v>
      </c>
      <c r="T190" s="134">
        <f>S190*H190</f>
        <v>0</v>
      </c>
      <c r="AR190" s="135" t="s">
        <v>127</v>
      </c>
      <c r="AT190" s="135" t="s">
        <v>122</v>
      </c>
      <c r="AU190" s="135" t="s">
        <v>86</v>
      </c>
      <c r="AY190" s="13" t="s">
        <v>119</v>
      </c>
      <c r="BE190" s="136">
        <f>IF(N190="základní",J190,0)</f>
        <v>0</v>
      </c>
      <c r="BF190" s="136">
        <f>IF(N190="snížená",J190,0)</f>
        <v>0</v>
      </c>
      <c r="BG190" s="136">
        <f>IF(N190="zákl. přenesená",J190,0)</f>
        <v>0</v>
      </c>
      <c r="BH190" s="136">
        <f>IF(N190="sníž. přenesená",J190,0)</f>
        <v>0</v>
      </c>
      <c r="BI190" s="136">
        <f>IF(N190="nulová",J190,0)</f>
        <v>0</v>
      </c>
      <c r="BJ190" s="13" t="s">
        <v>84</v>
      </c>
      <c r="BK190" s="136">
        <f>ROUND(I190*H190,2)</f>
        <v>0</v>
      </c>
      <c r="BL190" s="13" t="s">
        <v>127</v>
      </c>
      <c r="BM190" s="135" t="s">
        <v>371</v>
      </c>
    </row>
    <row r="191" spans="2:65" s="1" customFormat="1" ht="16.5" customHeight="1">
      <c r="B191" s="28"/>
      <c r="C191" s="124" t="s">
        <v>372</v>
      </c>
      <c r="D191" s="124" t="s">
        <v>122</v>
      </c>
      <c r="E191" s="125" t="s">
        <v>373</v>
      </c>
      <c r="F191" s="126" t="s">
        <v>374</v>
      </c>
      <c r="G191" s="127" t="s">
        <v>167</v>
      </c>
      <c r="H191" s="128">
        <v>7</v>
      </c>
      <c r="I191" s="129"/>
      <c r="J191" s="130">
        <f>ROUND(I191*H191,2)</f>
        <v>0</v>
      </c>
      <c r="K191" s="126" t="s">
        <v>1</v>
      </c>
      <c r="L191" s="28"/>
      <c r="M191" s="131" t="s">
        <v>1</v>
      </c>
      <c r="N191" s="132" t="s">
        <v>41</v>
      </c>
      <c r="P191" s="133">
        <f>O191*H191</f>
        <v>0</v>
      </c>
      <c r="Q191" s="133">
        <v>0</v>
      </c>
      <c r="R191" s="133">
        <f>Q191*H191</f>
        <v>0</v>
      </c>
      <c r="S191" s="133">
        <v>0</v>
      </c>
      <c r="T191" s="134">
        <f>S191*H191</f>
        <v>0</v>
      </c>
      <c r="AR191" s="135" t="s">
        <v>127</v>
      </c>
      <c r="AT191" s="135" t="s">
        <v>122</v>
      </c>
      <c r="AU191" s="135" t="s">
        <v>86</v>
      </c>
      <c r="AY191" s="13" t="s">
        <v>119</v>
      </c>
      <c r="BE191" s="136">
        <f>IF(N191="základní",J191,0)</f>
        <v>0</v>
      </c>
      <c r="BF191" s="136">
        <f>IF(N191="snížená",J191,0)</f>
        <v>0</v>
      </c>
      <c r="BG191" s="136">
        <f>IF(N191="zákl. přenesená",J191,0)</f>
        <v>0</v>
      </c>
      <c r="BH191" s="136">
        <f>IF(N191="sníž. přenesená",J191,0)</f>
        <v>0</v>
      </c>
      <c r="BI191" s="136">
        <f>IF(N191="nulová",J191,0)</f>
        <v>0</v>
      </c>
      <c r="BJ191" s="13" t="s">
        <v>84</v>
      </c>
      <c r="BK191" s="136">
        <f>ROUND(I191*H191,2)</f>
        <v>0</v>
      </c>
      <c r="BL191" s="13" t="s">
        <v>127</v>
      </c>
      <c r="BM191" s="135" t="s">
        <v>375</v>
      </c>
    </row>
    <row r="192" spans="2:65" s="1" customFormat="1" ht="33" customHeight="1">
      <c r="B192" s="28"/>
      <c r="C192" s="124" t="s">
        <v>376</v>
      </c>
      <c r="D192" s="124" t="s">
        <v>122</v>
      </c>
      <c r="E192" s="125" t="s">
        <v>377</v>
      </c>
      <c r="F192" s="126" t="s">
        <v>378</v>
      </c>
      <c r="G192" s="127" t="s">
        <v>167</v>
      </c>
      <c r="H192" s="128">
        <v>7</v>
      </c>
      <c r="I192" s="129"/>
      <c r="J192" s="130">
        <f>ROUND(I192*H192,2)</f>
        <v>0</v>
      </c>
      <c r="K192" s="126" t="s">
        <v>132</v>
      </c>
      <c r="L192" s="28"/>
      <c r="M192" s="131" t="s">
        <v>1</v>
      </c>
      <c r="N192" s="132" t="s">
        <v>41</v>
      </c>
      <c r="P192" s="133">
        <f>O192*H192</f>
        <v>0</v>
      </c>
      <c r="Q192" s="133">
        <v>6.6E-4</v>
      </c>
      <c r="R192" s="133">
        <f>Q192*H192</f>
        <v>4.62E-3</v>
      </c>
      <c r="S192" s="133">
        <v>0</v>
      </c>
      <c r="T192" s="134">
        <f>S192*H192</f>
        <v>0</v>
      </c>
      <c r="AR192" s="135" t="s">
        <v>127</v>
      </c>
      <c r="AT192" s="135" t="s">
        <v>122</v>
      </c>
      <c r="AU192" s="135" t="s">
        <v>86</v>
      </c>
      <c r="AY192" s="13" t="s">
        <v>119</v>
      </c>
      <c r="BE192" s="136">
        <f>IF(N192="základní",J192,0)</f>
        <v>0</v>
      </c>
      <c r="BF192" s="136">
        <f>IF(N192="snížená",J192,0)</f>
        <v>0</v>
      </c>
      <c r="BG192" s="136">
        <f>IF(N192="zákl. přenesená",J192,0)</f>
        <v>0</v>
      </c>
      <c r="BH192" s="136">
        <f>IF(N192="sníž. přenesená",J192,0)</f>
        <v>0</v>
      </c>
      <c r="BI192" s="136">
        <f>IF(N192="nulová",J192,0)</f>
        <v>0</v>
      </c>
      <c r="BJ192" s="13" t="s">
        <v>84</v>
      </c>
      <c r="BK192" s="136">
        <f>ROUND(I192*H192,2)</f>
        <v>0</v>
      </c>
      <c r="BL192" s="13" t="s">
        <v>127</v>
      </c>
      <c r="BM192" s="135" t="s">
        <v>379</v>
      </c>
    </row>
    <row r="193" spans="2:65" s="1" customFormat="1" ht="24.2" customHeight="1">
      <c r="B193" s="28"/>
      <c r="C193" s="124" t="s">
        <v>380</v>
      </c>
      <c r="D193" s="124" t="s">
        <v>122</v>
      </c>
      <c r="E193" s="125" t="s">
        <v>381</v>
      </c>
      <c r="F193" s="126" t="s">
        <v>382</v>
      </c>
      <c r="G193" s="127" t="s">
        <v>155</v>
      </c>
      <c r="H193" s="128">
        <v>9.1999999999999998E-2</v>
      </c>
      <c r="I193" s="129"/>
      <c r="J193" s="130">
        <f>ROUND(I193*H193,2)</f>
        <v>0</v>
      </c>
      <c r="K193" s="126" t="s">
        <v>132</v>
      </c>
      <c r="L193" s="28"/>
      <c r="M193" s="131" t="s">
        <v>1</v>
      </c>
      <c r="N193" s="132" t="s">
        <v>41</v>
      </c>
      <c r="P193" s="133">
        <f>O193*H193</f>
        <v>0</v>
      </c>
      <c r="Q193" s="133">
        <v>0</v>
      </c>
      <c r="R193" s="133">
        <f>Q193*H193</f>
        <v>0</v>
      </c>
      <c r="S193" s="133">
        <v>0</v>
      </c>
      <c r="T193" s="134">
        <f>S193*H193</f>
        <v>0</v>
      </c>
      <c r="AR193" s="135" t="s">
        <v>127</v>
      </c>
      <c r="AT193" s="135" t="s">
        <v>122</v>
      </c>
      <c r="AU193" s="135" t="s">
        <v>86</v>
      </c>
      <c r="AY193" s="13" t="s">
        <v>119</v>
      </c>
      <c r="BE193" s="136">
        <f>IF(N193="základní",J193,0)</f>
        <v>0</v>
      </c>
      <c r="BF193" s="136">
        <f>IF(N193="snížená",J193,0)</f>
        <v>0</v>
      </c>
      <c r="BG193" s="136">
        <f>IF(N193="zákl. přenesená",J193,0)</f>
        <v>0</v>
      </c>
      <c r="BH193" s="136">
        <f>IF(N193="sníž. přenesená",J193,0)</f>
        <v>0</v>
      </c>
      <c r="BI193" s="136">
        <f>IF(N193="nulová",J193,0)</f>
        <v>0</v>
      </c>
      <c r="BJ193" s="13" t="s">
        <v>84</v>
      </c>
      <c r="BK193" s="136">
        <f>ROUND(I193*H193,2)</f>
        <v>0</v>
      </c>
      <c r="BL193" s="13" t="s">
        <v>127</v>
      </c>
      <c r="BM193" s="135" t="s">
        <v>383</v>
      </c>
    </row>
    <row r="194" spans="2:65" s="11" customFormat="1" ht="22.9" customHeight="1">
      <c r="B194" s="112"/>
      <c r="D194" s="113" t="s">
        <v>75</v>
      </c>
      <c r="E194" s="122" t="s">
        <v>384</v>
      </c>
      <c r="F194" s="122" t="s">
        <v>385</v>
      </c>
      <c r="I194" s="115"/>
      <c r="J194" s="123">
        <f>BK194</f>
        <v>0</v>
      </c>
      <c r="L194" s="112"/>
      <c r="M194" s="117"/>
      <c r="P194" s="118">
        <f>SUM(P195:P205)</f>
        <v>0</v>
      </c>
      <c r="R194" s="118">
        <f>SUM(R195:R205)</f>
        <v>0.64576</v>
      </c>
      <c r="T194" s="119">
        <f>SUM(T195:T205)</f>
        <v>0</v>
      </c>
      <c r="AR194" s="113" t="s">
        <v>86</v>
      </c>
      <c r="AT194" s="120" t="s">
        <v>75</v>
      </c>
      <c r="AU194" s="120" t="s">
        <v>84</v>
      </c>
      <c r="AY194" s="113" t="s">
        <v>119</v>
      </c>
      <c r="BK194" s="121">
        <f>SUM(BK195:BK205)</f>
        <v>0</v>
      </c>
    </row>
    <row r="195" spans="2:65" s="1" customFormat="1" ht="37.9" customHeight="1">
      <c r="B195" s="28"/>
      <c r="C195" s="124" t="s">
        <v>386</v>
      </c>
      <c r="D195" s="124" t="s">
        <v>122</v>
      </c>
      <c r="E195" s="125" t="s">
        <v>387</v>
      </c>
      <c r="F195" s="126" t="s">
        <v>388</v>
      </c>
      <c r="G195" s="127" t="s">
        <v>125</v>
      </c>
      <c r="H195" s="128">
        <v>1780</v>
      </c>
      <c r="I195" s="129"/>
      <c r="J195" s="130">
        <f t="shared" ref="J195:J205" si="50">ROUND(I195*H195,2)</f>
        <v>0</v>
      </c>
      <c r="K195" s="126" t="s">
        <v>132</v>
      </c>
      <c r="L195" s="28"/>
      <c r="M195" s="131" t="s">
        <v>1</v>
      </c>
      <c r="N195" s="132" t="s">
        <v>41</v>
      </c>
      <c r="P195" s="133">
        <f t="shared" ref="P195:P205" si="51">O195*H195</f>
        <v>0</v>
      </c>
      <c r="Q195" s="133">
        <v>1E-4</v>
      </c>
      <c r="R195" s="133">
        <f t="shared" ref="R195:R205" si="52">Q195*H195</f>
        <v>0.17800000000000002</v>
      </c>
      <c r="S195" s="133">
        <v>0</v>
      </c>
      <c r="T195" s="134">
        <f t="shared" ref="T195:T205" si="53">S195*H195</f>
        <v>0</v>
      </c>
      <c r="AR195" s="135" t="s">
        <v>127</v>
      </c>
      <c r="AT195" s="135" t="s">
        <v>122</v>
      </c>
      <c r="AU195" s="135" t="s">
        <v>86</v>
      </c>
      <c r="AY195" s="13" t="s">
        <v>119</v>
      </c>
      <c r="BE195" s="136">
        <f t="shared" ref="BE195:BE205" si="54">IF(N195="základní",J195,0)</f>
        <v>0</v>
      </c>
      <c r="BF195" s="136">
        <f t="shared" ref="BF195:BF205" si="55">IF(N195="snížená",J195,0)</f>
        <v>0</v>
      </c>
      <c r="BG195" s="136">
        <f t="shared" ref="BG195:BG205" si="56">IF(N195="zákl. přenesená",J195,0)</f>
        <v>0</v>
      </c>
      <c r="BH195" s="136">
        <f t="shared" ref="BH195:BH205" si="57">IF(N195="sníž. přenesená",J195,0)</f>
        <v>0</v>
      </c>
      <c r="BI195" s="136">
        <f t="shared" ref="BI195:BI205" si="58">IF(N195="nulová",J195,0)</f>
        <v>0</v>
      </c>
      <c r="BJ195" s="13" t="s">
        <v>84</v>
      </c>
      <c r="BK195" s="136">
        <f t="shared" ref="BK195:BK205" si="59">ROUND(I195*H195,2)</f>
        <v>0</v>
      </c>
      <c r="BL195" s="13" t="s">
        <v>127</v>
      </c>
      <c r="BM195" s="135" t="s">
        <v>389</v>
      </c>
    </row>
    <row r="196" spans="2:65" s="1" customFormat="1" ht="37.9" customHeight="1">
      <c r="B196" s="28"/>
      <c r="C196" s="124" t="s">
        <v>390</v>
      </c>
      <c r="D196" s="124" t="s">
        <v>122</v>
      </c>
      <c r="E196" s="125" t="s">
        <v>391</v>
      </c>
      <c r="F196" s="126" t="s">
        <v>392</v>
      </c>
      <c r="G196" s="127" t="s">
        <v>393</v>
      </c>
      <c r="H196" s="128">
        <v>315</v>
      </c>
      <c r="I196" s="129"/>
      <c r="J196" s="130">
        <f t="shared" si="50"/>
        <v>0</v>
      </c>
      <c r="K196" s="126" t="s">
        <v>132</v>
      </c>
      <c r="L196" s="28"/>
      <c r="M196" s="131" t="s">
        <v>1</v>
      </c>
      <c r="N196" s="132" t="s">
        <v>41</v>
      </c>
      <c r="P196" s="133">
        <f t="shared" si="51"/>
        <v>0</v>
      </c>
      <c r="Q196" s="133">
        <v>1.2099999999999999E-3</v>
      </c>
      <c r="R196" s="133">
        <f t="shared" si="52"/>
        <v>0.38114999999999999</v>
      </c>
      <c r="S196" s="133">
        <v>0</v>
      </c>
      <c r="T196" s="134">
        <f t="shared" si="53"/>
        <v>0</v>
      </c>
      <c r="AR196" s="135" t="s">
        <v>127</v>
      </c>
      <c r="AT196" s="135" t="s">
        <v>122</v>
      </c>
      <c r="AU196" s="135" t="s">
        <v>86</v>
      </c>
      <c r="AY196" s="13" t="s">
        <v>119</v>
      </c>
      <c r="BE196" s="136">
        <f t="shared" si="54"/>
        <v>0</v>
      </c>
      <c r="BF196" s="136">
        <f t="shared" si="55"/>
        <v>0</v>
      </c>
      <c r="BG196" s="136">
        <f t="shared" si="56"/>
        <v>0</v>
      </c>
      <c r="BH196" s="136">
        <f t="shared" si="57"/>
        <v>0</v>
      </c>
      <c r="BI196" s="136">
        <f t="shared" si="58"/>
        <v>0</v>
      </c>
      <c r="BJ196" s="13" t="s">
        <v>84</v>
      </c>
      <c r="BK196" s="136">
        <f t="shared" si="59"/>
        <v>0</v>
      </c>
      <c r="BL196" s="13" t="s">
        <v>127</v>
      </c>
      <c r="BM196" s="135" t="s">
        <v>394</v>
      </c>
    </row>
    <row r="197" spans="2:65" s="1" customFormat="1" ht="24.2" customHeight="1">
      <c r="B197" s="28"/>
      <c r="C197" s="124" t="s">
        <v>395</v>
      </c>
      <c r="D197" s="124" t="s">
        <v>122</v>
      </c>
      <c r="E197" s="125" t="s">
        <v>396</v>
      </c>
      <c r="F197" s="126" t="s">
        <v>397</v>
      </c>
      <c r="G197" s="127" t="s">
        <v>125</v>
      </c>
      <c r="H197" s="128">
        <v>362</v>
      </c>
      <c r="I197" s="129"/>
      <c r="J197" s="130">
        <f t="shared" si="50"/>
        <v>0</v>
      </c>
      <c r="K197" s="126" t="s">
        <v>132</v>
      </c>
      <c r="L197" s="28"/>
      <c r="M197" s="131" t="s">
        <v>1</v>
      </c>
      <c r="N197" s="132" t="s">
        <v>41</v>
      </c>
      <c r="P197" s="133">
        <f t="shared" si="51"/>
        <v>0</v>
      </c>
      <c r="Q197" s="133">
        <v>6.0000000000000002E-5</v>
      </c>
      <c r="R197" s="133">
        <f t="shared" si="52"/>
        <v>2.172E-2</v>
      </c>
      <c r="S197" s="133">
        <v>0</v>
      </c>
      <c r="T197" s="134">
        <f t="shared" si="53"/>
        <v>0</v>
      </c>
      <c r="AR197" s="135" t="s">
        <v>127</v>
      </c>
      <c r="AT197" s="135" t="s">
        <v>122</v>
      </c>
      <c r="AU197" s="135" t="s">
        <v>86</v>
      </c>
      <c r="AY197" s="13" t="s">
        <v>119</v>
      </c>
      <c r="BE197" s="136">
        <f t="shared" si="54"/>
        <v>0</v>
      </c>
      <c r="BF197" s="136">
        <f t="shared" si="55"/>
        <v>0</v>
      </c>
      <c r="BG197" s="136">
        <f t="shared" si="56"/>
        <v>0</v>
      </c>
      <c r="BH197" s="136">
        <f t="shared" si="57"/>
        <v>0</v>
      </c>
      <c r="BI197" s="136">
        <f t="shared" si="58"/>
        <v>0</v>
      </c>
      <c r="BJ197" s="13" t="s">
        <v>84</v>
      </c>
      <c r="BK197" s="136">
        <f t="shared" si="59"/>
        <v>0</v>
      </c>
      <c r="BL197" s="13" t="s">
        <v>127</v>
      </c>
      <c r="BM197" s="135" t="s">
        <v>398</v>
      </c>
    </row>
    <row r="198" spans="2:65" s="1" customFormat="1" ht="24.2" customHeight="1">
      <c r="B198" s="28"/>
      <c r="C198" s="124" t="s">
        <v>399</v>
      </c>
      <c r="D198" s="124" t="s">
        <v>122</v>
      </c>
      <c r="E198" s="125" t="s">
        <v>400</v>
      </c>
      <c r="F198" s="126" t="s">
        <v>401</v>
      </c>
      <c r="G198" s="127" t="s">
        <v>125</v>
      </c>
      <c r="H198" s="128">
        <v>130</v>
      </c>
      <c r="I198" s="129"/>
      <c r="J198" s="130">
        <f t="shared" si="50"/>
        <v>0</v>
      </c>
      <c r="K198" s="126" t="s">
        <v>132</v>
      </c>
      <c r="L198" s="28"/>
      <c r="M198" s="131" t="s">
        <v>1</v>
      </c>
      <c r="N198" s="132" t="s">
        <v>41</v>
      </c>
      <c r="P198" s="133">
        <f t="shared" si="51"/>
        <v>0</v>
      </c>
      <c r="Q198" s="133">
        <v>1E-4</v>
      </c>
      <c r="R198" s="133">
        <f t="shared" si="52"/>
        <v>1.3000000000000001E-2</v>
      </c>
      <c r="S198" s="133">
        <v>0</v>
      </c>
      <c r="T198" s="134">
        <f t="shared" si="53"/>
        <v>0</v>
      </c>
      <c r="AR198" s="135" t="s">
        <v>127</v>
      </c>
      <c r="AT198" s="135" t="s">
        <v>122</v>
      </c>
      <c r="AU198" s="135" t="s">
        <v>86</v>
      </c>
      <c r="AY198" s="13" t="s">
        <v>119</v>
      </c>
      <c r="BE198" s="136">
        <f t="shared" si="54"/>
        <v>0</v>
      </c>
      <c r="BF198" s="136">
        <f t="shared" si="55"/>
        <v>0</v>
      </c>
      <c r="BG198" s="136">
        <f t="shared" si="56"/>
        <v>0</v>
      </c>
      <c r="BH198" s="136">
        <f t="shared" si="57"/>
        <v>0</v>
      </c>
      <c r="BI198" s="136">
        <f t="shared" si="58"/>
        <v>0</v>
      </c>
      <c r="BJ198" s="13" t="s">
        <v>84</v>
      </c>
      <c r="BK198" s="136">
        <f t="shared" si="59"/>
        <v>0</v>
      </c>
      <c r="BL198" s="13" t="s">
        <v>127</v>
      </c>
      <c r="BM198" s="135" t="s">
        <v>402</v>
      </c>
    </row>
    <row r="199" spans="2:65" s="1" customFormat="1" ht="21.75" customHeight="1">
      <c r="B199" s="28"/>
      <c r="C199" s="124" t="s">
        <v>403</v>
      </c>
      <c r="D199" s="124" t="s">
        <v>122</v>
      </c>
      <c r="E199" s="125" t="s">
        <v>404</v>
      </c>
      <c r="F199" s="126" t="s">
        <v>405</v>
      </c>
      <c r="G199" s="127" t="s">
        <v>125</v>
      </c>
      <c r="H199" s="128">
        <v>22</v>
      </c>
      <c r="I199" s="129"/>
      <c r="J199" s="130">
        <f t="shared" si="50"/>
        <v>0</v>
      </c>
      <c r="K199" s="126" t="s">
        <v>132</v>
      </c>
      <c r="L199" s="28"/>
      <c r="M199" s="131" t="s">
        <v>1</v>
      </c>
      <c r="N199" s="132" t="s">
        <v>41</v>
      </c>
      <c r="P199" s="133">
        <f t="shared" si="51"/>
        <v>0</v>
      </c>
      <c r="Q199" s="133">
        <v>6.0000000000000002E-5</v>
      </c>
      <c r="R199" s="133">
        <f t="shared" si="52"/>
        <v>1.32E-3</v>
      </c>
      <c r="S199" s="133">
        <v>0</v>
      </c>
      <c r="T199" s="134">
        <f t="shared" si="53"/>
        <v>0</v>
      </c>
      <c r="AR199" s="135" t="s">
        <v>127</v>
      </c>
      <c r="AT199" s="135" t="s">
        <v>122</v>
      </c>
      <c r="AU199" s="135" t="s">
        <v>86</v>
      </c>
      <c r="AY199" s="13" t="s">
        <v>119</v>
      </c>
      <c r="BE199" s="136">
        <f t="shared" si="54"/>
        <v>0</v>
      </c>
      <c r="BF199" s="136">
        <f t="shared" si="55"/>
        <v>0</v>
      </c>
      <c r="BG199" s="136">
        <f t="shared" si="56"/>
        <v>0</v>
      </c>
      <c r="BH199" s="136">
        <f t="shared" si="57"/>
        <v>0</v>
      </c>
      <c r="BI199" s="136">
        <f t="shared" si="58"/>
        <v>0</v>
      </c>
      <c r="BJ199" s="13" t="s">
        <v>84</v>
      </c>
      <c r="BK199" s="136">
        <f t="shared" si="59"/>
        <v>0</v>
      </c>
      <c r="BL199" s="13" t="s">
        <v>127</v>
      </c>
      <c r="BM199" s="135" t="s">
        <v>406</v>
      </c>
    </row>
    <row r="200" spans="2:65" s="1" customFormat="1" ht="24.2" customHeight="1">
      <c r="B200" s="28"/>
      <c r="C200" s="124" t="s">
        <v>407</v>
      </c>
      <c r="D200" s="124" t="s">
        <v>122</v>
      </c>
      <c r="E200" s="125" t="s">
        <v>408</v>
      </c>
      <c r="F200" s="126" t="s">
        <v>409</v>
      </c>
      <c r="G200" s="127" t="s">
        <v>167</v>
      </c>
      <c r="H200" s="128">
        <v>1</v>
      </c>
      <c r="I200" s="129"/>
      <c r="J200" s="130">
        <f t="shared" si="50"/>
        <v>0</v>
      </c>
      <c r="K200" s="126" t="s">
        <v>132</v>
      </c>
      <c r="L200" s="28"/>
      <c r="M200" s="131" t="s">
        <v>1</v>
      </c>
      <c r="N200" s="132" t="s">
        <v>41</v>
      </c>
      <c r="P200" s="133">
        <f t="shared" si="51"/>
        <v>0</v>
      </c>
      <c r="Q200" s="133">
        <v>7.1199999999999996E-3</v>
      </c>
      <c r="R200" s="133">
        <f t="shared" si="52"/>
        <v>7.1199999999999996E-3</v>
      </c>
      <c r="S200" s="133">
        <v>0</v>
      </c>
      <c r="T200" s="134">
        <f t="shared" si="53"/>
        <v>0</v>
      </c>
      <c r="AR200" s="135" t="s">
        <v>127</v>
      </c>
      <c r="AT200" s="135" t="s">
        <v>122</v>
      </c>
      <c r="AU200" s="135" t="s">
        <v>86</v>
      </c>
      <c r="AY200" s="13" t="s">
        <v>119</v>
      </c>
      <c r="BE200" s="136">
        <f t="shared" si="54"/>
        <v>0</v>
      </c>
      <c r="BF200" s="136">
        <f t="shared" si="55"/>
        <v>0</v>
      </c>
      <c r="BG200" s="136">
        <f t="shared" si="56"/>
        <v>0</v>
      </c>
      <c r="BH200" s="136">
        <f t="shared" si="57"/>
        <v>0</v>
      </c>
      <c r="BI200" s="136">
        <f t="shared" si="58"/>
        <v>0</v>
      </c>
      <c r="BJ200" s="13" t="s">
        <v>84</v>
      </c>
      <c r="BK200" s="136">
        <f t="shared" si="59"/>
        <v>0</v>
      </c>
      <c r="BL200" s="13" t="s">
        <v>127</v>
      </c>
      <c r="BM200" s="135" t="s">
        <v>410</v>
      </c>
    </row>
    <row r="201" spans="2:65" s="1" customFormat="1" ht="24.2" customHeight="1">
      <c r="B201" s="28"/>
      <c r="C201" s="124" t="s">
        <v>411</v>
      </c>
      <c r="D201" s="124" t="s">
        <v>122</v>
      </c>
      <c r="E201" s="125" t="s">
        <v>412</v>
      </c>
      <c r="F201" s="126" t="s">
        <v>413</v>
      </c>
      <c r="G201" s="127" t="s">
        <v>167</v>
      </c>
      <c r="H201" s="128">
        <v>1</v>
      </c>
      <c r="I201" s="129"/>
      <c r="J201" s="130">
        <f t="shared" si="50"/>
        <v>0</v>
      </c>
      <c r="K201" s="126" t="s">
        <v>132</v>
      </c>
      <c r="L201" s="28"/>
      <c r="M201" s="131" t="s">
        <v>1</v>
      </c>
      <c r="N201" s="132" t="s">
        <v>41</v>
      </c>
      <c r="P201" s="133">
        <f t="shared" si="51"/>
        <v>0</v>
      </c>
      <c r="Q201" s="133">
        <v>7.6499999999999997E-3</v>
      </c>
      <c r="R201" s="133">
        <f t="shared" si="52"/>
        <v>7.6499999999999997E-3</v>
      </c>
      <c r="S201" s="133">
        <v>0</v>
      </c>
      <c r="T201" s="134">
        <f t="shared" si="53"/>
        <v>0</v>
      </c>
      <c r="AR201" s="135" t="s">
        <v>127</v>
      </c>
      <c r="AT201" s="135" t="s">
        <v>122</v>
      </c>
      <c r="AU201" s="135" t="s">
        <v>86</v>
      </c>
      <c r="AY201" s="13" t="s">
        <v>119</v>
      </c>
      <c r="BE201" s="136">
        <f t="shared" si="54"/>
        <v>0</v>
      </c>
      <c r="BF201" s="136">
        <f t="shared" si="55"/>
        <v>0</v>
      </c>
      <c r="BG201" s="136">
        <f t="shared" si="56"/>
        <v>0</v>
      </c>
      <c r="BH201" s="136">
        <f t="shared" si="57"/>
        <v>0</v>
      </c>
      <c r="BI201" s="136">
        <f t="shared" si="58"/>
        <v>0</v>
      </c>
      <c r="BJ201" s="13" t="s">
        <v>84</v>
      </c>
      <c r="BK201" s="136">
        <f t="shared" si="59"/>
        <v>0</v>
      </c>
      <c r="BL201" s="13" t="s">
        <v>127</v>
      </c>
      <c r="BM201" s="135" t="s">
        <v>414</v>
      </c>
    </row>
    <row r="202" spans="2:65" s="1" customFormat="1" ht="33" customHeight="1">
      <c r="B202" s="28"/>
      <c r="C202" s="124" t="s">
        <v>415</v>
      </c>
      <c r="D202" s="124" t="s">
        <v>122</v>
      </c>
      <c r="E202" s="125" t="s">
        <v>416</v>
      </c>
      <c r="F202" s="126" t="s">
        <v>417</v>
      </c>
      <c r="G202" s="127" t="s">
        <v>167</v>
      </c>
      <c r="H202" s="128">
        <v>46</v>
      </c>
      <c r="I202" s="129"/>
      <c r="J202" s="130">
        <f t="shared" si="50"/>
        <v>0</v>
      </c>
      <c r="K202" s="126" t="s">
        <v>132</v>
      </c>
      <c r="L202" s="28"/>
      <c r="M202" s="131" t="s">
        <v>1</v>
      </c>
      <c r="N202" s="132" t="s">
        <v>41</v>
      </c>
      <c r="P202" s="133">
        <f t="shared" si="51"/>
        <v>0</v>
      </c>
      <c r="Q202" s="133">
        <v>6.0000000000000002E-5</v>
      </c>
      <c r="R202" s="133">
        <f t="shared" si="52"/>
        <v>2.7599999999999999E-3</v>
      </c>
      <c r="S202" s="133">
        <v>0</v>
      </c>
      <c r="T202" s="134">
        <f t="shared" si="53"/>
        <v>0</v>
      </c>
      <c r="AR202" s="135" t="s">
        <v>127</v>
      </c>
      <c r="AT202" s="135" t="s">
        <v>122</v>
      </c>
      <c r="AU202" s="135" t="s">
        <v>86</v>
      </c>
      <c r="AY202" s="13" t="s">
        <v>119</v>
      </c>
      <c r="BE202" s="136">
        <f t="shared" si="54"/>
        <v>0</v>
      </c>
      <c r="BF202" s="136">
        <f t="shared" si="55"/>
        <v>0</v>
      </c>
      <c r="BG202" s="136">
        <f t="shared" si="56"/>
        <v>0</v>
      </c>
      <c r="BH202" s="136">
        <f t="shared" si="57"/>
        <v>0</v>
      </c>
      <c r="BI202" s="136">
        <f t="shared" si="58"/>
        <v>0</v>
      </c>
      <c r="BJ202" s="13" t="s">
        <v>84</v>
      </c>
      <c r="BK202" s="136">
        <f t="shared" si="59"/>
        <v>0</v>
      </c>
      <c r="BL202" s="13" t="s">
        <v>127</v>
      </c>
      <c r="BM202" s="135" t="s">
        <v>418</v>
      </c>
    </row>
    <row r="203" spans="2:65" s="1" customFormat="1" ht="24.2" customHeight="1">
      <c r="B203" s="28"/>
      <c r="C203" s="124" t="s">
        <v>419</v>
      </c>
      <c r="D203" s="124" t="s">
        <v>122</v>
      </c>
      <c r="E203" s="125" t="s">
        <v>420</v>
      </c>
      <c r="F203" s="126" t="s">
        <v>421</v>
      </c>
      <c r="G203" s="127" t="s">
        <v>167</v>
      </c>
      <c r="H203" s="128">
        <v>2</v>
      </c>
      <c r="I203" s="129"/>
      <c r="J203" s="130">
        <f t="shared" si="50"/>
        <v>0</v>
      </c>
      <c r="K203" s="126" t="s">
        <v>132</v>
      </c>
      <c r="L203" s="28"/>
      <c r="M203" s="131" t="s">
        <v>1</v>
      </c>
      <c r="N203" s="132" t="s">
        <v>41</v>
      </c>
      <c r="P203" s="133">
        <f t="shared" si="51"/>
        <v>0</v>
      </c>
      <c r="Q203" s="133">
        <v>1.5800000000000002E-2</v>
      </c>
      <c r="R203" s="133">
        <f t="shared" si="52"/>
        <v>3.1600000000000003E-2</v>
      </c>
      <c r="S203" s="133">
        <v>0</v>
      </c>
      <c r="T203" s="134">
        <f t="shared" si="53"/>
        <v>0</v>
      </c>
      <c r="AR203" s="135" t="s">
        <v>127</v>
      </c>
      <c r="AT203" s="135" t="s">
        <v>122</v>
      </c>
      <c r="AU203" s="135" t="s">
        <v>86</v>
      </c>
      <c r="AY203" s="13" t="s">
        <v>119</v>
      </c>
      <c r="BE203" s="136">
        <f t="shared" si="54"/>
        <v>0</v>
      </c>
      <c r="BF203" s="136">
        <f t="shared" si="55"/>
        <v>0</v>
      </c>
      <c r="BG203" s="136">
        <f t="shared" si="56"/>
        <v>0</v>
      </c>
      <c r="BH203" s="136">
        <f t="shared" si="57"/>
        <v>0</v>
      </c>
      <c r="BI203" s="136">
        <f t="shared" si="58"/>
        <v>0</v>
      </c>
      <c r="BJ203" s="13" t="s">
        <v>84</v>
      </c>
      <c r="BK203" s="136">
        <f t="shared" si="59"/>
        <v>0</v>
      </c>
      <c r="BL203" s="13" t="s">
        <v>127</v>
      </c>
      <c r="BM203" s="135" t="s">
        <v>422</v>
      </c>
    </row>
    <row r="204" spans="2:65" s="1" customFormat="1" ht="24.2" customHeight="1">
      <c r="B204" s="28"/>
      <c r="C204" s="124" t="s">
        <v>423</v>
      </c>
      <c r="D204" s="124" t="s">
        <v>122</v>
      </c>
      <c r="E204" s="125" t="s">
        <v>424</v>
      </c>
      <c r="F204" s="126" t="s">
        <v>425</v>
      </c>
      <c r="G204" s="127" t="s">
        <v>167</v>
      </c>
      <c r="H204" s="128">
        <v>12</v>
      </c>
      <c r="I204" s="129"/>
      <c r="J204" s="130">
        <f t="shared" si="50"/>
        <v>0</v>
      </c>
      <c r="K204" s="126" t="s">
        <v>132</v>
      </c>
      <c r="L204" s="28"/>
      <c r="M204" s="131" t="s">
        <v>1</v>
      </c>
      <c r="N204" s="132" t="s">
        <v>41</v>
      </c>
      <c r="P204" s="133">
        <f t="shared" si="51"/>
        <v>0</v>
      </c>
      <c r="Q204" s="133">
        <v>1.2E-4</v>
      </c>
      <c r="R204" s="133">
        <f t="shared" si="52"/>
        <v>1.4400000000000001E-3</v>
      </c>
      <c r="S204" s="133">
        <v>0</v>
      </c>
      <c r="T204" s="134">
        <f t="shared" si="53"/>
        <v>0</v>
      </c>
      <c r="AR204" s="135" t="s">
        <v>127</v>
      </c>
      <c r="AT204" s="135" t="s">
        <v>122</v>
      </c>
      <c r="AU204" s="135" t="s">
        <v>86</v>
      </c>
      <c r="AY204" s="13" t="s">
        <v>119</v>
      </c>
      <c r="BE204" s="136">
        <f t="shared" si="54"/>
        <v>0</v>
      </c>
      <c r="BF204" s="136">
        <f t="shared" si="55"/>
        <v>0</v>
      </c>
      <c r="BG204" s="136">
        <f t="shared" si="56"/>
        <v>0</v>
      </c>
      <c r="BH204" s="136">
        <f t="shared" si="57"/>
        <v>0</v>
      </c>
      <c r="BI204" s="136">
        <f t="shared" si="58"/>
        <v>0</v>
      </c>
      <c r="BJ204" s="13" t="s">
        <v>84</v>
      </c>
      <c r="BK204" s="136">
        <f t="shared" si="59"/>
        <v>0</v>
      </c>
      <c r="BL204" s="13" t="s">
        <v>127</v>
      </c>
      <c r="BM204" s="135" t="s">
        <v>426</v>
      </c>
    </row>
    <row r="205" spans="2:65" s="1" customFormat="1" ht="24.2" customHeight="1">
      <c r="B205" s="28"/>
      <c r="C205" s="124" t="s">
        <v>427</v>
      </c>
      <c r="D205" s="124" t="s">
        <v>122</v>
      </c>
      <c r="E205" s="125" t="s">
        <v>428</v>
      </c>
      <c r="F205" s="126" t="s">
        <v>429</v>
      </c>
      <c r="G205" s="127" t="s">
        <v>155</v>
      </c>
      <c r="H205" s="128">
        <v>0.64600000000000002</v>
      </c>
      <c r="I205" s="129"/>
      <c r="J205" s="130">
        <f t="shared" si="50"/>
        <v>0</v>
      </c>
      <c r="K205" s="126" t="s">
        <v>1</v>
      </c>
      <c r="L205" s="28"/>
      <c r="M205" s="131" t="s">
        <v>1</v>
      </c>
      <c r="N205" s="132" t="s">
        <v>41</v>
      </c>
      <c r="P205" s="133">
        <f t="shared" si="51"/>
        <v>0</v>
      </c>
      <c r="Q205" s="133">
        <v>0</v>
      </c>
      <c r="R205" s="133">
        <f t="shared" si="52"/>
        <v>0</v>
      </c>
      <c r="S205" s="133">
        <v>0</v>
      </c>
      <c r="T205" s="134">
        <f t="shared" si="53"/>
        <v>0</v>
      </c>
      <c r="AR205" s="135" t="s">
        <v>127</v>
      </c>
      <c r="AT205" s="135" t="s">
        <v>122</v>
      </c>
      <c r="AU205" s="135" t="s">
        <v>86</v>
      </c>
      <c r="AY205" s="13" t="s">
        <v>119</v>
      </c>
      <c r="BE205" s="136">
        <f t="shared" si="54"/>
        <v>0</v>
      </c>
      <c r="BF205" s="136">
        <f t="shared" si="55"/>
        <v>0</v>
      </c>
      <c r="BG205" s="136">
        <f t="shared" si="56"/>
        <v>0</v>
      </c>
      <c r="BH205" s="136">
        <f t="shared" si="57"/>
        <v>0</v>
      </c>
      <c r="BI205" s="136">
        <f t="shared" si="58"/>
        <v>0</v>
      </c>
      <c r="BJ205" s="13" t="s">
        <v>84</v>
      </c>
      <c r="BK205" s="136">
        <f t="shared" si="59"/>
        <v>0</v>
      </c>
      <c r="BL205" s="13" t="s">
        <v>127</v>
      </c>
      <c r="BM205" s="135" t="s">
        <v>430</v>
      </c>
    </row>
    <row r="206" spans="2:65" s="11" customFormat="1" ht="22.9" customHeight="1">
      <c r="B206" s="112"/>
      <c r="D206" s="113" t="s">
        <v>75</v>
      </c>
      <c r="E206" s="122" t="s">
        <v>431</v>
      </c>
      <c r="F206" s="122" t="s">
        <v>432</v>
      </c>
      <c r="I206" s="115"/>
      <c r="J206" s="123">
        <f>BK206</f>
        <v>0</v>
      </c>
      <c r="L206" s="112"/>
      <c r="M206" s="117"/>
      <c r="P206" s="118">
        <f>SUM(P207:P217)</f>
        <v>0</v>
      </c>
      <c r="R206" s="118">
        <f>SUM(R207:R217)</f>
        <v>0</v>
      </c>
      <c r="T206" s="119">
        <f>SUM(T207:T217)</f>
        <v>0</v>
      </c>
      <c r="AR206" s="113" t="s">
        <v>86</v>
      </c>
      <c r="AT206" s="120" t="s">
        <v>75</v>
      </c>
      <c r="AU206" s="120" t="s">
        <v>84</v>
      </c>
      <c r="AY206" s="113" t="s">
        <v>119</v>
      </c>
      <c r="BK206" s="121">
        <f>SUM(BK207:BK217)</f>
        <v>0</v>
      </c>
    </row>
    <row r="207" spans="2:65" s="1" customFormat="1" ht="16.5" customHeight="1">
      <c r="B207" s="28"/>
      <c r="C207" s="124" t="s">
        <v>433</v>
      </c>
      <c r="D207" s="124" t="s">
        <v>122</v>
      </c>
      <c r="E207" s="125" t="s">
        <v>434</v>
      </c>
      <c r="F207" s="126" t="s">
        <v>435</v>
      </c>
      <c r="G207" s="127" t="s">
        <v>167</v>
      </c>
      <c r="H207" s="128">
        <v>1</v>
      </c>
      <c r="I207" s="129"/>
      <c r="J207" s="130">
        <f t="shared" ref="J207:J217" si="60">ROUND(I207*H207,2)</f>
        <v>0</v>
      </c>
      <c r="K207" s="126" t="s">
        <v>1</v>
      </c>
      <c r="L207" s="28"/>
      <c r="M207" s="131" t="s">
        <v>1</v>
      </c>
      <c r="N207" s="132" t="s">
        <v>41</v>
      </c>
      <c r="P207" s="133">
        <f t="shared" ref="P207:P217" si="61">O207*H207</f>
        <v>0</v>
      </c>
      <c r="Q207" s="133">
        <v>0</v>
      </c>
      <c r="R207" s="133">
        <f t="shared" ref="R207:R217" si="62">Q207*H207</f>
        <v>0</v>
      </c>
      <c r="S207" s="133">
        <v>0</v>
      </c>
      <c r="T207" s="134">
        <f t="shared" ref="T207:T217" si="63">S207*H207</f>
        <v>0</v>
      </c>
      <c r="AR207" s="135" t="s">
        <v>140</v>
      </c>
      <c r="AT207" s="135" t="s">
        <v>122</v>
      </c>
      <c r="AU207" s="135" t="s">
        <v>86</v>
      </c>
      <c r="AY207" s="13" t="s">
        <v>119</v>
      </c>
      <c r="BE207" s="136">
        <f t="shared" ref="BE207:BE217" si="64">IF(N207="základní",J207,0)</f>
        <v>0</v>
      </c>
      <c r="BF207" s="136">
        <f t="shared" ref="BF207:BF217" si="65">IF(N207="snížená",J207,0)</f>
        <v>0</v>
      </c>
      <c r="BG207" s="136">
        <f t="shared" ref="BG207:BG217" si="66">IF(N207="zákl. přenesená",J207,0)</f>
        <v>0</v>
      </c>
      <c r="BH207" s="136">
        <f t="shared" ref="BH207:BH217" si="67">IF(N207="sníž. přenesená",J207,0)</f>
        <v>0</v>
      </c>
      <c r="BI207" s="136">
        <f t="shared" ref="BI207:BI217" si="68">IF(N207="nulová",J207,0)</f>
        <v>0</v>
      </c>
      <c r="BJ207" s="13" t="s">
        <v>84</v>
      </c>
      <c r="BK207" s="136">
        <f t="shared" ref="BK207:BK217" si="69">ROUND(I207*H207,2)</f>
        <v>0</v>
      </c>
      <c r="BL207" s="13" t="s">
        <v>140</v>
      </c>
      <c r="BM207" s="135" t="s">
        <v>436</v>
      </c>
    </row>
    <row r="208" spans="2:65" s="1" customFormat="1" ht="16.5" customHeight="1">
      <c r="B208" s="28"/>
      <c r="C208" s="124" t="s">
        <v>437</v>
      </c>
      <c r="D208" s="124" t="s">
        <v>122</v>
      </c>
      <c r="E208" s="125" t="s">
        <v>438</v>
      </c>
      <c r="F208" s="126" t="s">
        <v>439</v>
      </c>
      <c r="G208" s="127" t="s">
        <v>167</v>
      </c>
      <c r="H208" s="128">
        <v>1</v>
      </c>
      <c r="I208" s="129"/>
      <c r="J208" s="130">
        <f t="shared" si="60"/>
        <v>0</v>
      </c>
      <c r="K208" s="126" t="s">
        <v>1</v>
      </c>
      <c r="L208" s="28"/>
      <c r="M208" s="131" t="s">
        <v>1</v>
      </c>
      <c r="N208" s="132" t="s">
        <v>41</v>
      </c>
      <c r="P208" s="133">
        <f t="shared" si="61"/>
        <v>0</v>
      </c>
      <c r="Q208" s="133">
        <v>0</v>
      </c>
      <c r="R208" s="133">
        <f t="shared" si="62"/>
        <v>0</v>
      </c>
      <c r="S208" s="133">
        <v>0</v>
      </c>
      <c r="T208" s="134">
        <f t="shared" si="63"/>
        <v>0</v>
      </c>
      <c r="AR208" s="135" t="s">
        <v>140</v>
      </c>
      <c r="AT208" s="135" t="s">
        <v>122</v>
      </c>
      <c r="AU208" s="135" t="s">
        <v>86</v>
      </c>
      <c r="AY208" s="13" t="s">
        <v>119</v>
      </c>
      <c r="BE208" s="136">
        <f t="shared" si="64"/>
        <v>0</v>
      </c>
      <c r="BF208" s="136">
        <f t="shared" si="65"/>
        <v>0</v>
      </c>
      <c r="BG208" s="136">
        <f t="shared" si="66"/>
        <v>0</v>
      </c>
      <c r="BH208" s="136">
        <f t="shared" si="67"/>
        <v>0</v>
      </c>
      <c r="BI208" s="136">
        <f t="shared" si="68"/>
        <v>0</v>
      </c>
      <c r="BJ208" s="13" t="s">
        <v>84</v>
      </c>
      <c r="BK208" s="136">
        <f t="shared" si="69"/>
        <v>0</v>
      </c>
      <c r="BL208" s="13" t="s">
        <v>140</v>
      </c>
      <c r="BM208" s="135" t="s">
        <v>440</v>
      </c>
    </row>
    <row r="209" spans="2:65" s="1" customFormat="1" ht="16.5" customHeight="1">
      <c r="B209" s="28"/>
      <c r="C209" s="124" t="s">
        <v>441</v>
      </c>
      <c r="D209" s="124" t="s">
        <v>122</v>
      </c>
      <c r="E209" s="125" t="s">
        <v>442</v>
      </c>
      <c r="F209" s="126" t="s">
        <v>443</v>
      </c>
      <c r="G209" s="127" t="s">
        <v>167</v>
      </c>
      <c r="H209" s="128">
        <v>1</v>
      </c>
      <c r="I209" s="129"/>
      <c r="J209" s="130">
        <f t="shared" si="60"/>
        <v>0</v>
      </c>
      <c r="K209" s="126" t="s">
        <v>1</v>
      </c>
      <c r="L209" s="28"/>
      <c r="M209" s="131" t="s">
        <v>1</v>
      </c>
      <c r="N209" s="132" t="s">
        <v>41</v>
      </c>
      <c r="P209" s="133">
        <f t="shared" si="61"/>
        <v>0</v>
      </c>
      <c r="Q209" s="133">
        <v>0</v>
      </c>
      <c r="R209" s="133">
        <f t="shared" si="62"/>
        <v>0</v>
      </c>
      <c r="S209" s="133">
        <v>0</v>
      </c>
      <c r="T209" s="134">
        <f t="shared" si="63"/>
        <v>0</v>
      </c>
      <c r="AR209" s="135" t="s">
        <v>140</v>
      </c>
      <c r="AT209" s="135" t="s">
        <v>122</v>
      </c>
      <c r="AU209" s="135" t="s">
        <v>86</v>
      </c>
      <c r="AY209" s="13" t="s">
        <v>119</v>
      </c>
      <c r="BE209" s="136">
        <f t="shared" si="64"/>
        <v>0</v>
      </c>
      <c r="BF209" s="136">
        <f t="shared" si="65"/>
        <v>0</v>
      </c>
      <c r="BG209" s="136">
        <f t="shared" si="66"/>
        <v>0</v>
      </c>
      <c r="BH209" s="136">
        <f t="shared" si="67"/>
        <v>0</v>
      </c>
      <c r="BI209" s="136">
        <f t="shared" si="68"/>
        <v>0</v>
      </c>
      <c r="BJ209" s="13" t="s">
        <v>84</v>
      </c>
      <c r="BK209" s="136">
        <f t="shared" si="69"/>
        <v>0</v>
      </c>
      <c r="BL209" s="13" t="s">
        <v>140</v>
      </c>
      <c r="BM209" s="135" t="s">
        <v>444</v>
      </c>
    </row>
    <row r="210" spans="2:65" s="1" customFormat="1" ht="24.2" customHeight="1">
      <c r="B210" s="28"/>
      <c r="C210" s="124" t="s">
        <v>445</v>
      </c>
      <c r="D210" s="124" t="s">
        <v>122</v>
      </c>
      <c r="E210" s="125" t="s">
        <v>446</v>
      </c>
      <c r="F210" s="126" t="s">
        <v>447</v>
      </c>
      <c r="G210" s="127" t="s">
        <v>167</v>
      </c>
      <c r="H210" s="128">
        <v>1</v>
      </c>
      <c r="I210" s="129"/>
      <c r="J210" s="130">
        <f t="shared" si="60"/>
        <v>0</v>
      </c>
      <c r="K210" s="126" t="s">
        <v>1</v>
      </c>
      <c r="L210" s="28"/>
      <c r="M210" s="131" t="s">
        <v>1</v>
      </c>
      <c r="N210" s="132" t="s">
        <v>41</v>
      </c>
      <c r="P210" s="133">
        <f t="shared" si="61"/>
        <v>0</v>
      </c>
      <c r="Q210" s="133">
        <v>0</v>
      </c>
      <c r="R210" s="133">
        <f t="shared" si="62"/>
        <v>0</v>
      </c>
      <c r="S210" s="133">
        <v>0</v>
      </c>
      <c r="T210" s="134">
        <f t="shared" si="63"/>
        <v>0</v>
      </c>
      <c r="AR210" s="135" t="s">
        <v>140</v>
      </c>
      <c r="AT210" s="135" t="s">
        <v>122</v>
      </c>
      <c r="AU210" s="135" t="s">
        <v>86</v>
      </c>
      <c r="AY210" s="13" t="s">
        <v>119</v>
      </c>
      <c r="BE210" s="136">
        <f t="shared" si="64"/>
        <v>0</v>
      </c>
      <c r="BF210" s="136">
        <f t="shared" si="65"/>
        <v>0</v>
      </c>
      <c r="BG210" s="136">
        <f t="shared" si="66"/>
        <v>0</v>
      </c>
      <c r="BH210" s="136">
        <f t="shared" si="67"/>
        <v>0</v>
      </c>
      <c r="BI210" s="136">
        <f t="shared" si="68"/>
        <v>0</v>
      </c>
      <c r="BJ210" s="13" t="s">
        <v>84</v>
      </c>
      <c r="BK210" s="136">
        <f t="shared" si="69"/>
        <v>0</v>
      </c>
      <c r="BL210" s="13" t="s">
        <v>140</v>
      </c>
      <c r="BM210" s="135" t="s">
        <v>448</v>
      </c>
    </row>
    <row r="211" spans="2:65" s="1" customFormat="1" ht="24.2" customHeight="1">
      <c r="B211" s="28"/>
      <c r="C211" s="124" t="s">
        <v>449</v>
      </c>
      <c r="D211" s="124" t="s">
        <v>122</v>
      </c>
      <c r="E211" s="125" t="s">
        <v>450</v>
      </c>
      <c r="F211" s="126" t="s">
        <v>451</v>
      </c>
      <c r="G211" s="127" t="s">
        <v>452</v>
      </c>
      <c r="H211" s="128">
        <v>6</v>
      </c>
      <c r="I211" s="129"/>
      <c r="J211" s="130">
        <f t="shared" si="60"/>
        <v>0</v>
      </c>
      <c r="K211" s="126" t="s">
        <v>1</v>
      </c>
      <c r="L211" s="28"/>
      <c r="M211" s="131" t="s">
        <v>1</v>
      </c>
      <c r="N211" s="132" t="s">
        <v>41</v>
      </c>
      <c r="P211" s="133">
        <f t="shared" si="61"/>
        <v>0</v>
      </c>
      <c r="Q211" s="133">
        <v>0</v>
      </c>
      <c r="R211" s="133">
        <f t="shared" si="62"/>
        <v>0</v>
      </c>
      <c r="S211" s="133">
        <v>0</v>
      </c>
      <c r="T211" s="134">
        <f t="shared" si="63"/>
        <v>0</v>
      </c>
      <c r="AR211" s="135" t="s">
        <v>453</v>
      </c>
      <c r="AT211" s="135" t="s">
        <v>122</v>
      </c>
      <c r="AU211" s="135" t="s">
        <v>86</v>
      </c>
      <c r="AY211" s="13" t="s">
        <v>119</v>
      </c>
      <c r="BE211" s="136">
        <f t="shared" si="64"/>
        <v>0</v>
      </c>
      <c r="BF211" s="136">
        <f t="shared" si="65"/>
        <v>0</v>
      </c>
      <c r="BG211" s="136">
        <f t="shared" si="66"/>
        <v>0</v>
      </c>
      <c r="BH211" s="136">
        <f t="shared" si="67"/>
        <v>0</v>
      </c>
      <c r="BI211" s="136">
        <f t="shared" si="68"/>
        <v>0</v>
      </c>
      <c r="BJ211" s="13" t="s">
        <v>84</v>
      </c>
      <c r="BK211" s="136">
        <f t="shared" si="69"/>
        <v>0</v>
      </c>
      <c r="BL211" s="13" t="s">
        <v>453</v>
      </c>
      <c r="BM211" s="135" t="s">
        <v>454</v>
      </c>
    </row>
    <row r="212" spans="2:65" s="1" customFormat="1" ht="16.5" customHeight="1">
      <c r="B212" s="28"/>
      <c r="C212" s="124" t="s">
        <v>455</v>
      </c>
      <c r="D212" s="124" t="s">
        <v>122</v>
      </c>
      <c r="E212" s="125" t="s">
        <v>456</v>
      </c>
      <c r="F212" s="126" t="s">
        <v>457</v>
      </c>
      <c r="G212" s="127" t="s">
        <v>458</v>
      </c>
      <c r="H212" s="128">
        <v>1.008</v>
      </c>
      <c r="I212" s="129"/>
      <c r="J212" s="130">
        <f t="shared" si="60"/>
        <v>0</v>
      </c>
      <c r="K212" s="126" t="s">
        <v>1</v>
      </c>
      <c r="L212" s="28"/>
      <c r="M212" s="131" t="s">
        <v>1</v>
      </c>
      <c r="N212" s="132" t="s">
        <v>41</v>
      </c>
      <c r="P212" s="133">
        <f t="shared" si="61"/>
        <v>0</v>
      </c>
      <c r="Q212" s="133">
        <v>0</v>
      </c>
      <c r="R212" s="133">
        <f t="shared" si="62"/>
        <v>0</v>
      </c>
      <c r="S212" s="133">
        <v>0</v>
      </c>
      <c r="T212" s="134">
        <f t="shared" si="63"/>
        <v>0</v>
      </c>
      <c r="AR212" s="135" t="s">
        <v>127</v>
      </c>
      <c r="AT212" s="135" t="s">
        <v>122</v>
      </c>
      <c r="AU212" s="135" t="s">
        <v>86</v>
      </c>
      <c r="AY212" s="13" t="s">
        <v>119</v>
      </c>
      <c r="BE212" s="136">
        <f t="shared" si="64"/>
        <v>0</v>
      </c>
      <c r="BF212" s="136">
        <f t="shared" si="65"/>
        <v>0</v>
      </c>
      <c r="BG212" s="136">
        <f t="shared" si="66"/>
        <v>0</v>
      </c>
      <c r="BH212" s="136">
        <f t="shared" si="67"/>
        <v>0</v>
      </c>
      <c r="BI212" s="136">
        <f t="shared" si="68"/>
        <v>0</v>
      </c>
      <c r="BJ212" s="13" t="s">
        <v>84</v>
      </c>
      <c r="BK212" s="136">
        <f t="shared" si="69"/>
        <v>0</v>
      </c>
      <c r="BL212" s="13" t="s">
        <v>127</v>
      </c>
      <c r="BM212" s="135" t="s">
        <v>459</v>
      </c>
    </row>
    <row r="213" spans="2:65" s="1" customFormat="1" ht="16.5" customHeight="1">
      <c r="B213" s="28"/>
      <c r="C213" s="124" t="s">
        <v>460</v>
      </c>
      <c r="D213" s="124" t="s">
        <v>122</v>
      </c>
      <c r="E213" s="125" t="s">
        <v>461</v>
      </c>
      <c r="F213" s="126" t="s">
        <v>462</v>
      </c>
      <c r="G213" s="127" t="s">
        <v>458</v>
      </c>
      <c r="H213" s="128">
        <v>1</v>
      </c>
      <c r="I213" s="129"/>
      <c r="J213" s="130">
        <f t="shared" si="60"/>
        <v>0</v>
      </c>
      <c r="K213" s="126" t="s">
        <v>1</v>
      </c>
      <c r="L213" s="28"/>
      <c r="M213" s="131" t="s">
        <v>1</v>
      </c>
      <c r="N213" s="132" t="s">
        <v>41</v>
      </c>
      <c r="P213" s="133">
        <f t="shared" si="61"/>
        <v>0</v>
      </c>
      <c r="Q213" s="133">
        <v>0</v>
      </c>
      <c r="R213" s="133">
        <f t="shared" si="62"/>
        <v>0</v>
      </c>
      <c r="S213" s="133">
        <v>0</v>
      </c>
      <c r="T213" s="134">
        <f t="shared" si="63"/>
        <v>0</v>
      </c>
      <c r="AR213" s="135" t="s">
        <v>127</v>
      </c>
      <c r="AT213" s="135" t="s">
        <v>122</v>
      </c>
      <c r="AU213" s="135" t="s">
        <v>86</v>
      </c>
      <c r="AY213" s="13" t="s">
        <v>119</v>
      </c>
      <c r="BE213" s="136">
        <f t="shared" si="64"/>
        <v>0</v>
      </c>
      <c r="BF213" s="136">
        <f t="shared" si="65"/>
        <v>0</v>
      </c>
      <c r="BG213" s="136">
        <f t="shared" si="66"/>
        <v>0</v>
      </c>
      <c r="BH213" s="136">
        <f t="shared" si="67"/>
        <v>0</v>
      </c>
      <c r="BI213" s="136">
        <f t="shared" si="68"/>
        <v>0</v>
      </c>
      <c r="BJ213" s="13" t="s">
        <v>84</v>
      </c>
      <c r="BK213" s="136">
        <f t="shared" si="69"/>
        <v>0</v>
      </c>
      <c r="BL213" s="13" t="s">
        <v>127</v>
      </c>
      <c r="BM213" s="135" t="s">
        <v>463</v>
      </c>
    </row>
    <row r="214" spans="2:65" s="1" customFormat="1" ht="16.5" customHeight="1">
      <c r="B214" s="28"/>
      <c r="C214" s="124" t="s">
        <v>464</v>
      </c>
      <c r="D214" s="124" t="s">
        <v>122</v>
      </c>
      <c r="E214" s="125" t="s">
        <v>465</v>
      </c>
      <c r="F214" s="126" t="s">
        <v>466</v>
      </c>
      <c r="G214" s="127" t="s">
        <v>167</v>
      </c>
      <c r="H214" s="128">
        <v>1</v>
      </c>
      <c r="I214" s="129"/>
      <c r="J214" s="130">
        <f t="shared" si="60"/>
        <v>0</v>
      </c>
      <c r="K214" s="126" t="s">
        <v>1</v>
      </c>
      <c r="L214" s="28"/>
      <c r="M214" s="131" t="s">
        <v>1</v>
      </c>
      <c r="N214" s="132" t="s">
        <v>41</v>
      </c>
      <c r="P214" s="133">
        <f t="shared" si="61"/>
        <v>0</v>
      </c>
      <c r="Q214" s="133">
        <v>0</v>
      </c>
      <c r="R214" s="133">
        <f t="shared" si="62"/>
        <v>0</v>
      </c>
      <c r="S214" s="133">
        <v>0</v>
      </c>
      <c r="T214" s="134">
        <f t="shared" si="63"/>
        <v>0</v>
      </c>
      <c r="AR214" s="135" t="s">
        <v>127</v>
      </c>
      <c r="AT214" s="135" t="s">
        <v>122</v>
      </c>
      <c r="AU214" s="135" t="s">
        <v>86</v>
      </c>
      <c r="AY214" s="13" t="s">
        <v>119</v>
      </c>
      <c r="BE214" s="136">
        <f t="shared" si="64"/>
        <v>0</v>
      </c>
      <c r="BF214" s="136">
        <f t="shared" si="65"/>
        <v>0</v>
      </c>
      <c r="BG214" s="136">
        <f t="shared" si="66"/>
        <v>0</v>
      </c>
      <c r="BH214" s="136">
        <f t="shared" si="67"/>
        <v>0</v>
      </c>
      <c r="BI214" s="136">
        <f t="shared" si="68"/>
        <v>0</v>
      </c>
      <c r="BJ214" s="13" t="s">
        <v>84</v>
      </c>
      <c r="BK214" s="136">
        <f t="shared" si="69"/>
        <v>0</v>
      </c>
      <c r="BL214" s="13" t="s">
        <v>127</v>
      </c>
      <c r="BM214" s="135" t="s">
        <v>467</v>
      </c>
    </row>
    <row r="215" spans="2:65" s="1" customFormat="1" ht="16.5" customHeight="1">
      <c r="B215" s="28"/>
      <c r="C215" s="124" t="s">
        <v>468</v>
      </c>
      <c r="D215" s="124" t="s">
        <v>122</v>
      </c>
      <c r="E215" s="125" t="s">
        <v>469</v>
      </c>
      <c r="F215" s="126" t="s">
        <v>470</v>
      </c>
      <c r="G215" s="127" t="s">
        <v>167</v>
      </c>
      <c r="H215" s="128">
        <v>1</v>
      </c>
      <c r="I215" s="129"/>
      <c r="J215" s="130">
        <f t="shared" si="60"/>
        <v>0</v>
      </c>
      <c r="K215" s="126" t="s">
        <v>1</v>
      </c>
      <c r="L215" s="28"/>
      <c r="M215" s="131" t="s">
        <v>1</v>
      </c>
      <c r="N215" s="132" t="s">
        <v>41</v>
      </c>
      <c r="P215" s="133">
        <f t="shared" si="61"/>
        <v>0</v>
      </c>
      <c r="Q215" s="133">
        <v>0</v>
      </c>
      <c r="R215" s="133">
        <f t="shared" si="62"/>
        <v>0</v>
      </c>
      <c r="S215" s="133">
        <v>0</v>
      </c>
      <c r="T215" s="134">
        <f t="shared" si="63"/>
        <v>0</v>
      </c>
      <c r="AR215" s="135" t="s">
        <v>127</v>
      </c>
      <c r="AT215" s="135" t="s">
        <v>122</v>
      </c>
      <c r="AU215" s="135" t="s">
        <v>86</v>
      </c>
      <c r="AY215" s="13" t="s">
        <v>119</v>
      </c>
      <c r="BE215" s="136">
        <f t="shared" si="64"/>
        <v>0</v>
      </c>
      <c r="BF215" s="136">
        <f t="shared" si="65"/>
        <v>0</v>
      </c>
      <c r="BG215" s="136">
        <f t="shared" si="66"/>
        <v>0</v>
      </c>
      <c r="BH215" s="136">
        <f t="shared" si="67"/>
        <v>0</v>
      </c>
      <c r="BI215" s="136">
        <f t="shared" si="68"/>
        <v>0</v>
      </c>
      <c r="BJ215" s="13" t="s">
        <v>84</v>
      </c>
      <c r="BK215" s="136">
        <f t="shared" si="69"/>
        <v>0</v>
      </c>
      <c r="BL215" s="13" t="s">
        <v>127</v>
      </c>
      <c r="BM215" s="135" t="s">
        <v>471</v>
      </c>
    </row>
    <row r="216" spans="2:65" s="1" customFormat="1" ht="21.75" customHeight="1">
      <c r="B216" s="28"/>
      <c r="C216" s="124" t="s">
        <v>472</v>
      </c>
      <c r="D216" s="124" t="s">
        <v>122</v>
      </c>
      <c r="E216" s="125" t="s">
        <v>473</v>
      </c>
      <c r="F216" s="126" t="s">
        <v>474</v>
      </c>
      <c r="G216" s="127" t="s">
        <v>167</v>
      </c>
      <c r="H216" s="128">
        <v>1</v>
      </c>
      <c r="I216" s="129"/>
      <c r="J216" s="130">
        <f t="shared" si="60"/>
        <v>0</v>
      </c>
      <c r="K216" s="126" t="s">
        <v>1</v>
      </c>
      <c r="L216" s="28"/>
      <c r="M216" s="131" t="s">
        <v>1</v>
      </c>
      <c r="N216" s="132" t="s">
        <v>41</v>
      </c>
      <c r="P216" s="133">
        <f t="shared" si="61"/>
        <v>0</v>
      </c>
      <c r="Q216" s="133">
        <v>0</v>
      </c>
      <c r="R216" s="133">
        <f t="shared" si="62"/>
        <v>0</v>
      </c>
      <c r="S216" s="133">
        <v>0</v>
      </c>
      <c r="T216" s="134">
        <f t="shared" si="63"/>
        <v>0</v>
      </c>
      <c r="AR216" s="135" t="s">
        <v>127</v>
      </c>
      <c r="AT216" s="135" t="s">
        <v>122</v>
      </c>
      <c r="AU216" s="135" t="s">
        <v>86</v>
      </c>
      <c r="AY216" s="13" t="s">
        <v>119</v>
      </c>
      <c r="BE216" s="136">
        <f t="shared" si="64"/>
        <v>0</v>
      </c>
      <c r="BF216" s="136">
        <f t="shared" si="65"/>
        <v>0</v>
      </c>
      <c r="BG216" s="136">
        <f t="shared" si="66"/>
        <v>0</v>
      </c>
      <c r="BH216" s="136">
        <f t="shared" si="67"/>
        <v>0</v>
      </c>
      <c r="BI216" s="136">
        <f t="shared" si="68"/>
        <v>0</v>
      </c>
      <c r="BJ216" s="13" t="s">
        <v>84</v>
      </c>
      <c r="BK216" s="136">
        <f t="shared" si="69"/>
        <v>0</v>
      </c>
      <c r="BL216" s="13" t="s">
        <v>127</v>
      </c>
      <c r="BM216" s="135" t="s">
        <v>475</v>
      </c>
    </row>
    <row r="217" spans="2:65" s="1" customFormat="1" ht="16.5" customHeight="1">
      <c r="B217" s="28"/>
      <c r="C217" s="124" t="s">
        <v>476</v>
      </c>
      <c r="D217" s="124" t="s">
        <v>122</v>
      </c>
      <c r="E217" s="125" t="s">
        <v>477</v>
      </c>
      <c r="F217" s="126" t="s">
        <v>478</v>
      </c>
      <c r="G217" s="127" t="s">
        <v>167</v>
      </c>
      <c r="H217" s="128">
        <v>1</v>
      </c>
      <c r="I217" s="129"/>
      <c r="J217" s="130">
        <f t="shared" si="60"/>
        <v>0</v>
      </c>
      <c r="K217" s="126" t="s">
        <v>1</v>
      </c>
      <c r="L217" s="28"/>
      <c r="M217" s="147" t="s">
        <v>1</v>
      </c>
      <c r="N217" s="148" t="s">
        <v>41</v>
      </c>
      <c r="O217" s="149"/>
      <c r="P217" s="150">
        <f t="shared" si="61"/>
        <v>0</v>
      </c>
      <c r="Q217" s="150">
        <v>0</v>
      </c>
      <c r="R217" s="150">
        <f t="shared" si="62"/>
        <v>0</v>
      </c>
      <c r="S217" s="150">
        <v>0</v>
      </c>
      <c r="T217" s="151">
        <f t="shared" si="63"/>
        <v>0</v>
      </c>
      <c r="AR217" s="135" t="s">
        <v>127</v>
      </c>
      <c r="AT217" s="135" t="s">
        <v>122</v>
      </c>
      <c r="AU217" s="135" t="s">
        <v>86</v>
      </c>
      <c r="AY217" s="13" t="s">
        <v>119</v>
      </c>
      <c r="BE217" s="136">
        <f t="shared" si="64"/>
        <v>0</v>
      </c>
      <c r="BF217" s="136">
        <f t="shared" si="65"/>
        <v>0</v>
      </c>
      <c r="BG217" s="136">
        <f t="shared" si="66"/>
        <v>0</v>
      </c>
      <c r="BH217" s="136">
        <f t="shared" si="67"/>
        <v>0</v>
      </c>
      <c r="BI217" s="136">
        <f t="shared" si="68"/>
        <v>0</v>
      </c>
      <c r="BJ217" s="13" t="s">
        <v>84</v>
      </c>
      <c r="BK217" s="136">
        <f t="shared" si="69"/>
        <v>0</v>
      </c>
      <c r="BL217" s="13" t="s">
        <v>127</v>
      </c>
      <c r="BM217" s="135" t="s">
        <v>479</v>
      </c>
    </row>
    <row r="218" spans="2:65" s="1" customFormat="1" ht="6.95" customHeight="1">
      <c r="B218" s="40"/>
      <c r="C218" s="41"/>
      <c r="D218" s="41"/>
      <c r="E218" s="41"/>
      <c r="F218" s="41"/>
      <c r="G218" s="41"/>
      <c r="H218" s="41"/>
      <c r="I218" s="41"/>
      <c r="J218" s="41"/>
      <c r="K218" s="41"/>
      <c r="L218" s="28"/>
    </row>
  </sheetData>
  <sheetProtection algorithmName="SHA-512" hashValue="8yNlwy8hqPRkM9kr7oFF98gfzyS/2szvNrAG4wq/qLLNJXOtTDZjb2e5bX6r0B3sTLIUxbuMGBwufNUTWfRavw==" saltValue="Osczj0lQW5XTF8q3jhaNGc0eDHVGOmq9hI+N1esyB6dbWVOiPu0T5XTezp6o6BnBDDlkR0BpY2RCGJcn1BCAYA==" spinCount="100000" sheet="1" objects="1" scenarios="1" formatColumns="0" formatRows="0" autoFilter="0"/>
  <autoFilter ref="C124:K217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2024-049-1 - Vytápění - O...</vt:lpstr>
      <vt:lpstr>'2024-049-1 - Vytápění - O...'!Názvy_tisku</vt:lpstr>
      <vt:lpstr>'Rekapitulace stavby'!Názvy_tisku</vt:lpstr>
      <vt:lpstr>'2024-049-1 - Vytápění - 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KLIMA\fklima</dc:creator>
  <cp:lastModifiedBy>fklima</cp:lastModifiedBy>
  <cp:lastPrinted>2024-08-15T06:35:24Z</cp:lastPrinted>
  <dcterms:created xsi:type="dcterms:W3CDTF">2024-08-15T06:18:11Z</dcterms:created>
  <dcterms:modified xsi:type="dcterms:W3CDTF">2024-08-15T06:40:21Z</dcterms:modified>
</cp:coreProperties>
</file>