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Jane\PROJEKTY 2023\23EMA00A081_RD Mantov_ZTI\23081_Výkazy\SO-01\"/>
    </mc:Choice>
  </mc:AlternateContent>
  <bookViews>
    <workbookView xWindow="0" yWindow="0" windowWidth="22725" windowHeight="27495"/>
  </bookViews>
  <sheets>
    <sheet name="Tvarovky vnitřní kanalizace" sheetId="4" r:id="rId1"/>
    <sheet name="Potrubí vnitřní kanalizace" sheetId="3" r:id="rId2"/>
    <sheet name="Objekty venkovní kanalizace" sheetId="6" r:id="rId3"/>
    <sheet name="Potrubí venkovní kanalizace" sheetId="5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3" l="1"/>
  <c r="K11" i="3"/>
  <c r="J8" i="3"/>
  <c r="J11" i="3"/>
  <c r="H11" i="3"/>
  <c r="H8" i="3"/>
  <c r="G11" i="3"/>
  <c r="G8" i="3"/>
  <c r="F11" i="3"/>
  <c r="F8" i="3"/>
  <c r="E11" i="3"/>
  <c r="E8" i="3"/>
  <c r="D8" i="3"/>
  <c r="D11" i="3"/>
  <c r="I10" i="3"/>
  <c r="M10" i="3"/>
  <c r="M11" i="3" l="1"/>
  <c r="M6" i="4" l="1"/>
  <c r="L14" i="3"/>
  <c r="L13" i="3"/>
  <c r="L7" i="4"/>
  <c r="M8" i="4"/>
  <c r="K14" i="3"/>
  <c r="K6" i="3"/>
  <c r="K4" i="3"/>
  <c r="J14" i="3"/>
  <c r="J6" i="3"/>
  <c r="I13" i="3"/>
  <c r="I6" i="3"/>
  <c r="H14" i="3" l="1"/>
  <c r="H7" i="3"/>
  <c r="H6" i="3"/>
  <c r="M9" i="4"/>
  <c r="G14" i="3" l="1"/>
  <c r="G6" i="3"/>
  <c r="F14" i="3"/>
  <c r="F6" i="3"/>
  <c r="E14" i="3"/>
  <c r="E6" i="3"/>
  <c r="D14" i="3"/>
  <c r="D7" i="3"/>
  <c r="D6" i="3"/>
  <c r="M26" i="4"/>
  <c r="M25" i="4"/>
  <c r="M24" i="4"/>
  <c r="M23" i="4"/>
  <c r="M22" i="4"/>
  <c r="M21" i="4"/>
  <c r="M19" i="4"/>
  <c r="M20" i="4"/>
  <c r="M18" i="4"/>
  <c r="M17" i="4"/>
  <c r="M16" i="4"/>
  <c r="M15" i="4"/>
  <c r="M14" i="4"/>
  <c r="M13" i="4"/>
  <c r="M12" i="4"/>
  <c r="M11" i="4"/>
  <c r="M10" i="4"/>
  <c r="M7" i="4"/>
  <c r="M5" i="4"/>
  <c r="M4" i="4"/>
  <c r="D7" i="5" l="1"/>
  <c r="D8" i="5"/>
  <c r="D4" i="5"/>
  <c r="D5" i="5"/>
  <c r="M5" i="3" l="1"/>
  <c r="M6" i="3"/>
  <c r="M7" i="3"/>
  <c r="M8" i="3"/>
  <c r="M13" i="3"/>
  <c r="M14" i="3"/>
  <c r="M4" i="3"/>
</calcChain>
</file>

<file path=xl/sharedStrings.xml><?xml version="1.0" encoding="utf-8"?>
<sst xmlns="http://schemas.openxmlformats.org/spreadsheetml/2006/main" count="150" uniqueCount="75">
  <si>
    <t>Název</t>
  </si>
  <si>
    <t>Materiál</t>
  </si>
  <si>
    <t>Dimenze</t>
  </si>
  <si>
    <t>Potrubí</t>
  </si>
  <si>
    <t>kanalizace připojovací</t>
  </si>
  <si>
    <t>32</t>
  </si>
  <si>
    <t>40</t>
  </si>
  <si>
    <t>50</t>
  </si>
  <si>
    <t>110</t>
  </si>
  <si>
    <t>Nesouosá redukce</t>
  </si>
  <si>
    <t>40/32</t>
  </si>
  <si>
    <t>Větrací hlavice</t>
  </si>
  <si>
    <t>Čistící tvarovka</t>
  </si>
  <si>
    <t>Jednoduchá odbočka</t>
  </si>
  <si>
    <t>110/50-87,5°</t>
  </si>
  <si>
    <t>110/110-87,5°</t>
  </si>
  <si>
    <t>125</t>
  </si>
  <si>
    <t>Koleno</t>
  </si>
  <si>
    <t>125/110</t>
  </si>
  <si>
    <t>125-45°</t>
  </si>
  <si>
    <t>110/40-87,5°</t>
  </si>
  <si>
    <t>PP-MD</t>
  </si>
  <si>
    <t>PP-HT</t>
  </si>
  <si>
    <t>Kondenzační sifon</t>
  </si>
  <si>
    <t>DN32</t>
  </si>
  <si>
    <t>ST01 - Ks</t>
  </si>
  <si>
    <t>ST02 - Ks</t>
  </si>
  <si>
    <t>125-30°</t>
  </si>
  <si>
    <t>ST01 - Délka [m]</t>
  </si>
  <si>
    <t>ST02 - Délka [m]</t>
  </si>
  <si>
    <t>75</t>
  </si>
  <si>
    <t>ST03 - Ks</t>
  </si>
  <si>
    <t>ST03 - Délka [m]</t>
  </si>
  <si>
    <t>125/110-87,5°</t>
  </si>
  <si>
    <t>ST04 - Ks</t>
  </si>
  <si>
    <t>kanalizace svodné</t>
  </si>
  <si>
    <t>ST04 - Délka [m]</t>
  </si>
  <si>
    <t>ST05 - Délka [m]</t>
  </si>
  <si>
    <t>ST05 - Ks</t>
  </si>
  <si>
    <t>ST06 - Délka [m]</t>
  </si>
  <si>
    <t>ST06 - Ks</t>
  </si>
  <si>
    <t>ST07 - Ks</t>
  </si>
  <si>
    <t>ST07 - Délka [m]</t>
  </si>
  <si>
    <t>ST08 - Délka [m]</t>
  </si>
  <si>
    <t>ST08 - Ks</t>
  </si>
  <si>
    <t>110-45°</t>
  </si>
  <si>
    <t>75/50-87,5°</t>
  </si>
  <si>
    <t>110/75</t>
  </si>
  <si>
    <t>Přivzdušňovací ventil</t>
  </si>
  <si>
    <t>DN75</t>
  </si>
  <si>
    <t>Ostatní - ks</t>
  </si>
  <si>
    <t>125/125-87,5°</t>
  </si>
  <si>
    <t>Ostatní - Délka [m]</t>
  </si>
  <si>
    <t>Celkem - Délka [m]</t>
  </si>
  <si>
    <t>Celkem - ks</t>
  </si>
  <si>
    <t>160</t>
  </si>
  <si>
    <t>kanalizace venkovní dešťová</t>
  </si>
  <si>
    <t>kanalizace venkovní splašková/jednotná</t>
  </si>
  <si>
    <t>Délka [m]</t>
  </si>
  <si>
    <r>
      <rPr>
        <sz val="10"/>
        <color theme="1"/>
        <rFont val="Times New Roman"/>
        <family val="1"/>
        <charset val="238"/>
      </rPr>
      <t>Ø</t>
    </r>
    <r>
      <rPr>
        <sz val="10"/>
        <color theme="1"/>
        <rFont val="Calibri"/>
        <family val="2"/>
        <charset val="238"/>
      </rPr>
      <t>125 mm</t>
    </r>
  </si>
  <si>
    <t>Lapač střešních splavenin přímý</t>
  </si>
  <si>
    <t>PP obohacený o skelná vlákna</t>
  </si>
  <si>
    <t>Retenční objekt - objem 10 m3, DxŠxV=3,52x2,24x2,895</t>
  </si>
  <si>
    <t>75-30°</t>
  </si>
  <si>
    <t>125-15°</t>
  </si>
  <si>
    <t>75/50</t>
  </si>
  <si>
    <t>kanalizace odadní</t>
  </si>
  <si>
    <t>kanalizace odpadní</t>
  </si>
  <si>
    <t>PP-odhlučněné</t>
  </si>
  <si>
    <t>Pozn.: 
Stoupací potrubí bude provedeno z odhlučněné polypropylenového potrubí třívrstvé konstrukce a bude zvukově izolováno.</t>
  </si>
  <si>
    <t>Pozn.: 
Výpis okapních svodů a žlabů viz výkaz klempířských prvků</t>
  </si>
  <si>
    <t>Kanalizační šachta</t>
  </si>
  <si>
    <r>
      <rPr>
        <sz val="10"/>
        <color theme="1"/>
        <rFont val="Times New Roman"/>
        <family val="1"/>
        <charset val="238"/>
      </rPr>
      <t>Ø4</t>
    </r>
    <r>
      <rPr>
        <sz val="10"/>
        <color theme="1"/>
        <rFont val="Calibri"/>
        <family val="2"/>
        <charset val="238"/>
      </rPr>
      <t>25 mm</t>
    </r>
  </si>
  <si>
    <r>
      <rPr>
        <sz val="10"/>
        <color theme="1"/>
        <rFont val="Times New Roman"/>
        <family val="1"/>
        <charset val="238"/>
      </rPr>
      <t>Ø600</t>
    </r>
    <r>
      <rPr>
        <sz val="10"/>
        <color theme="1"/>
        <rFont val="Calibri"/>
        <family val="2"/>
        <charset val="238"/>
      </rPr>
      <t xml:space="preserve"> mm</t>
    </r>
  </si>
  <si>
    <r>
      <rPr>
        <sz val="10"/>
        <color theme="1"/>
        <rFont val="Times New Roman"/>
        <family val="1"/>
        <charset val="238"/>
      </rPr>
      <t>Ø1000</t>
    </r>
    <r>
      <rPr>
        <sz val="10"/>
        <color theme="1"/>
        <rFont val="Calibri"/>
        <family val="2"/>
        <charset val="238"/>
      </rPr>
      <t xml:space="preserve"> mm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</si>
</sst>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49" fontId="3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top" wrapText="1"/>
    </xf>
    <xf numFmtId="49" fontId="1" fillId="0" borderId="0" xfId="0" applyNumberFormat="1" applyFont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top" wrapText="1"/>
    </xf>
    <xf numFmtId="49" fontId="2" fillId="0" borderId="0" xfId="0" applyNumberFormat="1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0" fillId="0" borderId="0" xfId="0" applyBorder="1"/>
    <xf numFmtId="49" fontId="3" fillId="0" borderId="0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right" vertical="top" wrapText="1"/>
    </xf>
    <xf numFmtId="0" fontId="1" fillId="0" borderId="2" xfId="0" applyFont="1" applyBorder="1"/>
    <xf numFmtId="0" fontId="2" fillId="0" borderId="2" xfId="0" applyFont="1" applyBorder="1"/>
    <xf numFmtId="1" fontId="1" fillId="0" borderId="2" xfId="0" applyNumberFormat="1" applyFont="1" applyBorder="1" applyAlignment="1">
      <alignment horizontal="right" vertical="top" wrapText="1"/>
    </xf>
    <xf numFmtId="1" fontId="1" fillId="0" borderId="0" xfId="0" applyNumberFormat="1" applyFont="1" applyAlignment="1">
      <alignment horizontal="right"/>
    </xf>
    <xf numFmtId="0" fontId="2" fillId="0" borderId="0" xfId="0" applyFont="1" applyBorder="1"/>
    <xf numFmtId="49" fontId="2" fillId="0" borderId="0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/>
    <xf numFmtId="49" fontId="3" fillId="0" borderId="2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left" vertical="top" wrapText="1"/>
    </xf>
    <xf numFmtId="164" fontId="2" fillId="0" borderId="3" xfId="0" applyNumberFormat="1" applyFont="1" applyBorder="1" applyAlignment="1">
      <alignment horizontal="left" vertical="top" wrapText="1"/>
    </xf>
    <xf numFmtId="164" fontId="2" fillId="0" borderId="2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horizontal="left" vertical="top" wrapText="1"/>
    </xf>
    <xf numFmtId="0" fontId="1" fillId="0" borderId="0" xfId="0" applyFont="1" applyFill="1" applyBorder="1"/>
    <xf numFmtId="49" fontId="2" fillId="0" borderId="0" xfId="0" applyNumberFormat="1" applyFont="1" applyBorder="1" applyAlignment="1">
      <alignment horizontal="left" vertical="top"/>
    </xf>
    <xf numFmtId="49" fontId="1" fillId="0" borderId="0" xfId="0" applyNumberFormat="1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workbookViewId="0">
      <selection activeCell="C23" sqref="C23"/>
    </sheetView>
  </sheetViews>
  <sheetFormatPr defaultRowHeight="15" x14ac:dyDescent="0.25"/>
  <cols>
    <col min="1" max="1" width="20.7109375" customWidth="1"/>
    <col min="2" max="3" width="15.7109375" customWidth="1"/>
    <col min="4" max="13" width="10.7109375" customWidth="1"/>
  </cols>
  <sheetData>
    <row r="1" spans="1:13" ht="15.75" x14ac:dyDescent="0.25">
      <c r="A1" s="32"/>
      <c r="B1" s="32"/>
      <c r="C1" s="32"/>
      <c r="D1" s="32"/>
      <c r="E1" s="32"/>
    </row>
    <row r="3" spans="1:13" x14ac:dyDescent="0.25">
      <c r="A3" s="24" t="s">
        <v>0</v>
      </c>
      <c r="B3" s="24" t="s">
        <v>2</v>
      </c>
      <c r="C3" s="24" t="s">
        <v>1</v>
      </c>
      <c r="D3" s="24" t="s">
        <v>25</v>
      </c>
      <c r="E3" s="24" t="s">
        <v>26</v>
      </c>
      <c r="F3" s="24" t="s">
        <v>31</v>
      </c>
      <c r="G3" s="24" t="s">
        <v>34</v>
      </c>
      <c r="H3" s="24" t="s">
        <v>38</v>
      </c>
      <c r="I3" s="24" t="s">
        <v>40</v>
      </c>
      <c r="J3" s="24" t="s">
        <v>41</v>
      </c>
      <c r="K3" s="24" t="s">
        <v>44</v>
      </c>
      <c r="L3" s="15" t="s">
        <v>50</v>
      </c>
      <c r="M3" s="15" t="s">
        <v>54</v>
      </c>
    </row>
    <row r="4" spans="1:13" ht="15.75" x14ac:dyDescent="0.25">
      <c r="A4" s="10" t="s">
        <v>17</v>
      </c>
      <c r="B4" s="10" t="s">
        <v>19</v>
      </c>
      <c r="C4" s="10" t="s">
        <v>21</v>
      </c>
      <c r="D4" s="11">
        <v>2</v>
      </c>
      <c r="E4" s="11">
        <v>2</v>
      </c>
      <c r="F4" s="11">
        <v>2</v>
      </c>
      <c r="G4" s="11">
        <v>2</v>
      </c>
      <c r="H4" s="11">
        <v>2</v>
      </c>
      <c r="I4" s="11">
        <v>0</v>
      </c>
      <c r="J4" s="11">
        <v>2</v>
      </c>
      <c r="K4" s="11">
        <v>1</v>
      </c>
      <c r="L4" s="18">
        <v>8</v>
      </c>
      <c r="M4" s="17">
        <f>SUM(D4:L4)</f>
        <v>21</v>
      </c>
    </row>
    <row r="5" spans="1:13" ht="15.75" x14ac:dyDescent="0.25">
      <c r="A5" s="10" t="s">
        <v>17</v>
      </c>
      <c r="B5" s="10" t="s">
        <v>27</v>
      </c>
      <c r="C5" s="10" t="s">
        <v>21</v>
      </c>
      <c r="D5" s="11">
        <v>0</v>
      </c>
      <c r="E5" s="11">
        <v>0</v>
      </c>
      <c r="F5" s="11">
        <v>0</v>
      </c>
      <c r="G5" s="11">
        <v>0</v>
      </c>
      <c r="H5" s="11">
        <v>2</v>
      </c>
      <c r="I5" s="11">
        <v>0</v>
      </c>
      <c r="J5" s="11">
        <v>2</v>
      </c>
      <c r="K5" s="11">
        <v>0</v>
      </c>
      <c r="L5" s="18">
        <v>0</v>
      </c>
      <c r="M5" s="17">
        <f t="shared" ref="M5:M26" si="0">SUM(D5:L5)</f>
        <v>4</v>
      </c>
    </row>
    <row r="6" spans="1:13" ht="15.75" x14ac:dyDescent="0.25">
      <c r="A6" s="10" t="s">
        <v>17</v>
      </c>
      <c r="B6" s="10" t="s">
        <v>64</v>
      </c>
      <c r="C6" s="10" t="s">
        <v>21</v>
      </c>
      <c r="D6" s="11">
        <v>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18">
        <v>1</v>
      </c>
      <c r="M6" s="17">
        <f t="shared" si="0"/>
        <v>1</v>
      </c>
    </row>
    <row r="7" spans="1:13" ht="15.75" x14ac:dyDescent="0.25">
      <c r="A7" s="10" t="s">
        <v>17</v>
      </c>
      <c r="B7" s="10" t="s">
        <v>45</v>
      </c>
      <c r="C7" s="10" t="s">
        <v>21</v>
      </c>
      <c r="D7" s="11">
        <v>0</v>
      </c>
      <c r="E7" s="11">
        <v>0</v>
      </c>
      <c r="F7" s="11">
        <v>0</v>
      </c>
      <c r="G7" s="11">
        <v>0</v>
      </c>
      <c r="H7" s="11">
        <v>2</v>
      </c>
      <c r="I7" s="11">
        <v>2</v>
      </c>
      <c r="J7" s="11">
        <v>2</v>
      </c>
      <c r="K7" s="11">
        <v>0</v>
      </c>
      <c r="L7" s="18">
        <f>12+4</f>
        <v>16</v>
      </c>
      <c r="M7" s="17">
        <f t="shared" si="0"/>
        <v>22</v>
      </c>
    </row>
    <row r="8" spans="1:13" ht="15.75" x14ac:dyDescent="0.25">
      <c r="A8" s="10" t="s">
        <v>17</v>
      </c>
      <c r="B8" s="10" t="s">
        <v>63</v>
      </c>
      <c r="C8" s="10" t="s">
        <v>21</v>
      </c>
      <c r="D8" s="11">
        <v>0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18">
        <v>2</v>
      </c>
      <c r="M8" s="17">
        <f t="shared" si="0"/>
        <v>2</v>
      </c>
    </row>
    <row r="9" spans="1:13" ht="15.75" x14ac:dyDescent="0.25">
      <c r="A9" s="10" t="s">
        <v>17</v>
      </c>
      <c r="B9" s="10" t="s">
        <v>19</v>
      </c>
      <c r="C9" s="10" t="s">
        <v>22</v>
      </c>
      <c r="D9" s="11">
        <v>0</v>
      </c>
      <c r="E9" s="11">
        <v>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8">
        <v>0</v>
      </c>
      <c r="M9" s="17">
        <f t="shared" si="0"/>
        <v>0</v>
      </c>
    </row>
    <row r="10" spans="1:13" ht="15.75" x14ac:dyDescent="0.25">
      <c r="A10" s="10" t="s">
        <v>13</v>
      </c>
      <c r="B10" s="10" t="s">
        <v>51</v>
      </c>
      <c r="C10" s="10" t="s">
        <v>21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1</v>
      </c>
      <c r="L10" s="18">
        <v>5</v>
      </c>
      <c r="M10" s="17">
        <f t="shared" si="0"/>
        <v>6</v>
      </c>
    </row>
    <row r="11" spans="1:13" ht="15.75" x14ac:dyDescent="0.25">
      <c r="A11" s="10" t="s">
        <v>13</v>
      </c>
      <c r="B11" s="10" t="s">
        <v>33</v>
      </c>
      <c r="C11" s="10" t="s">
        <v>21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8">
        <v>6</v>
      </c>
      <c r="M11" s="17">
        <f t="shared" si="0"/>
        <v>6</v>
      </c>
    </row>
    <row r="12" spans="1:13" ht="15.75" x14ac:dyDescent="0.25">
      <c r="A12" s="10" t="s">
        <v>13</v>
      </c>
      <c r="B12" s="10" t="s">
        <v>33</v>
      </c>
      <c r="C12" s="10" t="s">
        <v>22</v>
      </c>
      <c r="D12" s="11">
        <v>0</v>
      </c>
      <c r="E12" s="11">
        <v>0</v>
      </c>
      <c r="F12" s="11">
        <v>0</v>
      </c>
      <c r="G12" s="11">
        <v>0</v>
      </c>
      <c r="H12" s="11">
        <v>1</v>
      </c>
      <c r="I12" s="11">
        <v>0</v>
      </c>
      <c r="J12" s="11">
        <v>1</v>
      </c>
      <c r="K12" s="11">
        <v>0</v>
      </c>
      <c r="L12" s="18">
        <v>0</v>
      </c>
      <c r="M12" s="17">
        <f t="shared" si="0"/>
        <v>2</v>
      </c>
    </row>
    <row r="13" spans="1:13" ht="15.75" x14ac:dyDescent="0.25">
      <c r="A13" s="10" t="s">
        <v>13</v>
      </c>
      <c r="B13" s="10" t="s">
        <v>15</v>
      </c>
      <c r="C13" s="10" t="s">
        <v>22</v>
      </c>
      <c r="D13" s="11">
        <v>1</v>
      </c>
      <c r="E13" s="11">
        <v>1</v>
      </c>
      <c r="F13" s="11">
        <v>1</v>
      </c>
      <c r="G13" s="11">
        <v>1</v>
      </c>
      <c r="H13" s="11">
        <v>0</v>
      </c>
      <c r="I13" s="11">
        <v>0</v>
      </c>
      <c r="J13" s="11">
        <v>1</v>
      </c>
      <c r="K13" s="11">
        <v>1</v>
      </c>
      <c r="L13" s="18">
        <v>0</v>
      </c>
      <c r="M13" s="17">
        <f t="shared" si="0"/>
        <v>6</v>
      </c>
    </row>
    <row r="14" spans="1:13" ht="15.75" x14ac:dyDescent="0.25">
      <c r="A14" s="10" t="s">
        <v>13</v>
      </c>
      <c r="B14" s="10" t="s">
        <v>14</v>
      </c>
      <c r="C14" s="10" t="s">
        <v>22</v>
      </c>
      <c r="D14" s="11">
        <v>1</v>
      </c>
      <c r="E14" s="11">
        <v>1</v>
      </c>
      <c r="F14" s="11">
        <v>1</v>
      </c>
      <c r="G14" s="11">
        <v>1</v>
      </c>
      <c r="H14" s="11">
        <v>1</v>
      </c>
      <c r="I14" s="11">
        <v>0</v>
      </c>
      <c r="J14" s="11">
        <v>0</v>
      </c>
      <c r="K14" s="11">
        <v>1</v>
      </c>
      <c r="L14" s="18">
        <v>0</v>
      </c>
      <c r="M14" s="17">
        <f t="shared" si="0"/>
        <v>6</v>
      </c>
    </row>
    <row r="15" spans="1:13" ht="15.75" x14ac:dyDescent="0.25">
      <c r="A15" s="10" t="s">
        <v>13</v>
      </c>
      <c r="B15" s="10" t="s">
        <v>20</v>
      </c>
      <c r="C15" s="10" t="s">
        <v>22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1</v>
      </c>
      <c r="L15" s="18">
        <v>0</v>
      </c>
      <c r="M15" s="17">
        <f t="shared" si="0"/>
        <v>1</v>
      </c>
    </row>
    <row r="16" spans="1:13" ht="15.75" x14ac:dyDescent="0.25">
      <c r="A16" s="10" t="s">
        <v>13</v>
      </c>
      <c r="B16" s="10" t="s">
        <v>46</v>
      </c>
      <c r="C16" s="10" t="s">
        <v>22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1</v>
      </c>
      <c r="J16" s="11">
        <v>0</v>
      </c>
      <c r="K16" s="11">
        <v>0</v>
      </c>
      <c r="L16" s="18">
        <v>0</v>
      </c>
      <c r="M16" s="17">
        <f t="shared" si="0"/>
        <v>1</v>
      </c>
    </row>
    <row r="17" spans="1:13" ht="15.75" x14ac:dyDescent="0.25">
      <c r="A17" s="10" t="s">
        <v>9</v>
      </c>
      <c r="B17" s="10" t="s">
        <v>18</v>
      </c>
      <c r="C17" s="10" t="s">
        <v>21</v>
      </c>
      <c r="D17" s="11">
        <v>1</v>
      </c>
      <c r="E17" s="11">
        <v>1</v>
      </c>
      <c r="F17" s="11">
        <v>1</v>
      </c>
      <c r="G17" s="11">
        <v>1</v>
      </c>
      <c r="H17" s="11">
        <v>0</v>
      </c>
      <c r="I17" s="11">
        <v>0</v>
      </c>
      <c r="J17" s="11">
        <v>0</v>
      </c>
      <c r="K17" s="11">
        <v>1</v>
      </c>
      <c r="L17" s="18">
        <v>1</v>
      </c>
      <c r="M17" s="17">
        <f>SUM(D17:L17)</f>
        <v>6</v>
      </c>
    </row>
    <row r="18" spans="1:13" ht="15.75" x14ac:dyDescent="0.25">
      <c r="A18" s="10" t="s">
        <v>9</v>
      </c>
      <c r="B18" s="10" t="s">
        <v>47</v>
      </c>
      <c r="C18" s="10" t="s">
        <v>21</v>
      </c>
      <c r="D18" s="11">
        <v>0</v>
      </c>
      <c r="E18" s="11">
        <v>0</v>
      </c>
      <c r="F18" s="11">
        <v>0</v>
      </c>
      <c r="G18" s="11">
        <v>0</v>
      </c>
      <c r="H18" s="11">
        <v>0</v>
      </c>
      <c r="I18" s="11">
        <v>1</v>
      </c>
      <c r="J18" s="11">
        <v>0</v>
      </c>
      <c r="K18" s="11">
        <v>0</v>
      </c>
      <c r="L18" s="18">
        <v>5</v>
      </c>
      <c r="M18" s="17">
        <f>SUM(D18:L18)</f>
        <v>6</v>
      </c>
    </row>
    <row r="19" spans="1:13" ht="15.75" x14ac:dyDescent="0.25">
      <c r="A19" s="10" t="s">
        <v>9</v>
      </c>
      <c r="B19" s="10" t="s">
        <v>65</v>
      </c>
      <c r="C19" s="10" t="s">
        <v>21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8">
        <v>5</v>
      </c>
      <c r="M19" s="17">
        <f>SUM(D19:L19)</f>
        <v>5</v>
      </c>
    </row>
    <row r="20" spans="1:13" ht="15.75" x14ac:dyDescent="0.25">
      <c r="A20" s="10" t="s">
        <v>9</v>
      </c>
      <c r="B20" s="10" t="s">
        <v>18</v>
      </c>
      <c r="C20" s="10" t="s">
        <v>22</v>
      </c>
      <c r="D20" s="11">
        <v>0</v>
      </c>
      <c r="E20" s="11">
        <v>0</v>
      </c>
      <c r="F20" s="11">
        <v>0</v>
      </c>
      <c r="G20" s="11">
        <v>0</v>
      </c>
      <c r="H20" s="11">
        <v>1</v>
      </c>
      <c r="I20" s="11">
        <v>0</v>
      </c>
      <c r="J20" s="11">
        <v>1</v>
      </c>
      <c r="K20" s="11">
        <v>0</v>
      </c>
      <c r="L20" s="18">
        <v>0</v>
      </c>
      <c r="M20" s="17">
        <f t="shared" si="0"/>
        <v>2</v>
      </c>
    </row>
    <row r="21" spans="1:13" ht="15.75" x14ac:dyDescent="0.25">
      <c r="A21" s="10" t="s">
        <v>9</v>
      </c>
      <c r="B21" s="10" t="s">
        <v>10</v>
      </c>
      <c r="C21" s="10" t="s">
        <v>22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2</v>
      </c>
      <c r="L21" s="18">
        <v>0</v>
      </c>
      <c r="M21" s="17">
        <f t="shared" si="0"/>
        <v>2</v>
      </c>
    </row>
    <row r="22" spans="1:13" ht="15.75" x14ac:dyDescent="0.25">
      <c r="A22" s="10" t="s">
        <v>11</v>
      </c>
      <c r="B22" s="10" t="s">
        <v>8</v>
      </c>
      <c r="C22" s="10" t="s">
        <v>22</v>
      </c>
      <c r="D22" s="11">
        <v>1</v>
      </c>
      <c r="E22" s="11">
        <v>1</v>
      </c>
      <c r="F22" s="11">
        <v>1</v>
      </c>
      <c r="G22" s="11">
        <v>1</v>
      </c>
      <c r="H22" s="11">
        <v>1</v>
      </c>
      <c r="I22" s="11">
        <v>0</v>
      </c>
      <c r="J22" s="11">
        <v>1</v>
      </c>
      <c r="K22" s="11">
        <v>1</v>
      </c>
      <c r="L22" s="18">
        <v>0</v>
      </c>
      <c r="M22" s="17">
        <f t="shared" si="0"/>
        <v>7</v>
      </c>
    </row>
    <row r="23" spans="1:13" ht="15.75" x14ac:dyDescent="0.25">
      <c r="A23" s="10" t="s">
        <v>12</v>
      </c>
      <c r="B23" s="10" t="s">
        <v>8</v>
      </c>
      <c r="C23" s="10" t="s">
        <v>22</v>
      </c>
      <c r="D23" s="11">
        <v>1</v>
      </c>
      <c r="E23" s="11">
        <v>1</v>
      </c>
      <c r="F23" s="11">
        <v>1</v>
      </c>
      <c r="G23" s="11">
        <v>1</v>
      </c>
      <c r="H23" s="11">
        <v>1</v>
      </c>
      <c r="I23" s="11">
        <v>0</v>
      </c>
      <c r="J23" s="11">
        <v>1</v>
      </c>
      <c r="K23" s="11">
        <v>1</v>
      </c>
      <c r="L23" s="18">
        <v>0</v>
      </c>
      <c r="M23" s="17">
        <f t="shared" si="0"/>
        <v>7</v>
      </c>
    </row>
    <row r="24" spans="1:13" ht="15.75" x14ac:dyDescent="0.25">
      <c r="A24" s="10" t="s">
        <v>12</v>
      </c>
      <c r="B24" s="10" t="s">
        <v>16</v>
      </c>
      <c r="C24" s="10" t="s">
        <v>21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8">
        <v>0</v>
      </c>
      <c r="M24" s="17">
        <f t="shared" si="0"/>
        <v>0</v>
      </c>
    </row>
    <row r="25" spans="1:13" ht="15.75" x14ac:dyDescent="0.25">
      <c r="A25" s="10" t="s">
        <v>23</v>
      </c>
      <c r="B25" s="10" t="s">
        <v>24</v>
      </c>
      <c r="C25" s="10"/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2</v>
      </c>
      <c r="L25" s="18">
        <v>0</v>
      </c>
      <c r="M25" s="17">
        <f t="shared" si="0"/>
        <v>2</v>
      </c>
    </row>
    <row r="26" spans="1:13" ht="15.75" x14ac:dyDescent="0.25">
      <c r="A26" s="10" t="s">
        <v>48</v>
      </c>
      <c r="B26" s="10" t="s">
        <v>49</v>
      </c>
      <c r="C26" s="10"/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1</v>
      </c>
      <c r="J26" s="14">
        <v>0</v>
      </c>
      <c r="K26" s="14">
        <v>0</v>
      </c>
      <c r="L26" s="18">
        <v>0</v>
      </c>
      <c r="M26" s="17">
        <f t="shared" si="0"/>
        <v>1</v>
      </c>
    </row>
    <row r="27" spans="1:13" ht="15.75" x14ac:dyDescent="0.25">
      <c r="A27" s="9"/>
      <c r="M27" s="30"/>
    </row>
    <row r="28" spans="1:13" x14ac:dyDescent="0.25">
      <c r="A28" s="7"/>
    </row>
    <row r="29" spans="1:13" x14ac:dyDescent="0.25">
      <c r="A29" s="6"/>
    </row>
    <row r="30" spans="1:13" x14ac:dyDescent="0.25">
      <c r="A30" s="6"/>
    </row>
    <row r="31" spans="1:13" x14ac:dyDescent="0.25">
      <c r="A31" s="8"/>
    </row>
    <row r="32" spans="1:13" x14ac:dyDescent="0.25">
      <c r="A32" s="8"/>
    </row>
  </sheetData>
  <mergeCells count="1">
    <mergeCell ref="A1:E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opLeftCell="A2" workbookViewId="0">
      <selection activeCell="H11" sqref="H11"/>
    </sheetView>
  </sheetViews>
  <sheetFormatPr defaultRowHeight="15" x14ac:dyDescent="0.25"/>
  <cols>
    <col min="1" max="1" width="10.7109375" customWidth="1"/>
    <col min="2" max="2" width="15.7109375" customWidth="1"/>
    <col min="3" max="3" width="10.7109375" customWidth="1"/>
    <col min="4" max="11" width="14.85546875" customWidth="1"/>
    <col min="12" max="13" width="15.85546875" customWidth="1"/>
  </cols>
  <sheetData>
    <row r="1" spans="1:13" ht="15.75" x14ac:dyDescent="0.25">
      <c r="A1" s="32" t="s">
        <v>3</v>
      </c>
      <c r="B1" s="32"/>
      <c r="C1" s="32"/>
      <c r="D1" s="32"/>
      <c r="E1" s="3"/>
      <c r="F1" s="3"/>
      <c r="G1" s="3"/>
      <c r="H1" s="3"/>
      <c r="I1" s="3"/>
      <c r="J1" s="3"/>
      <c r="K1" s="3"/>
      <c r="L1" s="3"/>
      <c r="M1" s="3"/>
    </row>
    <row r="3" spans="1:13" x14ac:dyDescent="0.25">
      <c r="A3" s="1" t="s">
        <v>0</v>
      </c>
      <c r="B3" s="1" t="s">
        <v>1</v>
      </c>
      <c r="C3" s="1" t="s">
        <v>2</v>
      </c>
      <c r="D3" s="1" t="s">
        <v>28</v>
      </c>
      <c r="E3" s="1" t="s">
        <v>29</v>
      </c>
      <c r="F3" s="1" t="s">
        <v>32</v>
      </c>
      <c r="G3" s="1" t="s">
        <v>36</v>
      </c>
      <c r="H3" s="1" t="s">
        <v>37</v>
      </c>
      <c r="I3" s="1" t="s">
        <v>39</v>
      </c>
      <c r="J3" s="1" t="s">
        <v>42</v>
      </c>
      <c r="K3" s="1" t="s">
        <v>43</v>
      </c>
      <c r="L3" s="1" t="s">
        <v>52</v>
      </c>
      <c r="M3" s="1" t="s">
        <v>53</v>
      </c>
    </row>
    <row r="4" spans="1:13" ht="25.5" x14ac:dyDescent="0.25">
      <c r="A4" s="2" t="s">
        <v>4</v>
      </c>
      <c r="B4" s="2" t="s">
        <v>22</v>
      </c>
      <c r="C4" s="2" t="s">
        <v>5</v>
      </c>
      <c r="D4" s="26">
        <v>0</v>
      </c>
      <c r="E4" s="26">
        <v>0</v>
      </c>
      <c r="F4" s="26">
        <v>0</v>
      </c>
      <c r="G4" s="26">
        <v>0</v>
      </c>
      <c r="H4" s="26">
        <v>0</v>
      </c>
      <c r="I4" s="26">
        <v>0</v>
      </c>
      <c r="J4" s="26">
        <v>0</v>
      </c>
      <c r="K4" s="26">
        <f>6.1*1.3</f>
        <v>7.93</v>
      </c>
      <c r="L4" s="26">
        <v>0</v>
      </c>
      <c r="M4" s="16">
        <f>SUM(D4:L4)</f>
        <v>7.93</v>
      </c>
    </row>
    <row r="5" spans="1:13" ht="25.5" x14ac:dyDescent="0.25">
      <c r="A5" s="2" t="s">
        <v>4</v>
      </c>
      <c r="B5" s="2" t="s">
        <v>22</v>
      </c>
      <c r="C5" s="2" t="s">
        <v>6</v>
      </c>
      <c r="D5" s="26">
        <v>0</v>
      </c>
      <c r="E5" s="26">
        <v>0</v>
      </c>
      <c r="F5" s="26">
        <v>0</v>
      </c>
      <c r="G5" s="26">
        <v>0</v>
      </c>
      <c r="H5" s="26">
        <v>0</v>
      </c>
      <c r="I5" s="26">
        <v>0</v>
      </c>
      <c r="J5" s="26">
        <v>0</v>
      </c>
      <c r="K5" s="26">
        <v>1</v>
      </c>
      <c r="L5" s="26">
        <v>0</v>
      </c>
      <c r="M5" s="16">
        <f t="shared" ref="M5:M14" si="0">SUM(D5:L5)</f>
        <v>1</v>
      </c>
    </row>
    <row r="6" spans="1:13" ht="25.5" x14ac:dyDescent="0.25">
      <c r="A6" s="2" t="s">
        <v>4</v>
      </c>
      <c r="B6" s="2" t="s">
        <v>22</v>
      </c>
      <c r="C6" s="2" t="s">
        <v>7</v>
      </c>
      <c r="D6" s="26">
        <f>1*1.3</f>
        <v>1.3</v>
      </c>
      <c r="E6" s="26">
        <f>1*1.3</f>
        <v>1.3</v>
      </c>
      <c r="F6" s="26">
        <f>1*1.3</f>
        <v>1.3</v>
      </c>
      <c r="G6" s="26">
        <f>1*1.3</f>
        <v>1.3</v>
      </c>
      <c r="H6" s="26">
        <f>2.3*1.3</f>
        <v>2.9899999999999998</v>
      </c>
      <c r="I6" s="26">
        <f>2.4*1.3</f>
        <v>3.12</v>
      </c>
      <c r="J6" s="26">
        <f>1.3*1.3</f>
        <v>1.6900000000000002</v>
      </c>
      <c r="K6" s="26">
        <f>3.7*1.3</f>
        <v>4.8100000000000005</v>
      </c>
      <c r="L6" s="26">
        <v>0</v>
      </c>
      <c r="M6" s="16">
        <f t="shared" si="0"/>
        <v>17.809999999999999</v>
      </c>
    </row>
    <row r="7" spans="1:13" ht="25.5" x14ac:dyDescent="0.25">
      <c r="A7" s="5" t="s">
        <v>4</v>
      </c>
      <c r="B7" s="5" t="s">
        <v>22</v>
      </c>
      <c r="C7" s="5" t="s">
        <v>30</v>
      </c>
      <c r="D7" s="27">
        <f>1.8*1.3</f>
        <v>2.3400000000000003</v>
      </c>
      <c r="E7" s="27">
        <v>0</v>
      </c>
      <c r="F7" s="27">
        <v>0</v>
      </c>
      <c r="G7" s="27">
        <v>0</v>
      </c>
      <c r="H7" s="27">
        <f>1.9*1.3</f>
        <v>2.4699999999999998</v>
      </c>
      <c r="I7" s="27">
        <v>0</v>
      </c>
      <c r="J7" s="27">
        <v>0</v>
      </c>
      <c r="K7" s="27">
        <v>0</v>
      </c>
      <c r="L7" s="27">
        <v>0</v>
      </c>
      <c r="M7" s="16">
        <f t="shared" si="0"/>
        <v>4.8100000000000005</v>
      </c>
    </row>
    <row r="8" spans="1:13" ht="25.5" x14ac:dyDescent="0.25">
      <c r="A8" s="10" t="s">
        <v>4</v>
      </c>
      <c r="B8" s="10" t="s">
        <v>22</v>
      </c>
      <c r="C8" s="10" t="s">
        <v>8</v>
      </c>
      <c r="D8" s="28">
        <f>0.7*1.3</f>
        <v>0.90999999999999992</v>
      </c>
      <c r="E8" s="28">
        <f>0.7*1.3</f>
        <v>0.90999999999999992</v>
      </c>
      <c r="F8" s="28">
        <f>0.7*1.3</f>
        <v>0.90999999999999992</v>
      </c>
      <c r="G8" s="28">
        <f>0.7*1.3</f>
        <v>0.90999999999999992</v>
      </c>
      <c r="H8" s="28">
        <f>0.7*1.3</f>
        <v>0.90999999999999992</v>
      </c>
      <c r="I8" s="28">
        <v>0</v>
      </c>
      <c r="J8" s="28">
        <f>3.3*1.3</f>
        <v>4.29</v>
      </c>
      <c r="K8" s="28">
        <f>0.8*1.3</f>
        <v>1.04</v>
      </c>
      <c r="L8" s="28">
        <v>0</v>
      </c>
      <c r="M8" s="16">
        <f t="shared" si="0"/>
        <v>9.879999999999999</v>
      </c>
    </row>
    <row r="9" spans="1:13" ht="15.75" x14ac:dyDescent="0.25">
      <c r="A9" s="6"/>
      <c r="B9" s="6"/>
      <c r="C9" s="6"/>
      <c r="D9" s="29"/>
      <c r="E9" s="29"/>
      <c r="F9" s="29"/>
      <c r="G9" s="29"/>
      <c r="H9" s="29"/>
      <c r="I9" s="29"/>
      <c r="J9" s="29"/>
      <c r="K9" s="29"/>
      <c r="L9" s="29"/>
      <c r="M9" s="16"/>
    </row>
    <row r="10" spans="1:13" ht="25.5" x14ac:dyDescent="0.25">
      <c r="A10" s="5" t="s">
        <v>66</v>
      </c>
      <c r="B10" s="5" t="s">
        <v>68</v>
      </c>
      <c r="C10" s="5" t="s">
        <v>30</v>
      </c>
      <c r="D10" s="27">
        <v>0</v>
      </c>
      <c r="E10" s="27">
        <v>0</v>
      </c>
      <c r="F10" s="27">
        <v>0</v>
      </c>
      <c r="G10" s="27">
        <v>0</v>
      </c>
      <c r="H10" s="27">
        <v>0</v>
      </c>
      <c r="I10" s="27">
        <f>3.4*1.3</f>
        <v>4.42</v>
      </c>
      <c r="J10" s="27">
        <v>0</v>
      </c>
      <c r="K10" s="27">
        <v>0</v>
      </c>
      <c r="L10" s="27">
        <v>0</v>
      </c>
      <c r="M10" s="16">
        <f t="shared" ref="M10:M11" si="1">SUM(D10:L10)</f>
        <v>4.42</v>
      </c>
    </row>
    <row r="11" spans="1:13" ht="25.5" x14ac:dyDescent="0.25">
      <c r="A11" s="10" t="s">
        <v>67</v>
      </c>
      <c r="B11" s="10" t="s">
        <v>68</v>
      </c>
      <c r="C11" s="10" t="s">
        <v>8</v>
      </c>
      <c r="D11" s="28">
        <f>4.7*1.3</f>
        <v>6.11</v>
      </c>
      <c r="E11" s="28">
        <f>4.4*1.3</f>
        <v>5.7200000000000006</v>
      </c>
      <c r="F11" s="28">
        <f>4.4*1.3</f>
        <v>5.7200000000000006</v>
      </c>
      <c r="G11" s="28">
        <f>4.7*1.3</f>
        <v>6.11</v>
      </c>
      <c r="H11" s="28">
        <f>4.4*1.3</f>
        <v>5.7200000000000006</v>
      </c>
      <c r="I11" s="28">
        <v>0</v>
      </c>
      <c r="J11" s="28">
        <f>4.4*1.3</f>
        <v>5.7200000000000006</v>
      </c>
      <c r="K11" s="28">
        <f>3.5*1.3</f>
        <v>4.55</v>
      </c>
      <c r="L11" s="28">
        <v>0</v>
      </c>
      <c r="M11" s="16">
        <f t="shared" si="1"/>
        <v>39.65</v>
      </c>
    </row>
    <row r="12" spans="1:13" ht="15.75" x14ac:dyDescent="0.25">
      <c r="A12" s="6"/>
      <c r="B12" s="6"/>
      <c r="C12" s="6"/>
      <c r="D12" s="29"/>
      <c r="E12" s="29"/>
      <c r="F12" s="29"/>
      <c r="G12" s="29"/>
      <c r="H12" s="29"/>
      <c r="I12" s="29"/>
      <c r="J12" s="29"/>
      <c r="K12" s="29"/>
      <c r="L12" s="29"/>
      <c r="M12" s="16"/>
    </row>
    <row r="13" spans="1:13" ht="25.5" x14ac:dyDescent="0.25">
      <c r="A13" s="13" t="s">
        <v>35</v>
      </c>
      <c r="B13" s="13" t="s">
        <v>21</v>
      </c>
      <c r="C13" s="10">
        <v>110</v>
      </c>
      <c r="D13" s="28">
        <v>0</v>
      </c>
      <c r="E13" s="28">
        <v>0</v>
      </c>
      <c r="F13" s="28">
        <v>0</v>
      </c>
      <c r="G13" s="28">
        <v>0</v>
      </c>
      <c r="H13" s="28">
        <v>0</v>
      </c>
      <c r="I13" s="28">
        <f>1.1*1.3</f>
        <v>1.4300000000000002</v>
      </c>
      <c r="J13" s="28">
        <v>0</v>
      </c>
      <c r="K13" s="28">
        <v>0</v>
      </c>
      <c r="L13" s="28">
        <f>14.4*1.3</f>
        <v>18.720000000000002</v>
      </c>
      <c r="M13" s="16">
        <f t="shared" si="0"/>
        <v>20.150000000000002</v>
      </c>
    </row>
    <row r="14" spans="1:13" ht="25.5" x14ac:dyDescent="0.25">
      <c r="A14" s="13" t="s">
        <v>35</v>
      </c>
      <c r="B14" s="13" t="s">
        <v>21</v>
      </c>
      <c r="C14" s="10">
        <v>125</v>
      </c>
      <c r="D14" s="28">
        <f>0.5*1.3</f>
        <v>0.65</v>
      </c>
      <c r="E14" s="28">
        <f>0.7*1.3</f>
        <v>0.90999999999999992</v>
      </c>
      <c r="F14" s="28">
        <f>0.9*1.3</f>
        <v>1.1700000000000002</v>
      </c>
      <c r="G14" s="28">
        <f>1*1.3</f>
        <v>1.3</v>
      </c>
      <c r="H14" s="28">
        <f>0.2*1.3</f>
        <v>0.26</v>
      </c>
      <c r="I14" s="28">
        <v>0</v>
      </c>
      <c r="J14" s="28">
        <f>0.4*1.3</f>
        <v>0.52</v>
      </c>
      <c r="K14" s="28">
        <f>0.9*1.3</f>
        <v>1.1700000000000002</v>
      </c>
      <c r="L14" s="28">
        <f>39.7*1.3</f>
        <v>51.610000000000007</v>
      </c>
      <c r="M14" s="16">
        <f t="shared" si="0"/>
        <v>57.59</v>
      </c>
    </row>
    <row r="15" spans="1:13" x14ac:dyDescent="0.25">
      <c r="A15" s="8"/>
      <c r="B15" s="8"/>
      <c r="C15" s="8"/>
    </row>
    <row r="16" spans="1:13" x14ac:dyDescent="0.25">
      <c r="A16" s="9"/>
      <c r="B16" s="9"/>
      <c r="C16" s="9"/>
    </row>
    <row r="17" spans="1:3" x14ac:dyDescent="0.25">
      <c r="A17" s="6"/>
      <c r="B17" s="6"/>
      <c r="C17" s="7"/>
    </row>
    <row r="18" spans="1:3" x14ac:dyDescent="0.25">
      <c r="A18" s="31" t="s">
        <v>69</v>
      </c>
      <c r="B18" s="6"/>
      <c r="C18" s="7"/>
    </row>
    <row r="19" spans="1:3" x14ac:dyDescent="0.25">
      <c r="A19" s="6"/>
      <c r="B19" s="6"/>
      <c r="C19" s="7"/>
    </row>
    <row r="20" spans="1:3" x14ac:dyDescent="0.25">
      <c r="A20" s="6"/>
      <c r="B20" s="6"/>
      <c r="C20" s="7"/>
    </row>
    <row r="21" spans="1:3" x14ac:dyDescent="0.25">
      <c r="A21" s="8"/>
      <c r="B21" s="8"/>
      <c r="C21" s="8"/>
    </row>
  </sheetData>
  <mergeCells count="1">
    <mergeCell ref="A1:D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workbookViewId="0">
      <selection activeCell="F19" sqref="F19"/>
    </sheetView>
  </sheetViews>
  <sheetFormatPr defaultRowHeight="15" x14ac:dyDescent="0.25"/>
  <cols>
    <col min="1" max="1" width="30.5703125" customWidth="1"/>
    <col min="2" max="3" width="15.7109375" customWidth="1"/>
    <col min="4" max="4" width="10.7109375" customWidth="1"/>
  </cols>
  <sheetData>
    <row r="1" spans="1:4" ht="15.75" x14ac:dyDescent="0.25">
      <c r="A1" s="32"/>
      <c r="B1" s="32"/>
      <c r="C1" s="32"/>
    </row>
    <row r="3" spans="1:4" x14ac:dyDescent="0.25">
      <c r="A3" s="24" t="s">
        <v>0</v>
      </c>
      <c r="B3" s="24" t="s">
        <v>2</v>
      </c>
      <c r="C3" s="24" t="s">
        <v>1</v>
      </c>
      <c r="D3" s="15" t="s">
        <v>50</v>
      </c>
    </row>
    <row r="4" spans="1:4" ht="25.5" x14ac:dyDescent="0.25">
      <c r="A4" s="10" t="s">
        <v>60</v>
      </c>
      <c r="B4" s="25" t="s">
        <v>59</v>
      </c>
      <c r="C4" s="10" t="s">
        <v>61</v>
      </c>
      <c r="D4" s="17">
        <v>5</v>
      </c>
    </row>
    <row r="5" spans="1:4" ht="25.5" x14ac:dyDescent="0.25">
      <c r="A5" s="10" t="s">
        <v>62</v>
      </c>
      <c r="B5" s="10"/>
      <c r="C5" s="10"/>
      <c r="D5" s="17">
        <v>1</v>
      </c>
    </row>
    <row r="6" spans="1:4" ht="15.75" x14ac:dyDescent="0.25">
      <c r="A6" s="10" t="s">
        <v>71</v>
      </c>
      <c r="B6" s="25" t="s">
        <v>72</v>
      </c>
      <c r="C6" s="10"/>
      <c r="D6" s="17">
        <v>1</v>
      </c>
    </row>
    <row r="7" spans="1:4" ht="15.75" x14ac:dyDescent="0.25">
      <c r="A7" s="10"/>
      <c r="B7" s="25" t="s">
        <v>73</v>
      </c>
      <c r="C7" s="10"/>
      <c r="D7" s="17">
        <v>3</v>
      </c>
    </row>
    <row r="8" spans="1:4" ht="15.75" x14ac:dyDescent="0.25">
      <c r="A8" s="10"/>
      <c r="B8" s="25" t="s">
        <v>74</v>
      </c>
      <c r="C8" s="10"/>
      <c r="D8" s="17">
        <v>1</v>
      </c>
    </row>
    <row r="9" spans="1:4" x14ac:dyDescent="0.25">
      <c r="A9" s="6"/>
      <c r="B9" s="6"/>
      <c r="C9" s="6"/>
      <c r="D9" s="21"/>
    </row>
    <row r="10" spans="1:4" x14ac:dyDescent="0.25">
      <c r="A10" s="6"/>
      <c r="B10" s="6"/>
      <c r="C10" s="6"/>
      <c r="D10" s="21"/>
    </row>
    <row r="11" spans="1:4" x14ac:dyDescent="0.25">
      <c r="A11" s="31" t="s">
        <v>70</v>
      </c>
      <c r="B11" s="6"/>
      <c r="C11" s="6"/>
      <c r="D11" s="21"/>
    </row>
    <row r="12" spans="1:4" x14ac:dyDescent="0.25">
      <c r="A12" s="6"/>
      <c r="B12" s="6"/>
      <c r="C12" s="6"/>
      <c r="D12" s="21"/>
    </row>
    <row r="13" spans="1:4" x14ac:dyDescent="0.25">
      <c r="A13" s="6"/>
      <c r="B13" s="6"/>
      <c r="C13" s="6"/>
      <c r="D13" s="21"/>
    </row>
    <row r="14" spans="1:4" x14ac:dyDescent="0.25">
      <c r="A14" s="6"/>
      <c r="B14" s="6"/>
      <c r="C14" s="6"/>
      <c r="D14" s="21"/>
    </row>
    <row r="15" spans="1:4" x14ac:dyDescent="0.25">
      <c r="A15" s="6"/>
      <c r="B15" s="6"/>
      <c r="C15" s="6"/>
      <c r="D15" s="21"/>
    </row>
    <row r="16" spans="1:4" x14ac:dyDescent="0.25">
      <c r="A16" s="6"/>
      <c r="B16" s="6"/>
      <c r="C16" s="6"/>
      <c r="D16" s="21"/>
    </row>
    <row r="17" spans="1:4" x14ac:dyDescent="0.25">
      <c r="A17" s="6"/>
      <c r="B17" s="6"/>
      <c r="C17" s="6"/>
      <c r="D17" s="21"/>
    </row>
    <row r="18" spans="1:4" x14ac:dyDescent="0.25">
      <c r="A18" s="6"/>
      <c r="B18" s="6"/>
      <c r="C18" s="6"/>
      <c r="D18" s="21"/>
    </row>
    <row r="19" spans="1:4" x14ac:dyDescent="0.25">
      <c r="A19" s="6"/>
      <c r="B19" s="6"/>
      <c r="C19" s="6"/>
      <c r="D19" s="21"/>
    </row>
    <row r="20" spans="1:4" x14ac:dyDescent="0.25">
      <c r="A20" s="6"/>
      <c r="B20" s="6"/>
      <c r="C20" s="6"/>
      <c r="D20" s="21"/>
    </row>
    <row r="21" spans="1:4" x14ac:dyDescent="0.25">
      <c r="A21" s="6"/>
      <c r="B21" s="6"/>
      <c r="C21" s="6"/>
      <c r="D21" s="21"/>
    </row>
    <row r="22" spans="1:4" x14ac:dyDescent="0.25">
      <c r="A22" s="6"/>
      <c r="B22" s="6"/>
      <c r="C22" s="6"/>
      <c r="D22" s="21"/>
    </row>
    <row r="23" spans="1:4" x14ac:dyDescent="0.25">
      <c r="A23" s="6"/>
      <c r="B23" s="6"/>
      <c r="C23" s="6"/>
      <c r="D23" s="21"/>
    </row>
    <row r="24" spans="1:4" x14ac:dyDescent="0.25">
      <c r="A24" s="6"/>
      <c r="B24" s="6"/>
      <c r="C24" s="6"/>
      <c r="D24" s="21"/>
    </row>
    <row r="25" spans="1:4" x14ac:dyDescent="0.25">
      <c r="A25" s="6"/>
      <c r="B25" s="6"/>
      <c r="C25" s="6"/>
      <c r="D25" s="21"/>
    </row>
    <row r="26" spans="1:4" x14ac:dyDescent="0.25">
      <c r="A26" s="22"/>
      <c r="B26" s="22"/>
      <c r="C26" s="8"/>
      <c r="D26" s="23"/>
    </row>
    <row r="27" spans="1:4" ht="15.75" x14ac:dyDescent="0.25">
      <c r="A27" s="12"/>
    </row>
    <row r="28" spans="1:4" x14ac:dyDescent="0.25">
      <c r="A28" s="8"/>
    </row>
    <row r="29" spans="1:4" x14ac:dyDescent="0.25">
      <c r="A29" s="9"/>
    </row>
    <row r="30" spans="1:4" x14ac:dyDescent="0.25">
      <c r="A30" s="7"/>
    </row>
    <row r="31" spans="1:4" x14ac:dyDescent="0.25">
      <c r="A31" s="6"/>
    </row>
    <row r="32" spans="1:4" x14ac:dyDescent="0.25">
      <c r="A32" s="6"/>
    </row>
    <row r="33" spans="1:1" x14ac:dyDescent="0.25">
      <c r="A33" s="8"/>
    </row>
    <row r="34" spans="1:1" x14ac:dyDescent="0.25">
      <c r="A34" s="8"/>
    </row>
  </sheetData>
  <mergeCells count="1">
    <mergeCell ref="A1:C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D7" sqref="D7"/>
    </sheetView>
  </sheetViews>
  <sheetFormatPr defaultRowHeight="15" x14ac:dyDescent="0.25"/>
  <cols>
    <col min="1" max="1" width="25" customWidth="1"/>
    <col min="2" max="2" width="15.7109375" customWidth="1"/>
    <col min="3" max="4" width="10.7109375" customWidth="1"/>
  </cols>
  <sheetData>
    <row r="1" spans="1:4" ht="15.75" x14ac:dyDescent="0.25">
      <c r="A1" s="32" t="s">
        <v>3</v>
      </c>
      <c r="B1" s="32"/>
      <c r="C1" s="32"/>
      <c r="D1" s="4"/>
    </row>
    <row r="3" spans="1:4" x14ac:dyDescent="0.25">
      <c r="A3" s="1" t="s">
        <v>0</v>
      </c>
      <c r="B3" s="1" t="s">
        <v>1</v>
      </c>
      <c r="C3" s="1" t="s">
        <v>2</v>
      </c>
      <c r="D3" s="1" t="s">
        <v>58</v>
      </c>
    </row>
    <row r="4" spans="1:4" ht="25.5" x14ac:dyDescent="0.25">
      <c r="A4" s="13" t="s">
        <v>57</v>
      </c>
      <c r="B4" s="13" t="s">
        <v>21</v>
      </c>
      <c r="C4" s="10" t="s">
        <v>16</v>
      </c>
      <c r="D4" s="19">
        <f>26.75*1.3</f>
        <v>34.774999999999999</v>
      </c>
    </row>
    <row r="5" spans="1:4" ht="25.5" x14ac:dyDescent="0.25">
      <c r="A5" s="13" t="s">
        <v>57</v>
      </c>
      <c r="B5" s="13" t="s">
        <v>21</v>
      </c>
      <c r="C5" s="10" t="s">
        <v>55</v>
      </c>
      <c r="D5" s="19">
        <f>15.27*1.3</f>
        <v>19.850999999999999</v>
      </c>
    </row>
    <row r="6" spans="1:4" ht="15.75" x14ac:dyDescent="0.25">
      <c r="A6" s="9"/>
      <c r="B6" s="9"/>
      <c r="C6" s="9"/>
      <c r="D6" s="20"/>
    </row>
    <row r="7" spans="1:4" ht="15.75" x14ac:dyDescent="0.25">
      <c r="A7" s="13" t="s">
        <v>56</v>
      </c>
      <c r="B7" s="13" t="s">
        <v>21</v>
      </c>
      <c r="C7" s="10" t="s">
        <v>16</v>
      </c>
      <c r="D7" s="19">
        <f>79.57*1.3</f>
        <v>103.44099999999999</v>
      </c>
    </row>
    <row r="8" spans="1:4" ht="15.75" x14ac:dyDescent="0.25">
      <c r="A8" s="13" t="s">
        <v>56</v>
      </c>
      <c r="B8" s="13" t="s">
        <v>21</v>
      </c>
      <c r="C8" s="10" t="s">
        <v>55</v>
      </c>
      <c r="D8" s="19">
        <f>5.63*1.3</f>
        <v>7.319</v>
      </c>
    </row>
    <row r="9" spans="1:4" x14ac:dyDescent="0.25">
      <c r="A9" s="6"/>
      <c r="B9" s="6"/>
      <c r="C9" s="7"/>
    </row>
    <row r="10" spans="1:4" x14ac:dyDescent="0.25">
      <c r="A10" s="6"/>
      <c r="B10" s="6"/>
      <c r="C10" s="7"/>
    </row>
    <row r="11" spans="1:4" x14ac:dyDescent="0.25">
      <c r="A11" s="8"/>
      <c r="B11" s="8"/>
      <c r="C11" s="8"/>
    </row>
  </sheetData>
  <mergeCells count="1">
    <mergeCell ref="A1:C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Tvarovky vnitřní kanalizace</vt:lpstr>
      <vt:lpstr>Potrubí vnitřní kanalizace</vt:lpstr>
      <vt:lpstr>Objekty venkovní kanalizace</vt:lpstr>
      <vt:lpstr>Potrubí venkovní kanalizace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Sukovatá</dc:creator>
  <cp:lastModifiedBy>Jana Sukovatá</cp:lastModifiedBy>
  <dcterms:created xsi:type="dcterms:W3CDTF">2024-08-06T05:26:22Z</dcterms:created>
  <dcterms:modified xsi:type="dcterms:W3CDTF">2024-08-08T10:57:14Z</dcterms:modified>
</cp:coreProperties>
</file>