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client\X\PJ\Akce 2023\STAVBY PK 2023\Křiž.sil. II_180XIII_18045 Chotěšov\PD+Rozpočet úprava\"/>
    </mc:Choice>
  </mc:AlternateContent>
  <bookViews>
    <workbookView xWindow="0" yWindow="0" windowWidth="28800" windowHeight="12300"/>
  </bookViews>
  <sheets>
    <sheet name="Rekapitulace stavby" sheetId="1" r:id="rId1"/>
    <sheet name="SO 110 - Komunikace" sheetId="2" r:id="rId2"/>
  </sheets>
  <definedNames>
    <definedName name="_xlnm._FilterDatabase" localSheetId="1" hidden="1">'SO 110 - Komunikace'!$C$127:$K$253</definedName>
    <definedName name="_xlnm.Print_Titles" localSheetId="0">'Rekapitulace stavby'!$92:$92</definedName>
    <definedName name="_xlnm.Print_Titles" localSheetId="1">'SO 110 - Komunikace'!$127:$127</definedName>
    <definedName name="_xlnm.Print_Area" localSheetId="0">'Rekapitulace stavby'!$D$4:$AO$76,'Rekapitulace stavby'!$C$82:$AQ$96</definedName>
    <definedName name="_xlnm.Print_Area" localSheetId="1">'SO 110 - Komunikace'!$C$4:$J$76,'SO 110 - Komunikace'!$C$82:$J$109,'SO 110 - Komunikace'!$C$115:$K$253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51" i="2"/>
  <c r="BH251" i="2"/>
  <c r="BG251" i="2"/>
  <c r="BF251" i="2"/>
  <c r="T251" i="2"/>
  <c r="T250" i="2"/>
  <c r="R251" i="2"/>
  <c r="R250" i="2"/>
  <c r="P251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F35" i="2" s="1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T233" i="2"/>
  <c r="R234" i="2"/>
  <c r="R233" i="2" s="1"/>
  <c r="P234" i="2"/>
  <c r="P233" i="2" s="1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T171" i="2"/>
  <c r="R172" i="2"/>
  <c r="R171" i="2" s="1"/>
  <c r="P172" i="2"/>
  <c r="P171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F36" i="2" s="1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F34" i="2" s="1"/>
  <c r="T139" i="2"/>
  <c r="R139" i="2"/>
  <c r="P139" i="2"/>
  <c r="BI135" i="2"/>
  <c r="BH135" i="2"/>
  <c r="BG135" i="2"/>
  <c r="BF135" i="2"/>
  <c r="T135" i="2"/>
  <c r="R135" i="2"/>
  <c r="P135" i="2"/>
  <c r="BI133" i="2"/>
  <c r="BH133" i="2"/>
  <c r="BG133" i="2"/>
  <c r="BF133" i="2"/>
  <c r="J34" i="2" s="1"/>
  <c r="T133" i="2"/>
  <c r="R133" i="2"/>
  <c r="P133" i="2"/>
  <c r="BI131" i="2"/>
  <c r="F37" i="2" s="1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/>
  <c r="J23" i="2"/>
  <c r="J21" i="2"/>
  <c r="E21" i="2"/>
  <c r="J124" i="2" s="1"/>
  <c r="J20" i="2"/>
  <c r="J18" i="2"/>
  <c r="E18" i="2"/>
  <c r="F125" i="2" s="1"/>
  <c r="J17" i="2"/>
  <c r="J15" i="2"/>
  <c r="E15" i="2"/>
  <c r="F124" i="2" s="1"/>
  <c r="J14" i="2"/>
  <c r="J12" i="2"/>
  <c r="J122" i="2"/>
  <c r="E7" i="2"/>
  <c r="E118" i="2"/>
  <c r="L90" i="1"/>
  <c r="AM90" i="1"/>
  <c r="AM89" i="1"/>
  <c r="L89" i="1"/>
  <c r="AM87" i="1"/>
  <c r="L87" i="1"/>
  <c r="L85" i="1"/>
  <c r="L84" i="1"/>
  <c r="J225" i="2"/>
  <c r="BK223" i="2"/>
  <c r="BK222" i="2"/>
  <c r="J219" i="2"/>
  <c r="BK215" i="2"/>
  <c r="J213" i="2"/>
  <c r="BK210" i="2"/>
  <c r="J210" i="2"/>
  <c r="J209" i="2"/>
  <c r="J208" i="2"/>
  <c r="J207" i="2"/>
  <c r="J206" i="2"/>
  <c r="J205" i="2"/>
  <c r="J204" i="2"/>
  <c r="J203" i="2"/>
  <c r="BK200" i="2"/>
  <c r="BK198" i="2"/>
  <c r="BK196" i="2"/>
  <c r="BK194" i="2"/>
  <c r="BK190" i="2"/>
  <c r="BK189" i="2"/>
  <c r="BK186" i="2"/>
  <c r="BK183" i="2"/>
  <c r="BK180" i="2"/>
  <c r="BK172" i="2"/>
  <c r="BK166" i="2"/>
  <c r="J164" i="2"/>
  <c r="J157" i="2"/>
  <c r="J154" i="2"/>
  <c r="BK145" i="2"/>
  <c r="J141" i="2"/>
  <c r="J135" i="2"/>
  <c r="BK131" i="2"/>
  <c r="J244" i="2"/>
  <c r="BK237" i="2"/>
  <c r="BK232" i="2"/>
  <c r="J229" i="2"/>
  <c r="BK247" i="2"/>
  <c r="J241" i="2"/>
  <c r="BK220" i="2"/>
  <c r="J217" i="2"/>
  <c r="BK214" i="2"/>
  <c r="J212" i="2"/>
  <c r="BK251" i="2"/>
  <c r="BK225" i="2"/>
  <c r="J223" i="2"/>
  <c r="J220" i="2"/>
  <c r="BK217" i="2"/>
  <c r="J214" i="2"/>
  <c r="BK212" i="2"/>
  <c r="BK211" i="2"/>
  <c r="BK209" i="2"/>
  <c r="BK208" i="2"/>
  <c r="BK207" i="2"/>
  <c r="BK206" i="2"/>
  <c r="BK205" i="2"/>
  <c r="BK204" i="2"/>
  <c r="BK203" i="2"/>
  <c r="BK202" i="2"/>
  <c r="J200" i="2"/>
  <c r="J198" i="2"/>
  <c r="J196" i="2"/>
  <c r="J194" i="2"/>
  <c r="J190" i="2"/>
  <c r="J189" i="2"/>
  <c r="J186" i="2"/>
  <c r="J183" i="2"/>
  <c r="BK176" i="2"/>
  <c r="J172" i="2"/>
  <c r="J166" i="2"/>
  <c r="J161" i="2"/>
  <c r="J155" i="2"/>
  <c r="J151" i="2"/>
  <c r="J145" i="2"/>
  <c r="J139" i="2"/>
  <c r="BK133" i="2"/>
  <c r="J247" i="2"/>
  <c r="J239" i="2"/>
  <c r="J238" i="2"/>
  <c r="J234" i="2"/>
  <c r="J227" i="2"/>
  <c r="AS94" i="1"/>
  <c r="BK241" i="2"/>
  <c r="J222" i="2"/>
  <c r="BK219" i="2"/>
  <c r="J215" i="2"/>
  <c r="BK213" i="2"/>
  <c r="J211" i="2"/>
  <c r="J176" i="2"/>
  <c r="BK164" i="2"/>
  <c r="BK157" i="2"/>
  <c r="BK154" i="2"/>
  <c r="BK148" i="2"/>
  <c r="BK141" i="2"/>
  <c r="BK135" i="2"/>
  <c r="J131" i="2"/>
  <c r="BK239" i="2"/>
  <c r="J237" i="2"/>
  <c r="J232" i="2"/>
  <c r="BK227" i="2"/>
  <c r="J251" i="2"/>
  <c r="J180" i="2"/>
  <c r="BK161" i="2"/>
  <c r="BK155" i="2"/>
  <c r="BK151" i="2"/>
  <c r="J148" i="2"/>
  <c r="BK139" i="2"/>
  <c r="J133" i="2"/>
  <c r="BK244" i="2"/>
  <c r="BK238" i="2"/>
  <c r="BK234" i="2"/>
  <c r="BK229" i="2"/>
  <c r="J202" i="2"/>
  <c r="R130" i="2" l="1"/>
  <c r="P175" i="2"/>
  <c r="BK195" i="2"/>
  <c r="J195" i="2" s="1"/>
  <c r="J101" i="2" s="1"/>
  <c r="T195" i="2"/>
  <c r="T129" i="2" s="1"/>
  <c r="R216" i="2"/>
  <c r="P228" i="2"/>
  <c r="BK240" i="2"/>
  <c r="J240" i="2"/>
  <c r="J107" i="2"/>
  <c r="T240" i="2"/>
  <c r="BK130" i="2"/>
  <c r="J130" i="2"/>
  <c r="J98" i="2" s="1"/>
  <c r="P130" i="2"/>
  <c r="T175" i="2"/>
  <c r="P195" i="2"/>
  <c r="P129" i="2" s="1"/>
  <c r="BK216" i="2"/>
  <c r="J216" i="2"/>
  <c r="J102" i="2"/>
  <c r="P216" i="2"/>
  <c r="BK228" i="2"/>
  <c r="J228" i="2"/>
  <c r="J103" i="2"/>
  <c r="R228" i="2"/>
  <c r="P236" i="2"/>
  <c r="T236" i="2"/>
  <c r="T235" i="2" s="1"/>
  <c r="R240" i="2"/>
  <c r="T130" i="2"/>
  <c r="BK175" i="2"/>
  <c r="J175" i="2"/>
  <c r="J100" i="2"/>
  <c r="R175" i="2"/>
  <c r="R129" i="2" s="1"/>
  <c r="R128" i="2" s="1"/>
  <c r="R195" i="2"/>
  <c r="T216" i="2"/>
  <c r="T228" i="2"/>
  <c r="BK236" i="2"/>
  <c r="J236" i="2"/>
  <c r="J106" i="2"/>
  <c r="R236" i="2"/>
  <c r="R235" i="2"/>
  <c r="P240" i="2"/>
  <c r="BK171" i="2"/>
  <c r="J171" i="2"/>
  <c r="J99" i="2" s="1"/>
  <c r="BK233" i="2"/>
  <c r="J233" i="2"/>
  <c r="J104" i="2"/>
  <c r="BK250" i="2"/>
  <c r="J250" i="2"/>
  <c r="J108" i="2"/>
  <c r="BE251" i="2"/>
  <c r="AW95" i="1"/>
  <c r="BE247" i="2"/>
  <c r="J89" i="2"/>
  <c r="J91" i="2"/>
  <c r="BE211" i="2"/>
  <c r="BE212" i="2"/>
  <c r="BE213" i="2"/>
  <c r="BE214" i="2"/>
  <c r="BE215" i="2"/>
  <c r="BE217" i="2"/>
  <c r="BE219" i="2"/>
  <c r="BE220" i="2"/>
  <c r="BE241" i="2"/>
  <c r="BC95" i="1"/>
  <c r="BC94" i="1" s="1"/>
  <c r="W32" i="1" s="1"/>
  <c r="BA95" i="1"/>
  <c r="BE227" i="2"/>
  <c r="BE229" i="2"/>
  <c r="BE232" i="2"/>
  <c r="BE234" i="2"/>
  <c r="BE237" i="2"/>
  <c r="BE238" i="2"/>
  <c r="BE239" i="2"/>
  <c r="BE244" i="2"/>
  <c r="E85" i="2"/>
  <c r="F91" i="2"/>
  <c r="F92" i="2"/>
  <c r="J92" i="2"/>
  <c r="BE131" i="2"/>
  <c r="BE133" i="2"/>
  <c r="BE135" i="2"/>
  <c r="BE139" i="2"/>
  <c r="BE141" i="2"/>
  <c r="BE145" i="2"/>
  <c r="BE148" i="2"/>
  <c r="BE151" i="2"/>
  <c r="BE154" i="2"/>
  <c r="BE155" i="2"/>
  <c r="BE157" i="2"/>
  <c r="BE161" i="2"/>
  <c r="BE164" i="2"/>
  <c r="BE166" i="2"/>
  <c r="BE172" i="2"/>
  <c r="BE176" i="2"/>
  <c r="BE180" i="2"/>
  <c r="BE183" i="2"/>
  <c r="BE186" i="2"/>
  <c r="BE189" i="2"/>
  <c r="BE190" i="2"/>
  <c r="BE194" i="2"/>
  <c r="BE196" i="2"/>
  <c r="BE198" i="2"/>
  <c r="BE200" i="2"/>
  <c r="BE202" i="2"/>
  <c r="BE203" i="2"/>
  <c r="BE204" i="2"/>
  <c r="BE205" i="2"/>
  <c r="BE206" i="2"/>
  <c r="BE207" i="2"/>
  <c r="BE208" i="2"/>
  <c r="BE209" i="2"/>
  <c r="BE210" i="2"/>
  <c r="BE222" i="2"/>
  <c r="BE223" i="2"/>
  <c r="BE225" i="2"/>
  <c r="BB95" i="1"/>
  <c r="BD95" i="1"/>
  <c r="BD94" i="1" s="1"/>
  <c r="W33" i="1" s="1"/>
  <c r="BA94" i="1"/>
  <c r="W30" i="1"/>
  <c r="BB94" i="1"/>
  <c r="W31" i="1" s="1"/>
  <c r="T128" i="2" l="1"/>
  <c r="P235" i="2"/>
  <c r="P128" i="2"/>
  <c r="AU95" i="1"/>
  <c r="BK235" i="2"/>
  <c r="J235" i="2"/>
  <c r="J105" i="2"/>
  <c r="BK129" i="2"/>
  <c r="J129" i="2" s="1"/>
  <c r="J97" i="2" s="1"/>
  <c r="AU94" i="1"/>
  <c r="AW94" i="1"/>
  <c r="AK30" i="1"/>
  <c r="AX94" i="1"/>
  <c r="F33" i="2"/>
  <c r="AZ95" i="1" s="1"/>
  <c r="AZ94" i="1" s="1"/>
  <c r="W29" i="1" s="1"/>
  <c r="AY94" i="1"/>
  <c r="J33" i="2"/>
  <c r="AV95" i="1" s="1"/>
  <c r="AT95" i="1" s="1"/>
  <c r="BK128" i="2" l="1"/>
  <c r="J128" i="2"/>
  <c r="J30" i="2"/>
  <c r="AG95" i="1"/>
  <c r="AG94" i="1"/>
  <c r="AK26" i="1"/>
  <c r="AV94" i="1"/>
  <c r="AK29" i="1"/>
  <c r="AK35" i="1"/>
  <c r="J39" i="2" l="1"/>
  <c r="J96" i="2"/>
  <c r="AN95" i="1"/>
  <c r="AT94" i="1"/>
  <c r="AN94" i="1" l="1"/>
</calcChain>
</file>

<file path=xl/sharedStrings.xml><?xml version="1.0" encoding="utf-8"?>
<sst xmlns="http://schemas.openxmlformats.org/spreadsheetml/2006/main" count="1687" uniqueCount="395">
  <si>
    <t>Export Komplet</t>
  </si>
  <si>
    <t/>
  </si>
  <si>
    <t>2.0</t>
  </si>
  <si>
    <t>ZAMOK</t>
  </si>
  <si>
    <t>False</t>
  </si>
  <si>
    <t>{5837d74b-f1b1-4977-9036-8bb529cb48cc}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</si>
  <si>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</si>
  <si>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</si>
  <si>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</si>
  <si>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</si>
  <si>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</si>
  <si>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</si>
  <si>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</si>
  <si>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</si>
  <si>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17152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</si>
  <si>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</si>
  <si>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</si>
  <si>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KŘIŽOVATKA SILNIC II/180 X III/180 45 CHOTĚŠOV</t>
  </si>
  <si>
    <t>KSO:</t>
  </si>
  <si>
    <t>CC-CZ:</t>
  </si>
  <si>
    <t>Místo:</t>
  </si>
  <si>
    <t xml:space="preserve"> </t>
  </si>
  <si>
    <t>Datum:</t>
  </si>
  <si>
    <t>14. 3. 2024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</si>
  <si>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</si>
  <si>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</si>
  <si>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</si>
  <si>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</si>
  <si>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</si>
  <si>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</si>
  <si>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</si>
  <si>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</si>
  <si>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</si>
  <si>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</si>
  <si>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</si>
  <si>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</si>
  <si>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</si>
  <si>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</si>
  <si>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</si>
  <si>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</si>
  <si>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</si>
  <si>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</si>
  <si>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</si>
  <si>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</si>
  <si>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</si>
  <si>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</si>
  <si>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</si>
  <si>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</si>
  <si>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</si>
  <si>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</si>
  <si>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</si>
  <si>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</si>
  <si>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</si>
  <si>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</si>
  <si>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</si>
  <si>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</si>
  <si>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</si>
  <si>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</si>
  <si>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</si>
  <si>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</si>
  <si>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</si>
  <si>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</si>
  <si>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</si>
  <si>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</si>
  <si>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</si>
  <si>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</si>
  <si>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</si>
  <si>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</si>
  <si>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</si>
  <si>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</si>
  <si>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</si>
  <si>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</si>
  <si>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</si>
  <si>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</si>
  <si>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</si>
  <si>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</si>
  <si>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</si>
  <si>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</si>
  <si>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110</t>
  </si>
  <si>
    <t>Komunikace</t>
  </si>
  <si>
    <t>STA</t>
  </si>
  <si>
    <t>1</t>
  </si>
  <si>
    <t>{10e99317-2e58-44ec-9a27-469a05e297d0}</t>
  </si>
  <si>
    <t>2</t>
  </si>
  <si>
    <t>KRYCÍ LIST SOUPISU PRACÍ</t>
  </si>
  <si>
    <t>Objekt:</t>
  </si>
  <si>
    <t>SO 110 -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</si>
  <si>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</si>
  <si>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</si>
  <si>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</si>
  <si>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</si>
  <si>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</si>
  <si>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</si>
  <si>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</si>
  <si>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</si>
  <si>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</si>
  <si>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</si>
  <si>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</si>
  <si>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</si>
  <si>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</si>
  <si>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</si>
  <si>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</si>
  <si>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</si>
  <si>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</si>
  <si>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</si>
  <si>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</si>
  <si>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</si>
  <si>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</si>
  <si>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</si>
  <si>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</si>
  <si>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</si>
  <si>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</si>
  <si>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</si>
  <si>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</si>
  <si>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</si>
  <si>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</si>
  <si>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</si>
  <si>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</si>
  <si>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</si>
  <si>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</si>
  <si>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</si>
  <si>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</si>
  <si>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</si>
  <si>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</si>
  <si>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m2</t>
  </si>
  <si>
    <t>CS ÚRS 2024 01</t>
  </si>
  <si>
    <t>4</t>
  </si>
  <si>
    <t>1142150920</t>
  </si>
  <si>
    <t>VV</t>
  </si>
  <si>
    <t>"předláždění zámkové dlažby" 4+4+4+4+4+4+3+3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</si>
  <si>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</si>
  <si>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</si>
  <si>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</si>
  <si>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378688681</t>
  </si>
  <si>
    <t>36+63+48</t>
  </si>
  <si>
    <t>3</t>
  </si>
  <si>
    <t>122252513</t>
  </si>
  <si>
    <t>Odkopávky a prokopávky zapažené pro silnice a dálnice strojně v hornině třídy těžitelnosti I do 100 m3</t>
  </si>
  <si>
    <t>m3</t>
  </si>
  <si>
    <t>-2063897470</t>
  </si>
  <si>
    <t>"Chodník" 16*0,24</t>
  </si>
  <si>
    <t>"pojízdný srpek" 35*0,65</t>
  </si>
  <si>
    <t>Součet</t>
  </si>
  <si>
    <t>132151101</t>
  </si>
  <si>
    <t>Hloubení nezapažených rýh šířky do 800 mm strojně s urovnáním dna do předepsaného profilu a spádu v hornině třídy těžitelnosti I skupiny 1 a 2 do 20 m3</t>
  </si>
  <si>
    <t>1210732410</t>
  </si>
  <si>
    <t>"pro obruby" 147*0,3*0,3+19*0,2*0,2</t>
  </si>
  <si>
    <t>5</t>
  </si>
  <si>
    <t>132154201</t>
  </si>
  <si>
    <t>Hloubení zapažených rýh šířky přes 800 do 2 000 mm strojně s urovnáním dna do předepsaného profilu a spádu v hornině třídy těžitelnosti I skupiny 1 a 2 do 20 m3</t>
  </si>
  <si>
    <t>-1934161618</t>
  </si>
  <si>
    <t>"Přípojky UV" 2*1,1*1,15</t>
  </si>
  <si>
    <t>"Vpust" 2*1,1*1,15</t>
  </si>
  <si>
    <t>6</t>
  </si>
  <si>
    <t>151101101</t>
  </si>
  <si>
    <t>Zřízení pažení a rozepření stěn rýh pro podzemní vedení příložné pro jakoukoliv mezerovitost, hloubky do 2 m</t>
  </si>
  <si>
    <t>-567847662</t>
  </si>
  <si>
    <t>"Přípojky UV" 2*1,15*2</t>
  </si>
  <si>
    <t>7</t>
  </si>
  <si>
    <t>151101111</t>
  </si>
  <si>
    <t>Odstranění pažení a rozepření stěn rýh pro podzemní vedení s uložením materiálu na vzdálenost do 3 m od kraje výkopu příložné, hloubky do 2 m</t>
  </si>
  <si>
    <t>-1233985929</t>
  </si>
  <si>
    <t>8</t>
  </si>
  <si>
    <t>162751117R</t>
  </si>
  <si>
    <t>Vodorovné přemístění výkopku nebo sypaniny po suchu na obvyklém dopravním prostředku, bez naložení výkopku, avšak se složením bez rozhrnutí z horniny třídy těžitelnosti I skupiny 1 až 3 na vzdálenost dle možností zhotovitele</t>
  </si>
  <si>
    <t>-465924574</t>
  </si>
  <si>
    <t>"Odkopávky, rýhy" 26,59+13,99+5,06</t>
  </si>
  <si>
    <t>9</t>
  </si>
  <si>
    <t>171201201</t>
  </si>
  <si>
    <t>Uložení sypaniny na skládky nebo meziskládky bez hutnění s upravením uložené sypaniny do předepsaného tvaru</t>
  </si>
  <si>
    <t>-1481730331</t>
  </si>
  <si>
    <t>10</t>
  </si>
  <si>
    <t>171201231.1</t>
  </si>
  <si>
    <t>Poplatek za uložení stavebního odpadu na recyklační skládce (skládkovné) zeminy a kamení zatříděného do Katalogu odpadů pod kódem 17 05 04</t>
  </si>
  <si>
    <t>t</t>
  </si>
  <si>
    <t>71515480</t>
  </si>
  <si>
    <t>45,64*1,9</t>
  </si>
  <si>
    <t>11</t>
  </si>
  <si>
    <t>174101101</t>
  </si>
  <si>
    <t>Zásyp sypaninou z jakékoliv horniny strojně s uložením výkopku ve vrstvách se zhutněním jam, šachet, rýh nebo kolem objektů v těchto vykopávkách</t>
  </si>
  <si>
    <t>1224383208</t>
  </si>
  <si>
    <t>"Přípojky UV" 2*1,1*0,6</t>
  </si>
  <si>
    <t>"Vpust,žlab" 2,53/2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</si>
  <si>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</si>
  <si>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</si>
  <si>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-947325653</t>
  </si>
  <si>
    <t>"Přípojka UV" 2*1,1*0,45</t>
  </si>
  <si>
    <t>13</t>
  </si>
  <si>
    <t>M</t>
  </si>
  <si>
    <t>583336740</t>
  </si>
  <si>
    <t>kamenivo těžené hrubé frakce 16/32</t>
  </si>
  <si>
    <t>1422483520</t>
  </si>
  <si>
    <t>0,99*2,2</t>
  </si>
  <si>
    <t>14</t>
  </si>
  <si>
    <t>181152302</t>
  </si>
  <si>
    <t>Úprava pláně na stavbách silnic a dálnic strojně v zářezech mimo skalních se zhutněním</t>
  </si>
  <si>
    <t>-1340482</t>
  </si>
  <si>
    <t>"Chodník" 13+3</t>
  </si>
  <si>
    <t>"pojízdný srpek" 25+3+2+3+2</t>
  </si>
  <si>
    <t>"chodník předláždění" 4+4+4+4+4+4+3+3</t>
  </si>
  <si>
    <t>Vodorovné konstrukce</t>
  </si>
  <si>
    <t>15</t>
  </si>
  <si>
    <t>451573111</t>
  </si>
  <si>
    <t>Lože pod potrubí, stoky a drobné objekty v otevřeném výkopu z písku a štěrkopísku do 63 mm</t>
  </si>
  <si>
    <t>429165352</t>
  </si>
  <si>
    <t>"Přípojka UV" 2*1,1*0,1</t>
  </si>
  <si>
    <t>Komunikace pozemní</t>
  </si>
  <si>
    <t>16</t>
  </si>
  <si>
    <t>564851111</t>
  </si>
  <si>
    <t>Podklad ze štěrkodrti ŠD s rozprostřením a zhutněním plochy přes 100 m2, po zhutnění tl. 150 mm</t>
  </si>
  <si>
    <t>1559215654</t>
  </si>
  <si>
    <t>17</t>
  </si>
  <si>
    <t>564861111</t>
  </si>
  <si>
    <t>Podklad ze štěrkodrti ŠD s rozprostřením a zhutněním plochy přes 100 m2, po zhutnění tl. 200 mm</t>
  </si>
  <si>
    <t>1011930603</t>
  </si>
  <si>
    <t>18</t>
  </si>
  <si>
    <t>567120114</t>
  </si>
  <si>
    <t>Podklad ze směsi stmelené cementem SC bez dilatačních spár, s rozprostřením a zhutněním SC C 1,5/2,0 (SC II), po zhutnění tl. 150 mm</t>
  </si>
  <si>
    <t>1449400900</t>
  </si>
  <si>
    <t>19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</si>
  <si>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</si>
  <si>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</si>
  <si>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1700480301</t>
  </si>
  <si>
    <t>Do betonu, se zalitím spar maltou</t>
  </si>
  <si>
    <t>20</t>
  </si>
  <si>
    <t>58381007</t>
  </si>
  <si>
    <t>kostka štípaná dlažební žula drobná 8/10</t>
  </si>
  <si>
    <t>-627554744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</si>
  <si>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</si>
  <si>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</si>
  <si>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-2112998946</t>
  </si>
  <si>
    <t>22</t>
  </si>
  <si>
    <t>59245212</t>
  </si>
  <si>
    <t>dlažba zámková betonová tvaru I 200x165mm tl 60mm přírodní</t>
  </si>
  <si>
    <t>1376769852</t>
  </si>
  <si>
    <t>Trubní vedení</t>
  </si>
  <si>
    <t>23</t>
  </si>
  <si>
    <t>871313121</t>
  </si>
  <si>
    <t>Montáž kanalizačního potrubí z tvrdého PVC-U hladkého plnostěnného tuhost SN 8 DN 160</t>
  </si>
  <si>
    <t>-1046212627</t>
  </si>
  <si>
    <t>24</t>
  </si>
  <si>
    <t>28611164</t>
  </si>
  <si>
    <t>trubka kanalizační PVC-U plnostěnná jednovrstvá DN 160x1000mm SN8</t>
  </si>
  <si>
    <t>-1623937568</t>
  </si>
  <si>
    <t>2*1,05</t>
  </si>
  <si>
    <t>25</t>
  </si>
  <si>
    <t>877315211</t>
  </si>
  <si>
    <t>Montáž tvarovek na kanalizačním plastovém potrubí z PP nebo PVC-U hladkého plnostěnného kolen, víček nebo hrdlových uzávěrů DN 150</t>
  </si>
  <si>
    <t>kus</t>
  </si>
  <si>
    <t>552958737</t>
  </si>
  <si>
    <t>2*2</t>
  </si>
  <si>
    <t>26</t>
  </si>
  <si>
    <t>286113600</t>
  </si>
  <si>
    <t>koleno kanalizace PVC KG 160x30°</t>
  </si>
  <si>
    <t>-234224943</t>
  </si>
  <si>
    <t>27</t>
  </si>
  <si>
    <t>286113610</t>
  </si>
  <si>
    <t>koleno kanalizační PVC KG 160x45°</t>
  </si>
  <si>
    <t>-778672698</t>
  </si>
  <si>
    <t>28</t>
  </si>
  <si>
    <t>879001009R</t>
  </si>
  <si>
    <t>Napojení uliční vpusti do kanalizace</t>
  </si>
  <si>
    <t>-547960632</t>
  </si>
  <si>
    <t>29</t>
  </si>
  <si>
    <t>895941111</t>
  </si>
  <si>
    <t>Zřízení vpusti kanalizační  uliční z betonových dílců typ UV-50 normální</t>
  </si>
  <si>
    <t>1556594979</t>
  </si>
  <si>
    <t>30</t>
  </si>
  <si>
    <t>592238520</t>
  </si>
  <si>
    <t>dno pro uliční vpusť s kalovou prohlubní betonové 450x300x50mm</t>
  </si>
  <si>
    <t>1873681653</t>
  </si>
  <si>
    <t>31</t>
  </si>
  <si>
    <t>59224493</t>
  </si>
  <si>
    <t>skruž betonová průběžná se zápachovou uzávěrkou 150mm PVC pro uliční vpusť 450x645x50mm</t>
  </si>
  <si>
    <t>-1946834184</t>
  </si>
  <si>
    <t>32</t>
  </si>
  <si>
    <t>592238560</t>
  </si>
  <si>
    <t>skruž pro uliční vpusť horní betonová 450x195x50mm</t>
  </si>
  <si>
    <t>2034635873</t>
  </si>
  <si>
    <t>33</t>
  </si>
  <si>
    <t>592238600</t>
  </si>
  <si>
    <t>skruž pro uliční vpusť středová betonová 450x195x50mm</t>
  </si>
  <si>
    <t>-1211358604</t>
  </si>
  <si>
    <t>34</t>
  </si>
  <si>
    <t>592238640</t>
  </si>
  <si>
    <t>prstenec pro uliční vpusť vyrovnávací betonový 390x60x130mm</t>
  </si>
  <si>
    <t>-1804871908</t>
  </si>
  <si>
    <t>35</t>
  </si>
  <si>
    <t>592238740</t>
  </si>
  <si>
    <t>koš vysoký pro uliční vpusti žárově Pz plech pro rám 500/300mm</t>
  </si>
  <si>
    <t>-1575726918</t>
  </si>
  <si>
    <t>36</t>
  </si>
  <si>
    <t>899204112</t>
  </si>
  <si>
    <t>Osazení mříží litinových včetně rámů a košů na bahno pro třídu zatížení D400, E600</t>
  </si>
  <si>
    <t>-2087534113</t>
  </si>
  <si>
    <t>37</t>
  </si>
  <si>
    <t>592238780R</t>
  </si>
  <si>
    <t>mříž D400 Obrubníková typ RADBUZA</t>
  </si>
  <si>
    <t>65405625</t>
  </si>
  <si>
    <t>38</t>
  </si>
  <si>
    <t>89999001R</t>
  </si>
  <si>
    <t>Vybourání uliční vpusti vč odvozu a likvidace</t>
  </si>
  <si>
    <t>196195309</t>
  </si>
  <si>
    <t>39</t>
  </si>
  <si>
    <t>89999002R</t>
  </si>
  <si>
    <t>Přesun hydrantu</t>
  </si>
  <si>
    <t>-458004610</t>
  </si>
  <si>
    <t>Ostatní konstrukce a práce, bourání</t>
  </si>
  <si>
    <t>40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</si>
  <si>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</si>
  <si>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</si>
  <si>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1026736543</t>
  </si>
  <si>
    <t>12+7</t>
  </si>
  <si>
    <t>41</t>
  </si>
  <si>
    <t>59217016</t>
  </si>
  <si>
    <t>obrubník betonový chodníkový 1000x80x250mm</t>
  </si>
  <si>
    <t>200242916</t>
  </si>
  <si>
    <t>42</t>
  </si>
  <si>
    <t>916241213</t>
  </si>
  <si>
    <t>Osazení obrubníku kamenného se zřízením lože, s vyplněním a zatřením spár cementovou maltou stojatého s boční opěrou z betonu prostého, do lože z betonu prostého</t>
  </si>
  <si>
    <t>-516105941</t>
  </si>
  <si>
    <t>43</t>
  </si>
  <si>
    <t>58380005</t>
  </si>
  <si>
    <t>obrubník kamenný žulový přímý 1000x200x250mm</t>
  </si>
  <si>
    <t>-530239615</t>
  </si>
  <si>
    <t>44</t>
  </si>
  <si>
    <t>916991121</t>
  </si>
  <si>
    <t>Lože pod obrubníky, krajníky nebo obruby z dlažebních kostek z betonu prostého</t>
  </si>
  <si>
    <t>892781565</t>
  </si>
  <si>
    <t>147*0,2*0,2</t>
  </si>
  <si>
    <t>45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</si>
  <si>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</si>
  <si>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</si>
  <si>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-1892206593</t>
  </si>
  <si>
    <t>4+4+4+4+4+4+3+3</t>
  </si>
  <si>
    <t>46</t>
  </si>
  <si>
    <t>99999001R</t>
  </si>
  <si>
    <t>Přesun lampy veřejného osvětlení</t>
  </si>
  <si>
    <t>ks</t>
  </si>
  <si>
    <t>-1235008211</t>
  </si>
  <si>
    <t>997</t>
  </si>
  <si>
    <t>Přesun sutě</t>
  </si>
  <si>
    <t>47</t>
  </si>
  <si>
    <t>997221561R</t>
  </si>
  <si>
    <t>Vodorovná doprava suti bez naložení, ale se složením a s hrubým urovnáním z kusových materiálů, na vzdálenost dle možností zhotovitele</t>
  </si>
  <si>
    <t>1050936518</t>
  </si>
  <si>
    <t>"Obruby"30,135</t>
  </si>
  <si>
    <t>48</t>
  </si>
  <si>
    <t>997221861</t>
  </si>
  <si>
    <t>Poplatek za uložení stavebního odpadu na recyklační skládce (skládkovné) z prostého betonu zatříděného do Katalogu odpadů pod kódem 17 01 01</t>
  </si>
  <si>
    <t>1596256637</t>
  </si>
  <si>
    <t>998</t>
  </si>
  <si>
    <t>Přesun hmot</t>
  </si>
  <si>
    <t>49</t>
  </si>
  <si>
    <t>998223011</t>
  </si>
  <si>
    <t>Přesun hmot pro pozemní komunikace s krytem dlážděným dopravní vzdálenost do 200 m jakékoliv délky objektu</t>
  </si>
  <si>
    <t>-531273574</t>
  </si>
  <si>
    <t>VRN</t>
  </si>
  <si>
    <t>Vedlejší rozpočtové náklady</t>
  </si>
  <si>
    <t>VRN1</t>
  </si>
  <si>
    <t>Průzkumné, geodetické a projektové práce</t>
  </si>
  <si>
    <t>50</t>
  </si>
  <si>
    <t>012203000</t>
  </si>
  <si>
    <t>Geodetické práce při provádění stavby</t>
  </si>
  <si>
    <t>…</t>
  </si>
  <si>
    <t>1024</t>
  </si>
  <si>
    <t>-1790043245</t>
  </si>
  <si>
    <t>51</t>
  </si>
  <si>
    <t>012303000</t>
  </si>
  <si>
    <t>Geodetické práce po výstavbě</t>
  </si>
  <si>
    <t>1869129808</t>
  </si>
  <si>
    <t>52</t>
  </si>
  <si>
    <t>013254000</t>
  </si>
  <si>
    <t>Dokumentace skutečného provedení stavby</t>
  </si>
  <si>
    <t>-1457085041</t>
  </si>
  <si>
    <t>VRN3</t>
  </si>
  <si>
    <t>Zařízení staveniště</t>
  </si>
  <si>
    <t>53</t>
  </si>
  <si>
    <t>030001000</t>
  </si>
  <si>
    <t>537487671</t>
  </si>
  <si>
    <t>1,0</t>
  </si>
  <si>
    <t>54</t>
  </si>
  <si>
    <t>034303000</t>
  </si>
  <si>
    <t>Dopravní značení na staveništi</t>
  </si>
  <si>
    <t>1951915599</t>
  </si>
  <si>
    <t>55</t>
  </si>
  <si>
    <t>034503000</t>
  </si>
  <si>
    <t>Informační tabule na staveništi</t>
  </si>
  <si>
    <t>729501208</t>
  </si>
  <si>
    <t>VRN4</t>
  </si>
  <si>
    <t>Inženýrská činnost</t>
  </si>
  <si>
    <t>56</t>
  </si>
  <si>
    <t>043002000</t>
  </si>
  <si>
    <t>Zkoušky a ostatní měření</t>
  </si>
  <si>
    <t>-1652169589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</si>
</sst>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4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2"/>
      <c r="AQ5" s="22"/>
      <c r="AR5" s="20"/>
      <c r="BE5" s="24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6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2"/>
      <c r="AQ6" s="22"/>
      <c r="AR6" s="20"/>
      <c r="BE6" s="24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2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2"/>
      <c r="BS13" s="17" t="s">
        <v>6</v>
      </c>
    </row>
    <row r="14" spans="1:74" ht="12.75">
      <c r="B14" s="21"/>
      <c r="C14" s="22"/>
      <c r="D14" s="22"/>
      <c r="E14" s="247" t="s">
        <v>28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2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2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2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2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2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2"/>
    </row>
    <row r="23" spans="1:71" s="1" customFormat="1" ht="16.5" customHeight="1">
      <c r="B23" s="21"/>
      <c r="C23" s="22"/>
      <c r="D23" s="22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2"/>
      <c r="AP23" s="22"/>
      <c r="AQ23" s="22"/>
      <c r="AR23" s="20"/>
      <c r="BE23" s="24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2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0">
        <f>ROUND(AG94,2)</f>
        <v>0</v>
      </c>
      <c r="AL26" s="251"/>
      <c r="AM26" s="251"/>
      <c r="AN26" s="251"/>
      <c r="AO26" s="251"/>
      <c r="AP26" s="36"/>
      <c r="AQ26" s="36"/>
      <c r="AR26" s="39"/>
      <c r="BE26" s="24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2" t="s">
        <v>34</v>
      </c>
      <c r="M28" s="252"/>
      <c r="N28" s="252"/>
      <c r="O28" s="252"/>
      <c r="P28" s="252"/>
      <c r="Q28" s="36"/>
      <c r="R28" s="36"/>
      <c r="S28" s="36"/>
      <c r="T28" s="36"/>
      <c r="U28" s="36"/>
      <c r="V28" s="36"/>
      <c r="W28" s="252" t="s">
        <v>35</v>
      </c>
      <c r="X28" s="252"/>
      <c r="Y28" s="252"/>
      <c r="Z28" s="252"/>
      <c r="AA28" s="252"/>
      <c r="AB28" s="252"/>
      <c r="AC28" s="252"/>
      <c r="AD28" s="252"/>
      <c r="AE28" s="252"/>
      <c r="AF28" s="36"/>
      <c r="AG28" s="36"/>
      <c r="AH28" s="36"/>
      <c r="AI28" s="36"/>
      <c r="AJ28" s="36"/>
      <c r="AK28" s="252" t="s">
        <v>36</v>
      </c>
      <c r="AL28" s="252"/>
      <c r="AM28" s="252"/>
      <c r="AN28" s="252"/>
      <c r="AO28" s="252"/>
      <c r="AP28" s="36"/>
      <c r="AQ28" s="36"/>
      <c r="AR28" s="39"/>
      <c r="BE28" s="242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55">
        <v>0.21</v>
      </c>
      <c r="M29" s="254"/>
      <c r="N29" s="254"/>
      <c r="O29" s="254"/>
      <c r="P29" s="254"/>
      <c r="Q29" s="41"/>
      <c r="R29" s="41"/>
      <c r="S29" s="41"/>
      <c r="T29" s="41"/>
      <c r="U29" s="41"/>
      <c r="V29" s="41"/>
      <c r="W29" s="253">
        <f>ROUND(AZ94,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41"/>
      <c r="AG29" s="41"/>
      <c r="AH29" s="41"/>
      <c r="AI29" s="41"/>
      <c r="AJ29" s="41"/>
      <c r="AK29" s="253">
        <f>ROUND(AV94, 2)</f>
        <v>0</v>
      </c>
      <c r="AL29" s="254"/>
      <c r="AM29" s="254"/>
      <c r="AN29" s="254"/>
      <c r="AO29" s="254"/>
      <c r="AP29" s="41"/>
      <c r="AQ29" s="41"/>
      <c r="AR29" s="42"/>
      <c r="BE29" s="243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55">
        <v>0.12</v>
      </c>
      <c r="M30" s="254"/>
      <c r="N30" s="254"/>
      <c r="O30" s="254"/>
      <c r="P30" s="254"/>
      <c r="Q30" s="41"/>
      <c r="R30" s="41"/>
      <c r="S30" s="41"/>
      <c r="T30" s="41"/>
      <c r="U30" s="41"/>
      <c r="V30" s="41"/>
      <c r="W30" s="253">
        <f>ROUND(BA94,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41"/>
      <c r="AG30" s="41"/>
      <c r="AH30" s="41"/>
      <c r="AI30" s="41"/>
      <c r="AJ30" s="41"/>
      <c r="AK30" s="253">
        <f>ROUND(AW94, 2)</f>
        <v>0</v>
      </c>
      <c r="AL30" s="254"/>
      <c r="AM30" s="254"/>
      <c r="AN30" s="254"/>
      <c r="AO30" s="254"/>
      <c r="AP30" s="41"/>
      <c r="AQ30" s="41"/>
      <c r="AR30" s="42"/>
      <c r="BE30" s="243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55">
        <v>0.21</v>
      </c>
      <c r="M31" s="254"/>
      <c r="N31" s="254"/>
      <c r="O31" s="254"/>
      <c r="P31" s="254"/>
      <c r="Q31" s="41"/>
      <c r="R31" s="41"/>
      <c r="S31" s="41"/>
      <c r="T31" s="41"/>
      <c r="U31" s="41"/>
      <c r="V31" s="41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41"/>
      <c r="AG31" s="41"/>
      <c r="AH31" s="41"/>
      <c r="AI31" s="41"/>
      <c r="AJ31" s="41"/>
      <c r="AK31" s="253">
        <v>0</v>
      </c>
      <c r="AL31" s="254"/>
      <c r="AM31" s="254"/>
      <c r="AN31" s="254"/>
      <c r="AO31" s="254"/>
      <c r="AP31" s="41"/>
      <c r="AQ31" s="41"/>
      <c r="AR31" s="42"/>
      <c r="BE31" s="243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55">
        <v>0.12</v>
      </c>
      <c r="M32" s="254"/>
      <c r="N32" s="254"/>
      <c r="O32" s="254"/>
      <c r="P32" s="254"/>
      <c r="Q32" s="41"/>
      <c r="R32" s="41"/>
      <c r="S32" s="41"/>
      <c r="T32" s="41"/>
      <c r="U32" s="41"/>
      <c r="V32" s="41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41"/>
      <c r="AG32" s="41"/>
      <c r="AH32" s="41"/>
      <c r="AI32" s="41"/>
      <c r="AJ32" s="41"/>
      <c r="AK32" s="253">
        <v>0</v>
      </c>
      <c r="AL32" s="254"/>
      <c r="AM32" s="254"/>
      <c r="AN32" s="254"/>
      <c r="AO32" s="254"/>
      <c r="AP32" s="41"/>
      <c r="AQ32" s="41"/>
      <c r="AR32" s="42"/>
      <c r="BE32" s="243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55">
        <v>0</v>
      </c>
      <c r="M33" s="254"/>
      <c r="N33" s="254"/>
      <c r="O33" s="254"/>
      <c r="P33" s="254"/>
      <c r="Q33" s="41"/>
      <c r="R33" s="41"/>
      <c r="S33" s="41"/>
      <c r="T33" s="41"/>
      <c r="U33" s="41"/>
      <c r="V33" s="41"/>
      <c r="W33" s="253">
        <f>ROUND(BD94,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41"/>
      <c r="AG33" s="41"/>
      <c r="AH33" s="41"/>
      <c r="AI33" s="41"/>
      <c r="AJ33" s="41"/>
      <c r="AK33" s="253">
        <v>0</v>
      </c>
      <c r="AL33" s="254"/>
      <c r="AM33" s="254"/>
      <c r="AN33" s="254"/>
      <c r="AO33" s="254"/>
      <c r="AP33" s="41"/>
      <c r="AQ33" s="41"/>
      <c r="AR33" s="42"/>
      <c r="BE33" s="24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2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56" t="s">
        <v>45</v>
      </c>
      <c r="Y35" s="257"/>
      <c r="Z35" s="257"/>
      <c r="AA35" s="257"/>
      <c r="AB35" s="257"/>
      <c r="AC35" s="45"/>
      <c r="AD35" s="45"/>
      <c r="AE35" s="45"/>
      <c r="AF35" s="45"/>
      <c r="AG35" s="45"/>
      <c r="AH35" s="45"/>
      <c r="AI35" s="45"/>
      <c r="AJ35" s="45"/>
      <c r="AK35" s="258">
        <f>SUM(AK26:AK33)</f>
        <v>0</v>
      </c>
      <c r="AL35" s="257"/>
      <c r="AM35" s="257"/>
      <c r="AN35" s="257"/>
      <c r="AO35" s="25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17152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0" t="str">
        <f>K6</f>
        <v>KŘIŽOVATKA SILNIC II/180 X III/180 45 CHOTĚŠOV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2" t="str">
        <f>IF(AN8= "","",AN8)</f>
        <v>14. 3. 2024</v>
      </c>
      <c r="AN87" s="26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3" t="str">
        <f>IF(E17="","",E17)</f>
        <v xml:space="preserve"> </v>
      </c>
      <c r="AN89" s="264"/>
      <c r="AO89" s="264"/>
      <c r="AP89" s="264"/>
      <c r="AQ89" s="36"/>
      <c r="AR89" s="39"/>
      <c r="AS89" s="265" t="s">
        <v>53</v>
      </c>
      <c r="AT89" s="26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63" t="str">
        <f>IF(E20="","",E20)</f>
        <v xml:space="preserve"> </v>
      </c>
      <c r="AN90" s="264"/>
      <c r="AO90" s="264"/>
      <c r="AP90" s="264"/>
      <c r="AQ90" s="36"/>
      <c r="AR90" s="39"/>
      <c r="AS90" s="267"/>
      <c r="AT90" s="2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9"/>
      <c r="AT91" s="27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1" t="s">
        <v>54</v>
      </c>
      <c r="D92" s="272"/>
      <c r="E92" s="272"/>
      <c r="F92" s="272"/>
      <c r="G92" s="272"/>
      <c r="H92" s="73"/>
      <c r="I92" s="273" t="s">
        <v>55</v>
      </c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4" t="s">
        <v>56</v>
      </c>
      <c r="AH92" s="272"/>
      <c r="AI92" s="272"/>
      <c r="AJ92" s="272"/>
      <c r="AK92" s="272"/>
      <c r="AL92" s="272"/>
      <c r="AM92" s="272"/>
      <c r="AN92" s="273" t="s">
        <v>57</v>
      </c>
      <c r="AO92" s="272"/>
      <c r="AP92" s="275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9">
        <f>ROUND(AG95,2)</f>
        <v>0</v>
      </c>
      <c r="AH94" s="279"/>
      <c r="AI94" s="279"/>
      <c r="AJ94" s="279"/>
      <c r="AK94" s="279"/>
      <c r="AL94" s="279"/>
      <c r="AM94" s="279"/>
      <c r="AN94" s="280">
        <f>SUM(AG94,AT94)</f>
        <v>0</v>
      </c>
      <c r="AO94" s="280"/>
      <c r="AP94" s="280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78" t="s">
        <v>78</v>
      </c>
      <c r="E95" s="278"/>
      <c r="F95" s="278"/>
      <c r="G95" s="278"/>
      <c r="H95" s="278"/>
      <c r="I95" s="96"/>
      <c r="J95" s="278" t="s">
        <v>79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6">
        <f>'SO 110 - Komunikace'!J30</f>
        <v>0</v>
      </c>
      <c r="AH95" s="277"/>
      <c r="AI95" s="277"/>
      <c r="AJ95" s="277"/>
      <c r="AK95" s="277"/>
      <c r="AL95" s="277"/>
      <c r="AM95" s="277"/>
      <c r="AN95" s="276">
        <f>SUM(AG95,AT95)</f>
        <v>0</v>
      </c>
      <c r="AO95" s="277"/>
      <c r="AP95" s="277"/>
      <c r="AQ95" s="97" t="s">
        <v>80</v>
      </c>
      <c r="AR95" s="98"/>
      <c r="AS95" s="99">
        <v>0</v>
      </c>
      <c r="AT95" s="100">
        <f>ROUND(SUM(AV95:AW95),2)</f>
        <v>0</v>
      </c>
      <c r="AU95" s="101">
        <f>'SO 110 - Komunikace'!P128</f>
        <v>0</v>
      </c>
      <c r="AV95" s="100">
        <f>'SO 110 - Komunikace'!J33</f>
        <v>0</v>
      </c>
      <c r="AW95" s="100">
        <f>'SO 110 - Komunikace'!J34</f>
        <v>0</v>
      </c>
      <c r="AX95" s="100">
        <f>'SO 110 - Komunikace'!J35</f>
        <v>0</v>
      </c>
      <c r="AY95" s="100">
        <f>'SO 110 - Komunikace'!J36</f>
        <v>0</v>
      </c>
      <c r="AZ95" s="100">
        <f>'SO 110 - Komunikace'!F33</f>
        <v>0</v>
      </c>
      <c r="BA95" s="100">
        <f>'SO 110 - Komunikace'!F34</f>
        <v>0</v>
      </c>
      <c r="BB95" s="100">
        <f>'SO 110 - Komunikace'!F35</f>
        <v>0</v>
      </c>
      <c r="BC95" s="100">
        <f>'SO 110 - Komunikace'!F36</f>
        <v>0</v>
      </c>
      <c r="BD95" s="102">
        <f>'SO 110 - Komunikace'!F37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lRcixqKK8ld5pAFi1Tm2l86gob4BFpV05AhO78WDLpSMjz0cy6FZASZf72VFEYF/subNjpK+O6lD3rEsaItr6Q==" saltValue="qpa9GZz+/HTxdbYNwTDQfsgP84cXf15HWKCprUr2/TA6TQwXVpcUvlrFJdduHDcCodBJ5QInmJc/JIm1rnnrx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10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7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83</v>
      </c>
    </row>
    <row r="4" spans="1:46" s="1" customFormat="1" ht="24.95" customHeight="1">
      <c r="B4" s="20"/>
      <c r="D4" s="106" t="s">
        <v>84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2" t="str">
        <f>'Rekapitulace stavby'!K6</f>
        <v>KŘIŽOVATKA SILNIC II/180 X III/180 45 CHOTĚŠOV</v>
      </c>
      <c r="F7" s="283"/>
      <c r="G7" s="283"/>
      <c r="H7" s="283"/>
      <c r="L7" s="20"/>
    </row>
    <row r="8" spans="1:46" s="2" customFormat="1" ht="12" customHeight="1">
      <c r="A8" s="34"/>
      <c r="B8" s="39"/>
      <c r="C8" s="34"/>
      <c r="D8" s="108" t="s">
        <v>85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4" t="s">
        <v>86</v>
      </c>
      <c r="F9" s="285"/>
      <c r="G9" s="285"/>
      <c r="H9" s="28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14. 3. 2024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86" t="str">
        <f>'Rekapitulace stavby'!E14</f>
        <v>Vyplň údaj</v>
      </c>
      <c r="F18" s="287"/>
      <c r="G18" s="287"/>
      <c r="H18" s="287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31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88" t="s">
        <v>1</v>
      </c>
      <c r="F27" s="288"/>
      <c r="G27" s="288"/>
      <c r="H27" s="28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ROUND((SUM(BE128:BE253)),  2)</f>
        <v>0</v>
      </c>
      <c r="G33" s="34"/>
      <c r="H33" s="34"/>
      <c r="I33" s="120">
        <v>0.21</v>
      </c>
      <c r="J33" s="119">
        <f>ROUND(((SUM(BE128:BE253))*I33),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ROUND((SUM(BF128:BF253)),  2)</f>
        <v>0</v>
      </c>
      <c r="G34" s="34"/>
      <c r="H34" s="34"/>
      <c r="I34" s="120">
        <v>0.12</v>
      </c>
      <c r="J34" s="119">
        <f>ROUND(((SUM(BF128:BF253))*I34),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ROUND((SUM(BG128:BG253)),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ROUND((SUM(BH128:BH253)),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ROUND((SUM(BI128:BI253)),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9" t="str">
        <f>E7</f>
        <v>KŘIŽOVATKA SILNIC II/180 X III/180 45 CHOTĚŠOV</v>
      </c>
      <c r="F85" s="290"/>
      <c r="G85" s="290"/>
      <c r="H85" s="29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0" t="str">
        <f>E9</f>
        <v>SO 110 - Komunikace</v>
      </c>
      <c r="F87" s="291"/>
      <c r="G87" s="291"/>
      <c r="H87" s="29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14. 3. 2024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88</v>
      </c>
      <c r="D94" s="140"/>
      <c r="E94" s="140"/>
      <c r="F94" s="140"/>
      <c r="G94" s="140"/>
      <c r="H94" s="140"/>
      <c r="I94" s="140"/>
      <c r="J94" s="141" t="s">
        <v>89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90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91</v>
      </c>
    </row>
    <row r="97" spans="1:31" s="9" customFormat="1" ht="24.95" customHeight="1">
      <c r="B97" s="143"/>
      <c r="C97" s="144"/>
      <c r="D97" s="145" t="s">
        <v>92</v>
      </c>
      <c r="E97" s="146"/>
      <c r="F97" s="146"/>
      <c r="G97" s="146"/>
      <c r="H97" s="146"/>
      <c r="I97" s="146"/>
      <c r="J97" s="147">
        <f>J129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93</v>
      </c>
      <c r="E98" s="152"/>
      <c r="F98" s="152"/>
      <c r="G98" s="152"/>
      <c r="H98" s="152"/>
      <c r="I98" s="152"/>
      <c r="J98" s="153">
        <f>J130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94</v>
      </c>
      <c r="E99" s="152"/>
      <c r="F99" s="152"/>
      <c r="G99" s="152"/>
      <c r="H99" s="152"/>
      <c r="I99" s="152"/>
      <c r="J99" s="153">
        <f>J171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95</v>
      </c>
      <c r="E100" s="152"/>
      <c r="F100" s="152"/>
      <c r="G100" s="152"/>
      <c r="H100" s="152"/>
      <c r="I100" s="152"/>
      <c r="J100" s="153">
        <f>J175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96</v>
      </c>
      <c r="E101" s="152"/>
      <c r="F101" s="152"/>
      <c r="G101" s="152"/>
      <c r="H101" s="152"/>
      <c r="I101" s="152"/>
      <c r="J101" s="153">
        <f>J195</f>
        <v>0</v>
      </c>
      <c r="K101" s="150"/>
      <c r="L101" s="154"/>
    </row>
    <row r="102" spans="1:31" s="10" customFormat="1" ht="19.899999999999999" customHeight="1">
      <c r="B102" s="149"/>
      <c r="C102" s="150"/>
      <c r="D102" s="151" t="s">
        <v>97</v>
      </c>
      <c r="E102" s="152"/>
      <c r="F102" s="152"/>
      <c r="G102" s="152"/>
      <c r="H102" s="152"/>
      <c r="I102" s="152"/>
      <c r="J102" s="153">
        <f>J216</f>
        <v>0</v>
      </c>
      <c r="K102" s="150"/>
      <c r="L102" s="154"/>
    </row>
    <row r="103" spans="1:31" s="10" customFormat="1" ht="19.899999999999999" customHeight="1">
      <c r="B103" s="149"/>
      <c r="C103" s="150"/>
      <c r="D103" s="151" t="s">
        <v>98</v>
      </c>
      <c r="E103" s="152"/>
      <c r="F103" s="152"/>
      <c r="G103" s="152"/>
      <c r="H103" s="152"/>
      <c r="I103" s="152"/>
      <c r="J103" s="153">
        <f>J228</f>
        <v>0</v>
      </c>
      <c r="K103" s="150"/>
      <c r="L103" s="154"/>
    </row>
    <row r="104" spans="1:31" s="10" customFormat="1" ht="19.899999999999999" customHeight="1">
      <c r="B104" s="149"/>
      <c r="C104" s="150"/>
      <c r="D104" s="151" t="s">
        <v>99</v>
      </c>
      <c r="E104" s="152"/>
      <c r="F104" s="152"/>
      <c r="G104" s="152"/>
      <c r="H104" s="152"/>
      <c r="I104" s="152"/>
      <c r="J104" s="153">
        <f>J233</f>
        <v>0</v>
      </c>
      <c r="K104" s="150"/>
      <c r="L104" s="154"/>
    </row>
    <row r="105" spans="1:31" s="9" customFormat="1" ht="24.95" customHeight="1">
      <c r="B105" s="143"/>
      <c r="C105" s="144"/>
      <c r="D105" s="145" t="s">
        <v>100</v>
      </c>
      <c r="E105" s="146"/>
      <c r="F105" s="146"/>
      <c r="G105" s="146"/>
      <c r="H105" s="146"/>
      <c r="I105" s="146"/>
      <c r="J105" s="147">
        <f>J235</f>
        <v>0</v>
      </c>
      <c r="K105" s="144"/>
      <c r="L105" s="148"/>
    </row>
    <row r="106" spans="1:31" s="10" customFormat="1" ht="19.899999999999999" customHeight="1">
      <c r="B106" s="149"/>
      <c r="C106" s="150"/>
      <c r="D106" s="151" t="s">
        <v>101</v>
      </c>
      <c r="E106" s="152"/>
      <c r="F106" s="152"/>
      <c r="G106" s="152"/>
      <c r="H106" s="152"/>
      <c r="I106" s="152"/>
      <c r="J106" s="153">
        <f>J236</f>
        <v>0</v>
      </c>
      <c r="K106" s="150"/>
      <c r="L106" s="154"/>
    </row>
    <row r="107" spans="1:31" s="10" customFormat="1" ht="19.899999999999999" customHeight="1">
      <c r="B107" s="149"/>
      <c r="C107" s="150"/>
      <c r="D107" s="151" t="s">
        <v>102</v>
      </c>
      <c r="E107" s="152"/>
      <c r="F107" s="152"/>
      <c r="G107" s="152"/>
      <c r="H107" s="152"/>
      <c r="I107" s="152"/>
      <c r="J107" s="153">
        <f>J240</f>
        <v>0</v>
      </c>
      <c r="K107" s="150"/>
      <c r="L107" s="154"/>
    </row>
    <row r="108" spans="1:31" s="10" customFormat="1" ht="19.899999999999999" customHeight="1">
      <c r="B108" s="149"/>
      <c r="C108" s="150"/>
      <c r="D108" s="151" t="s">
        <v>103</v>
      </c>
      <c r="E108" s="152"/>
      <c r="F108" s="152"/>
      <c r="G108" s="152"/>
      <c r="H108" s="152"/>
      <c r="I108" s="152"/>
      <c r="J108" s="153">
        <f>J250</f>
        <v>0</v>
      </c>
      <c r="K108" s="150"/>
      <c r="L108" s="154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104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9" t="str">
        <f>E7</f>
        <v>KŘIŽOVATKA SILNIC II/180 X III/180 45 CHOTĚŠOV</v>
      </c>
      <c r="F118" s="290"/>
      <c r="G118" s="290"/>
      <c r="H118" s="29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85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60" t="str">
        <f>E9</f>
        <v>SO 110 - Komunikace</v>
      </c>
      <c r="F120" s="291"/>
      <c r="G120" s="291"/>
      <c r="H120" s="291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14. 3. 2024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29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IF(E18="","",E18)</f>
        <v>Vyplň údaj</v>
      </c>
      <c r="G125" s="36"/>
      <c r="H125" s="36"/>
      <c r="I125" s="29" t="s">
        <v>31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5"/>
      <c r="B127" s="156"/>
      <c r="C127" s="157" t="s">
        <v>105</v>
      </c>
      <c r="D127" s="158" t="s">
        <v>58</v>
      </c>
      <c r="E127" s="158" t="s">
        <v>54</v>
      </c>
      <c r="F127" s="158" t="s">
        <v>55</v>
      </c>
      <c r="G127" s="158" t="s">
        <v>106</v>
      </c>
      <c r="H127" s="158" t="s">
        <v>107</v>
      </c>
      <c r="I127" s="158" t="s">
        <v>108</v>
      </c>
      <c r="J127" s="158" t="s">
        <v>89</v>
      </c>
      <c r="K127" s="159" t="s">
        <v>109</v>
      </c>
      <c r="L127" s="160"/>
      <c r="M127" s="75" t="s">
        <v>1</v>
      </c>
      <c r="N127" s="76" t="s">
        <v>37</v>
      </c>
      <c r="O127" s="76" t="s">
        <v>110</v>
      </c>
      <c r="P127" s="76" t="s">
        <v>111</v>
      </c>
      <c r="Q127" s="76" t="s">
        <v>112</v>
      </c>
      <c r="R127" s="76" t="s">
        <v>113</v>
      </c>
      <c r="S127" s="76" t="s">
        <v>114</v>
      </c>
      <c r="T127" s="77" t="s">
        <v>115</v>
      </c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pans="1:63" s="2" customFormat="1" ht="22.9" customHeight="1">
      <c r="A128" s="34"/>
      <c r="B128" s="35"/>
      <c r="C128" s="82" t="s">
        <v>116</v>
      </c>
      <c r="D128" s="36"/>
      <c r="E128" s="36"/>
      <c r="F128" s="36"/>
      <c r="G128" s="36"/>
      <c r="H128" s="36"/>
      <c r="I128" s="36"/>
      <c r="J128" s="161">
        <f>BK128</f>
        <v>0</v>
      </c>
      <c r="K128" s="36"/>
      <c r="L128" s="39"/>
      <c r="M128" s="78"/>
      <c r="N128" s="162"/>
      <c r="O128" s="79"/>
      <c r="P128" s="163">
        <f>P129+P235</f>
        <v>0</v>
      </c>
      <c r="Q128" s="79"/>
      <c r="R128" s="163">
        <f>R129+R235</f>
        <v>114.6555096</v>
      </c>
      <c r="S128" s="79"/>
      <c r="T128" s="164">
        <f>T129+T235</f>
        <v>37.935000000000002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72</v>
      </c>
      <c r="AU128" s="17" t="s">
        <v>91</v>
      </c>
      <c r="BK128" s="165">
        <f>BK129+BK235</f>
        <v>0</v>
      </c>
    </row>
    <row r="129" spans="1:65" s="12" customFormat="1" ht="25.9" customHeight="1">
      <c r="B129" s="166"/>
      <c r="C129" s="167"/>
      <c r="D129" s="168" t="s">
        <v>72</v>
      </c>
      <c r="E129" s="169" t="s">
        <v>117</v>
      </c>
      <c r="F129" s="169" t="s">
        <v>118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P130+P171+P175+P195+P216+P228+P233</f>
        <v>0</v>
      </c>
      <c r="Q129" s="174"/>
      <c r="R129" s="175">
        <f>R130+R171+R175+R195+R216+R228+R233</f>
        <v>114.6555096</v>
      </c>
      <c r="S129" s="174"/>
      <c r="T129" s="176">
        <f>T130+T171+T175+T195+T216+T228+T233</f>
        <v>37.935000000000002</v>
      </c>
      <c r="AR129" s="177" t="s">
        <v>81</v>
      </c>
      <c r="AT129" s="178" t="s">
        <v>72</v>
      </c>
      <c r="AU129" s="178" t="s">
        <v>73</v>
      </c>
      <c r="AY129" s="177" t="s">
        <v>119</v>
      </c>
      <c r="BK129" s="179">
        <f>BK130+BK171+BK175+BK195+BK216+BK228+BK233</f>
        <v>0</v>
      </c>
    </row>
    <row r="130" spans="1:65" s="12" customFormat="1" ht="22.9" customHeight="1">
      <c r="B130" s="166"/>
      <c r="C130" s="167"/>
      <c r="D130" s="168" t="s">
        <v>72</v>
      </c>
      <c r="E130" s="180" t="s">
        <v>81</v>
      </c>
      <c r="F130" s="180" t="s">
        <v>120</v>
      </c>
      <c r="G130" s="167"/>
      <c r="H130" s="167"/>
      <c r="I130" s="170"/>
      <c r="J130" s="181">
        <f>BK130</f>
        <v>0</v>
      </c>
      <c r="K130" s="167"/>
      <c r="L130" s="172"/>
      <c r="M130" s="173"/>
      <c r="N130" s="174"/>
      <c r="O130" s="174"/>
      <c r="P130" s="175">
        <f>SUM(P131:P170)</f>
        <v>0</v>
      </c>
      <c r="Q130" s="174"/>
      <c r="R130" s="175">
        <f>SUM(R131:R170)</f>
        <v>2.181864</v>
      </c>
      <c r="S130" s="174"/>
      <c r="T130" s="176">
        <f>SUM(T131:T170)</f>
        <v>37.935000000000002</v>
      </c>
      <c r="AR130" s="177" t="s">
        <v>81</v>
      </c>
      <c r="AT130" s="178" t="s">
        <v>72</v>
      </c>
      <c r="AU130" s="178" t="s">
        <v>81</v>
      </c>
      <c r="AY130" s="177" t="s">
        <v>119</v>
      </c>
      <c r="BK130" s="179">
        <f>SUM(BK131:BK170)</f>
        <v>0</v>
      </c>
    </row>
    <row r="131" spans="1:65" s="2" customFormat="1" ht="66.75" customHeight="1">
      <c r="A131" s="34"/>
      <c r="B131" s="35"/>
      <c r="C131" s="182" t="s">
        <v>81</v>
      </c>
      <c r="D131" s="182" t="s">
        <v>121</v>
      </c>
      <c r="E131" s="183" t="s">
        <v>122</v>
      </c>
      <c r="F131" s="184" t="s">
        <v>123</v>
      </c>
      <c r="G131" s="185" t="s">
        <v>124</v>
      </c>
      <c r="H131" s="186">
        <v>30</v>
      </c>
      <c r="I131" s="187"/>
      <c r="J131" s="188">
        <f>ROUND(I131*H131,2)</f>
        <v>0</v>
      </c>
      <c r="K131" s="184" t="s">
        <v>125</v>
      </c>
      <c r="L131" s="39"/>
      <c r="M131" s="189" t="s">
        <v>1</v>
      </c>
      <c r="N131" s="190" t="s">
        <v>38</v>
      </c>
      <c r="O131" s="71"/>
      <c r="P131" s="191">
        <f>O131*H131</f>
        <v>0</v>
      </c>
      <c r="Q131" s="191">
        <v>0</v>
      </c>
      <c r="R131" s="191">
        <f>Q131*H131</f>
        <v>0</v>
      </c>
      <c r="S131" s="191">
        <v>0.26</v>
      </c>
      <c r="T131" s="192">
        <f>S131*H131</f>
        <v>7.8000000000000007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3" t="s">
        <v>126</v>
      </c>
      <c r="AT131" s="193" t="s">
        <v>121</v>
      </c>
      <c r="AU131" s="193" t="s">
        <v>83</v>
      </c>
      <c r="AY131" s="17" t="s">
        <v>119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7" t="s">
        <v>81</v>
      </c>
      <c r="BK131" s="194">
        <f>ROUND(I131*H131,2)</f>
        <v>0</v>
      </c>
      <c r="BL131" s="17" t="s">
        <v>126</v>
      </c>
      <c r="BM131" s="193" t="s">
        <v>127</v>
      </c>
    </row>
    <row r="132" spans="1:65" s="13" customFormat="1" ht="11.25">
      <c r="B132" s="195"/>
      <c r="C132" s="196"/>
      <c r="D132" s="197" t="s">
        <v>128</v>
      </c>
      <c r="E132" s="198" t="s">
        <v>1</v>
      </c>
      <c r="F132" s="199" t="s">
        <v>129</v>
      </c>
      <c r="G132" s="196"/>
      <c r="H132" s="200">
        <v>30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128</v>
      </c>
      <c r="AU132" s="206" t="s">
        <v>83</v>
      </c>
      <c r="AV132" s="13" t="s">
        <v>83</v>
      </c>
      <c r="AW132" s="13" t="s">
        <v>30</v>
      </c>
      <c r="AX132" s="13" t="s">
        <v>81</v>
      </c>
      <c r="AY132" s="206" t="s">
        <v>119</v>
      </c>
    </row>
    <row r="133" spans="1:65" s="2" customFormat="1" ht="49.15" customHeight="1">
      <c r="A133" s="34"/>
      <c r="B133" s="35"/>
      <c r="C133" s="182" t="s">
        <v>83</v>
      </c>
      <c r="D133" s="182" t="s">
        <v>121</v>
      </c>
      <c r="E133" s="183" t="s">
        <v>130</v>
      </c>
      <c r="F133" s="184" t="s">
        <v>131</v>
      </c>
      <c r="G133" s="185" t="s">
        <v>132</v>
      </c>
      <c r="H133" s="186">
        <v>147</v>
      </c>
      <c r="I133" s="187"/>
      <c r="J133" s="188">
        <f>ROUND(I133*H133,2)</f>
        <v>0</v>
      </c>
      <c r="K133" s="184" t="s">
        <v>125</v>
      </c>
      <c r="L133" s="39"/>
      <c r="M133" s="189" t="s">
        <v>1</v>
      </c>
      <c r="N133" s="190" t="s">
        <v>38</v>
      </c>
      <c r="O133" s="71"/>
      <c r="P133" s="191">
        <f>O133*H133</f>
        <v>0</v>
      </c>
      <c r="Q133" s="191">
        <v>0</v>
      </c>
      <c r="R133" s="191">
        <f>Q133*H133</f>
        <v>0</v>
      </c>
      <c r="S133" s="191">
        <v>0.20499999999999999</v>
      </c>
      <c r="T133" s="192">
        <f>S133*H133</f>
        <v>30.134999999999998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3" t="s">
        <v>126</v>
      </c>
      <c r="AT133" s="193" t="s">
        <v>121</v>
      </c>
      <c r="AU133" s="193" t="s">
        <v>83</v>
      </c>
      <c r="AY133" s="17" t="s">
        <v>119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7" t="s">
        <v>81</v>
      </c>
      <c r="BK133" s="194">
        <f>ROUND(I133*H133,2)</f>
        <v>0</v>
      </c>
      <c r="BL133" s="17" t="s">
        <v>126</v>
      </c>
      <c r="BM133" s="193" t="s">
        <v>133</v>
      </c>
    </row>
    <row r="134" spans="1:65" s="13" customFormat="1" ht="11.25">
      <c r="B134" s="195"/>
      <c r="C134" s="196"/>
      <c r="D134" s="197" t="s">
        <v>128</v>
      </c>
      <c r="E134" s="198" t="s">
        <v>1</v>
      </c>
      <c r="F134" s="199" t="s">
        <v>134</v>
      </c>
      <c r="G134" s="196"/>
      <c r="H134" s="200">
        <v>147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128</v>
      </c>
      <c r="AU134" s="206" t="s">
        <v>83</v>
      </c>
      <c r="AV134" s="13" t="s">
        <v>83</v>
      </c>
      <c r="AW134" s="13" t="s">
        <v>30</v>
      </c>
      <c r="AX134" s="13" t="s">
        <v>81</v>
      </c>
      <c r="AY134" s="206" t="s">
        <v>119</v>
      </c>
    </row>
    <row r="135" spans="1:65" s="2" customFormat="1" ht="33" customHeight="1">
      <c r="A135" s="34"/>
      <c r="B135" s="35"/>
      <c r="C135" s="182" t="s">
        <v>135</v>
      </c>
      <c r="D135" s="182" t="s">
        <v>121</v>
      </c>
      <c r="E135" s="183" t="s">
        <v>136</v>
      </c>
      <c r="F135" s="184" t="s">
        <v>137</v>
      </c>
      <c r="G135" s="185" t="s">
        <v>138</v>
      </c>
      <c r="H135" s="186">
        <v>26.59</v>
      </c>
      <c r="I135" s="187"/>
      <c r="J135" s="188">
        <f>ROUND(I135*H135,2)</f>
        <v>0</v>
      </c>
      <c r="K135" s="184" t="s">
        <v>125</v>
      </c>
      <c r="L135" s="39"/>
      <c r="M135" s="189" t="s">
        <v>1</v>
      </c>
      <c r="N135" s="190" t="s">
        <v>38</v>
      </c>
      <c r="O135" s="71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3" t="s">
        <v>126</v>
      </c>
      <c r="AT135" s="193" t="s">
        <v>121</v>
      </c>
      <c r="AU135" s="193" t="s">
        <v>83</v>
      </c>
      <c r="AY135" s="17" t="s">
        <v>119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7" t="s">
        <v>81</v>
      </c>
      <c r="BK135" s="194">
        <f>ROUND(I135*H135,2)</f>
        <v>0</v>
      </c>
      <c r="BL135" s="17" t="s">
        <v>126</v>
      </c>
      <c r="BM135" s="193" t="s">
        <v>139</v>
      </c>
    </row>
    <row r="136" spans="1:65" s="13" customFormat="1" ht="11.25">
      <c r="B136" s="195"/>
      <c r="C136" s="196"/>
      <c r="D136" s="197" t="s">
        <v>128</v>
      </c>
      <c r="E136" s="198" t="s">
        <v>1</v>
      </c>
      <c r="F136" s="199" t="s">
        <v>140</v>
      </c>
      <c r="G136" s="196"/>
      <c r="H136" s="200">
        <v>3.84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128</v>
      </c>
      <c r="AU136" s="206" t="s">
        <v>83</v>
      </c>
      <c r="AV136" s="13" t="s">
        <v>83</v>
      </c>
      <c r="AW136" s="13" t="s">
        <v>30</v>
      </c>
      <c r="AX136" s="13" t="s">
        <v>73</v>
      </c>
      <c r="AY136" s="206" t="s">
        <v>119</v>
      </c>
    </row>
    <row r="137" spans="1:65" s="13" customFormat="1" ht="11.25">
      <c r="B137" s="195"/>
      <c r="C137" s="196"/>
      <c r="D137" s="197" t="s">
        <v>128</v>
      </c>
      <c r="E137" s="198" t="s">
        <v>1</v>
      </c>
      <c r="F137" s="199" t="s">
        <v>141</v>
      </c>
      <c r="G137" s="196"/>
      <c r="H137" s="200">
        <v>22.75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128</v>
      </c>
      <c r="AU137" s="206" t="s">
        <v>83</v>
      </c>
      <c r="AV137" s="13" t="s">
        <v>83</v>
      </c>
      <c r="AW137" s="13" t="s">
        <v>30</v>
      </c>
      <c r="AX137" s="13" t="s">
        <v>73</v>
      </c>
      <c r="AY137" s="206" t="s">
        <v>119</v>
      </c>
    </row>
    <row r="138" spans="1:65" s="14" customFormat="1" ht="11.25">
      <c r="B138" s="207"/>
      <c r="C138" s="208"/>
      <c r="D138" s="197" t="s">
        <v>128</v>
      </c>
      <c r="E138" s="209" t="s">
        <v>1</v>
      </c>
      <c r="F138" s="210" t="s">
        <v>142</v>
      </c>
      <c r="G138" s="208"/>
      <c r="H138" s="211">
        <v>26.59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128</v>
      </c>
      <c r="AU138" s="217" t="s">
        <v>83</v>
      </c>
      <c r="AV138" s="14" t="s">
        <v>126</v>
      </c>
      <c r="AW138" s="14" t="s">
        <v>30</v>
      </c>
      <c r="AX138" s="14" t="s">
        <v>81</v>
      </c>
      <c r="AY138" s="217" t="s">
        <v>119</v>
      </c>
    </row>
    <row r="139" spans="1:65" s="2" customFormat="1" ht="44.25" customHeight="1">
      <c r="A139" s="34"/>
      <c r="B139" s="35"/>
      <c r="C139" s="182" t="s">
        <v>126</v>
      </c>
      <c r="D139" s="182" t="s">
        <v>121</v>
      </c>
      <c r="E139" s="183" t="s">
        <v>143</v>
      </c>
      <c r="F139" s="184" t="s">
        <v>144</v>
      </c>
      <c r="G139" s="185" t="s">
        <v>138</v>
      </c>
      <c r="H139" s="186">
        <v>13.99</v>
      </c>
      <c r="I139" s="187"/>
      <c r="J139" s="188">
        <f>ROUND(I139*H139,2)</f>
        <v>0</v>
      </c>
      <c r="K139" s="184" t="s">
        <v>125</v>
      </c>
      <c r="L139" s="39"/>
      <c r="M139" s="189" t="s">
        <v>1</v>
      </c>
      <c r="N139" s="190" t="s">
        <v>38</v>
      </c>
      <c r="O139" s="71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3" t="s">
        <v>126</v>
      </c>
      <c r="AT139" s="193" t="s">
        <v>121</v>
      </c>
      <c r="AU139" s="193" t="s">
        <v>83</v>
      </c>
      <c r="AY139" s="17" t="s">
        <v>119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7" t="s">
        <v>81</v>
      </c>
      <c r="BK139" s="194">
        <f>ROUND(I139*H139,2)</f>
        <v>0</v>
      </c>
      <c r="BL139" s="17" t="s">
        <v>126</v>
      </c>
      <c r="BM139" s="193" t="s">
        <v>145</v>
      </c>
    </row>
    <row r="140" spans="1:65" s="13" customFormat="1" ht="11.25">
      <c r="B140" s="195"/>
      <c r="C140" s="196"/>
      <c r="D140" s="197" t="s">
        <v>128</v>
      </c>
      <c r="E140" s="198" t="s">
        <v>1</v>
      </c>
      <c r="F140" s="199" t="s">
        <v>146</v>
      </c>
      <c r="G140" s="196"/>
      <c r="H140" s="200">
        <v>13.99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128</v>
      </c>
      <c r="AU140" s="206" t="s">
        <v>83</v>
      </c>
      <c r="AV140" s="13" t="s">
        <v>83</v>
      </c>
      <c r="AW140" s="13" t="s">
        <v>30</v>
      </c>
      <c r="AX140" s="13" t="s">
        <v>81</v>
      </c>
      <c r="AY140" s="206" t="s">
        <v>119</v>
      </c>
    </row>
    <row r="141" spans="1:65" s="2" customFormat="1" ht="49.15" customHeight="1">
      <c r="A141" s="34"/>
      <c r="B141" s="35"/>
      <c r="C141" s="182" t="s">
        <v>147</v>
      </c>
      <c r="D141" s="182" t="s">
        <v>121</v>
      </c>
      <c r="E141" s="183" t="s">
        <v>148</v>
      </c>
      <c r="F141" s="184" t="s">
        <v>149</v>
      </c>
      <c r="G141" s="185" t="s">
        <v>138</v>
      </c>
      <c r="H141" s="186">
        <v>5.0599999999999996</v>
      </c>
      <c r="I141" s="187"/>
      <c r="J141" s="188">
        <f>ROUND(I141*H141,2)</f>
        <v>0</v>
      </c>
      <c r="K141" s="184" t="s">
        <v>125</v>
      </c>
      <c r="L141" s="39"/>
      <c r="M141" s="189" t="s">
        <v>1</v>
      </c>
      <c r="N141" s="190" t="s">
        <v>38</v>
      </c>
      <c r="O141" s="71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3" t="s">
        <v>126</v>
      </c>
      <c r="AT141" s="193" t="s">
        <v>121</v>
      </c>
      <c r="AU141" s="193" t="s">
        <v>83</v>
      </c>
      <c r="AY141" s="17" t="s">
        <v>119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7" t="s">
        <v>81</v>
      </c>
      <c r="BK141" s="194">
        <f>ROUND(I141*H141,2)</f>
        <v>0</v>
      </c>
      <c r="BL141" s="17" t="s">
        <v>126</v>
      </c>
      <c r="BM141" s="193" t="s">
        <v>150</v>
      </c>
    </row>
    <row r="142" spans="1:65" s="13" customFormat="1" ht="11.25">
      <c r="B142" s="195"/>
      <c r="C142" s="196"/>
      <c r="D142" s="197" t="s">
        <v>128</v>
      </c>
      <c r="E142" s="198" t="s">
        <v>1</v>
      </c>
      <c r="F142" s="199" t="s">
        <v>151</v>
      </c>
      <c r="G142" s="196"/>
      <c r="H142" s="200">
        <v>2.5299999999999998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128</v>
      </c>
      <c r="AU142" s="206" t="s">
        <v>83</v>
      </c>
      <c r="AV142" s="13" t="s">
        <v>83</v>
      </c>
      <c r="AW142" s="13" t="s">
        <v>30</v>
      </c>
      <c r="AX142" s="13" t="s">
        <v>73</v>
      </c>
      <c r="AY142" s="206" t="s">
        <v>119</v>
      </c>
    </row>
    <row r="143" spans="1:65" s="13" customFormat="1" ht="11.25">
      <c r="B143" s="195"/>
      <c r="C143" s="196"/>
      <c r="D143" s="197" t="s">
        <v>128</v>
      </c>
      <c r="E143" s="198" t="s">
        <v>1</v>
      </c>
      <c r="F143" s="199" t="s">
        <v>152</v>
      </c>
      <c r="G143" s="196"/>
      <c r="H143" s="200">
        <v>2.5299999999999998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128</v>
      </c>
      <c r="AU143" s="206" t="s">
        <v>83</v>
      </c>
      <c r="AV143" s="13" t="s">
        <v>83</v>
      </c>
      <c r="AW143" s="13" t="s">
        <v>30</v>
      </c>
      <c r="AX143" s="13" t="s">
        <v>73</v>
      </c>
      <c r="AY143" s="206" t="s">
        <v>119</v>
      </c>
    </row>
    <row r="144" spans="1:65" s="14" customFormat="1" ht="11.25">
      <c r="B144" s="207"/>
      <c r="C144" s="208"/>
      <c r="D144" s="197" t="s">
        <v>128</v>
      </c>
      <c r="E144" s="209" t="s">
        <v>1</v>
      </c>
      <c r="F144" s="210" t="s">
        <v>142</v>
      </c>
      <c r="G144" s="208"/>
      <c r="H144" s="211">
        <v>5.0599999999999996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128</v>
      </c>
      <c r="AU144" s="217" t="s">
        <v>83</v>
      </c>
      <c r="AV144" s="14" t="s">
        <v>126</v>
      </c>
      <c r="AW144" s="14" t="s">
        <v>30</v>
      </c>
      <c r="AX144" s="14" t="s">
        <v>81</v>
      </c>
      <c r="AY144" s="217" t="s">
        <v>119</v>
      </c>
    </row>
    <row r="145" spans="1:65" s="2" customFormat="1" ht="37.9" customHeight="1">
      <c r="A145" s="34"/>
      <c r="B145" s="35"/>
      <c r="C145" s="182" t="s">
        <v>153</v>
      </c>
      <c r="D145" s="182" t="s">
        <v>121</v>
      </c>
      <c r="E145" s="183" t="s">
        <v>154</v>
      </c>
      <c r="F145" s="184" t="s">
        <v>155</v>
      </c>
      <c r="G145" s="185" t="s">
        <v>124</v>
      </c>
      <c r="H145" s="186">
        <v>4.5999999999999996</v>
      </c>
      <c r="I145" s="187"/>
      <c r="J145" s="188">
        <f>ROUND(I145*H145,2)</f>
        <v>0</v>
      </c>
      <c r="K145" s="184" t="s">
        <v>125</v>
      </c>
      <c r="L145" s="39"/>
      <c r="M145" s="189" t="s">
        <v>1</v>
      </c>
      <c r="N145" s="190" t="s">
        <v>38</v>
      </c>
      <c r="O145" s="71"/>
      <c r="P145" s="191">
        <f>O145*H145</f>
        <v>0</v>
      </c>
      <c r="Q145" s="191">
        <v>8.4000000000000003E-4</v>
      </c>
      <c r="R145" s="191">
        <f>Q145*H145</f>
        <v>3.8639999999999998E-3</v>
      </c>
      <c r="S145" s="191">
        <v>0</v>
      </c>
      <c r="T145" s="19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3" t="s">
        <v>126</v>
      </c>
      <c r="AT145" s="193" t="s">
        <v>121</v>
      </c>
      <c r="AU145" s="193" t="s">
        <v>83</v>
      </c>
      <c r="AY145" s="17" t="s">
        <v>119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7" t="s">
        <v>81</v>
      </c>
      <c r="BK145" s="194">
        <f>ROUND(I145*H145,2)</f>
        <v>0</v>
      </c>
      <c r="BL145" s="17" t="s">
        <v>126</v>
      </c>
      <c r="BM145" s="193" t="s">
        <v>156</v>
      </c>
    </row>
    <row r="146" spans="1:65" s="13" customFormat="1" ht="11.25">
      <c r="B146" s="195"/>
      <c r="C146" s="196"/>
      <c r="D146" s="197" t="s">
        <v>128</v>
      </c>
      <c r="E146" s="198" t="s">
        <v>1</v>
      </c>
      <c r="F146" s="199" t="s">
        <v>157</v>
      </c>
      <c r="G146" s="196"/>
      <c r="H146" s="200">
        <v>4.5999999999999996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128</v>
      </c>
      <c r="AU146" s="206" t="s">
        <v>83</v>
      </c>
      <c r="AV146" s="13" t="s">
        <v>83</v>
      </c>
      <c r="AW146" s="13" t="s">
        <v>30</v>
      </c>
      <c r="AX146" s="13" t="s">
        <v>73</v>
      </c>
      <c r="AY146" s="206" t="s">
        <v>119</v>
      </c>
    </row>
    <row r="147" spans="1:65" s="14" customFormat="1" ht="11.25">
      <c r="B147" s="207"/>
      <c r="C147" s="208"/>
      <c r="D147" s="197" t="s">
        <v>128</v>
      </c>
      <c r="E147" s="209" t="s">
        <v>1</v>
      </c>
      <c r="F147" s="210" t="s">
        <v>142</v>
      </c>
      <c r="G147" s="208"/>
      <c r="H147" s="211">
        <v>4.5999999999999996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128</v>
      </c>
      <c r="AU147" s="217" t="s">
        <v>83</v>
      </c>
      <c r="AV147" s="14" t="s">
        <v>126</v>
      </c>
      <c r="AW147" s="14" t="s">
        <v>30</v>
      </c>
      <c r="AX147" s="14" t="s">
        <v>81</v>
      </c>
      <c r="AY147" s="217" t="s">
        <v>119</v>
      </c>
    </row>
    <row r="148" spans="1:65" s="2" customFormat="1" ht="44.25" customHeight="1">
      <c r="A148" s="34"/>
      <c r="B148" s="35"/>
      <c r="C148" s="182" t="s">
        <v>158</v>
      </c>
      <c r="D148" s="182" t="s">
        <v>121</v>
      </c>
      <c r="E148" s="183" t="s">
        <v>159</v>
      </c>
      <c r="F148" s="184" t="s">
        <v>160</v>
      </c>
      <c r="G148" s="185" t="s">
        <v>124</v>
      </c>
      <c r="H148" s="186">
        <v>4.5999999999999996</v>
      </c>
      <c r="I148" s="187"/>
      <c r="J148" s="188">
        <f>ROUND(I148*H148,2)</f>
        <v>0</v>
      </c>
      <c r="K148" s="184" t="s">
        <v>125</v>
      </c>
      <c r="L148" s="39"/>
      <c r="M148" s="189" t="s">
        <v>1</v>
      </c>
      <c r="N148" s="190" t="s">
        <v>38</v>
      </c>
      <c r="O148" s="71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3" t="s">
        <v>126</v>
      </c>
      <c r="AT148" s="193" t="s">
        <v>121</v>
      </c>
      <c r="AU148" s="193" t="s">
        <v>83</v>
      </c>
      <c r="AY148" s="17" t="s">
        <v>119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7" t="s">
        <v>81</v>
      </c>
      <c r="BK148" s="194">
        <f>ROUND(I148*H148,2)</f>
        <v>0</v>
      </c>
      <c r="BL148" s="17" t="s">
        <v>126</v>
      </c>
      <c r="BM148" s="193" t="s">
        <v>161</v>
      </c>
    </row>
    <row r="149" spans="1:65" s="13" customFormat="1" ht="11.25">
      <c r="B149" s="195"/>
      <c r="C149" s="196"/>
      <c r="D149" s="197" t="s">
        <v>128</v>
      </c>
      <c r="E149" s="198" t="s">
        <v>1</v>
      </c>
      <c r="F149" s="199" t="s">
        <v>157</v>
      </c>
      <c r="G149" s="196"/>
      <c r="H149" s="200">
        <v>4.5999999999999996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128</v>
      </c>
      <c r="AU149" s="206" t="s">
        <v>83</v>
      </c>
      <c r="AV149" s="13" t="s">
        <v>83</v>
      </c>
      <c r="AW149" s="13" t="s">
        <v>30</v>
      </c>
      <c r="AX149" s="13" t="s">
        <v>73</v>
      </c>
      <c r="AY149" s="206" t="s">
        <v>119</v>
      </c>
    </row>
    <row r="150" spans="1:65" s="14" customFormat="1" ht="11.25">
      <c r="B150" s="207"/>
      <c r="C150" s="208"/>
      <c r="D150" s="197" t="s">
        <v>128</v>
      </c>
      <c r="E150" s="209" t="s">
        <v>1</v>
      </c>
      <c r="F150" s="210" t="s">
        <v>142</v>
      </c>
      <c r="G150" s="208"/>
      <c r="H150" s="211">
        <v>4.5999999999999996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128</v>
      </c>
      <c r="AU150" s="217" t="s">
        <v>83</v>
      </c>
      <c r="AV150" s="14" t="s">
        <v>126</v>
      </c>
      <c r="AW150" s="14" t="s">
        <v>30</v>
      </c>
      <c r="AX150" s="14" t="s">
        <v>81</v>
      </c>
      <c r="AY150" s="217" t="s">
        <v>119</v>
      </c>
    </row>
    <row r="151" spans="1:65" s="2" customFormat="1" ht="62.65" customHeight="1">
      <c r="A151" s="34"/>
      <c r="B151" s="35"/>
      <c r="C151" s="182" t="s">
        <v>162</v>
      </c>
      <c r="D151" s="182" t="s">
        <v>121</v>
      </c>
      <c r="E151" s="183" t="s">
        <v>163</v>
      </c>
      <c r="F151" s="184" t="s">
        <v>164</v>
      </c>
      <c r="G151" s="185" t="s">
        <v>138</v>
      </c>
      <c r="H151" s="186">
        <v>45.64</v>
      </c>
      <c r="I151" s="187"/>
      <c r="J151" s="188">
        <f>ROUND(I151*H151,2)</f>
        <v>0</v>
      </c>
      <c r="K151" s="184" t="s">
        <v>125</v>
      </c>
      <c r="L151" s="39"/>
      <c r="M151" s="189" t="s">
        <v>1</v>
      </c>
      <c r="N151" s="190" t="s">
        <v>38</v>
      </c>
      <c r="O151" s="71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3" t="s">
        <v>126</v>
      </c>
      <c r="AT151" s="193" t="s">
        <v>121</v>
      </c>
      <c r="AU151" s="193" t="s">
        <v>83</v>
      </c>
      <c r="AY151" s="17" t="s">
        <v>119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7" t="s">
        <v>81</v>
      </c>
      <c r="BK151" s="194">
        <f>ROUND(I151*H151,2)</f>
        <v>0</v>
      </c>
      <c r="BL151" s="17" t="s">
        <v>126</v>
      </c>
      <c r="BM151" s="193" t="s">
        <v>165</v>
      </c>
    </row>
    <row r="152" spans="1:65" s="13" customFormat="1" ht="11.25">
      <c r="B152" s="195"/>
      <c r="C152" s="196"/>
      <c r="D152" s="197" t="s">
        <v>128</v>
      </c>
      <c r="E152" s="198" t="s">
        <v>1</v>
      </c>
      <c r="F152" s="199" t="s">
        <v>166</v>
      </c>
      <c r="G152" s="196"/>
      <c r="H152" s="200">
        <v>45.64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128</v>
      </c>
      <c r="AU152" s="206" t="s">
        <v>83</v>
      </c>
      <c r="AV152" s="13" t="s">
        <v>83</v>
      </c>
      <c r="AW152" s="13" t="s">
        <v>30</v>
      </c>
      <c r="AX152" s="13" t="s">
        <v>73</v>
      </c>
      <c r="AY152" s="206" t="s">
        <v>119</v>
      </c>
    </row>
    <row r="153" spans="1:65" s="14" customFormat="1" ht="11.25">
      <c r="B153" s="207"/>
      <c r="C153" s="208"/>
      <c r="D153" s="197" t="s">
        <v>128</v>
      </c>
      <c r="E153" s="209" t="s">
        <v>1</v>
      </c>
      <c r="F153" s="210" t="s">
        <v>142</v>
      </c>
      <c r="G153" s="208"/>
      <c r="H153" s="211">
        <v>45.64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128</v>
      </c>
      <c r="AU153" s="217" t="s">
        <v>83</v>
      </c>
      <c r="AV153" s="14" t="s">
        <v>126</v>
      </c>
      <c r="AW153" s="14" t="s">
        <v>30</v>
      </c>
      <c r="AX153" s="14" t="s">
        <v>81</v>
      </c>
      <c r="AY153" s="217" t="s">
        <v>119</v>
      </c>
    </row>
    <row r="154" spans="1:65" s="2" customFormat="1" ht="37.9" customHeight="1">
      <c r="A154" s="34"/>
      <c r="B154" s="35"/>
      <c r="C154" s="182" t="s">
        <v>167</v>
      </c>
      <c r="D154" s="182" t="s">
        <v>121</v>
      </c>
      <c r="E154" s="183" t="s">
        <v>168</v>
      </c>
      <c r="F154" s="184" t="s">
        <v>169</v>
      </c>
      <c r="G154" s="185" t="s">
        <v>138</v>
      </c>
      <c r="H154" s="186">
        <v>45.64</v>
      </c>
      <c r="I154" s="187"/>
      <c r="J154" s="188">
        <f>ROUND(I154*H154,2)</f>
        <v>0</v>
      </c>
      <c r="K154" s="184" t="s">
        <v>125</v>
      </c>
      <c r="L154" s="39"/>
      <c r="M154" s="189" t="s">
        <v>1</v>
      </c>
      <c r="N154" s="190" t="s">
        <v>38</v>
      </c>
      <c r="O154" s="71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3" t="s">
        <v>126</v>
      </c>
      <c r="AT154" s="193" t="s">
        <v>121</v>
      </c>
      <c r="AU154" s="193" t="s">
        <v>83</v>
      </c>
      <c r="AY154" s="17" t="s">
        <v>119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7" t="s">
        <v>81</v>
      </c>
      <c r="BK154" s="194">
        <f>ROUND(I154*H154,2)</f>
        <v>0</v>
      </c>
      <c r="BL154" s="17" t="s">
        <v>126</v>
      </c>
      <c r="BM154" s="193" t="s">
        <v>170</v>
      </c>
    </row>
    <row r="155" spans="1:65" s="2" customFormat="1" ht="44.25" customHeight="1">
      <c r="A155" s="34"/>
      <c r="B155" s="35"/>
      <c r="C155" s="182" t="s">
        <v>171</v>
      </c>
      <c r="D155" s="182" t="s">
        <v>121</v>
      </c>
      <c r="E155" s="183" t="s">
        <v>172</v>
      </c>
      <c r="F155" s="184" t="s">
        <v>173</v>
      </c>
      <c r="G155" s="185" t="s">
        <v>174</v>
      </c>
      <c r="H155" s="186">
        <v>86.715999999999994</v>
      </c>
      <c r="I155" s="187"/>
      <c r="J155" s="188">
        <f>ROUND(I155*H155,2)</f>
        <v>0</v>
      </c>
      <c r="K155" s="184" t="s">
        <v>125</v>
      </c>
      <c r="L155" s="39"/>
      <c r="M155" s="189" t="s">
        <v>1</v>
      </c>
      <c r="N155" s="190" t="s">
        <v>38</v>
      </c>
      <c r="O155" s="71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3" t="s">
        <v>126</v>
      </c>
      <c r="AT155" s="193" t="s">
        <v>121</v>
      </c>
      <c r="AU155" s="193" t="s">
        <v>83</v>
      </c>
      <c r="AY155" s="17" t="s">
        <v>119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7" t="s">
        <v>81</v>
      </c>
      <c r="BK155" s="194">
        <f>ROUND(I155*H155,2)</f>
        <v>0</v>
      </c>
      <c r="BL155" s="17" t="s">
        <v>126</v>
      </c>
      <c r="BM155" s="193" t="s">
        <v>175</v>
      </c>
    </row>
    <row r="156" spans="1:65" s="13" customFormat="1" ht="11.25">
      <c r="B156" s="195"/>
      <c r="C156" s="196"/>
      <c r="D156" s="197" t="s">
        <v>128</v>
      </c>
      <c r="E156" s="198" t="s">
        <v>1</v>
      </c>
      <c r="F156" s="199" t="s">
        <v>176</v>
      </c>
      <c r="G156" s="196"/>
      <c r="H156" s="200">
        <v>86.715999999999994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128</v>
      </c>
      <c r="AU156" s="206" t="s">
        <v>83</v>
      </c>
      <c r="AV156" s="13" t="s">
        <v>83</v>
      </c>
      <c r="AW156" s="13" t="s">
        <v>30</v>
      </c>
      <c r="AX156" s="13" t="s">
        <v>81</v>
      </c>
      <c r="AY156" s="206" t="s">
        <v>119</v>
      </c>
    </row>
    <row r="157" spans="1:65" s="2" customFormat="1" ht="44.25" customHeight="1">
      <c r="A157" s="34"/>
      <c r="B157" s="35"/>
      <c r="C157" s="182" t="s">
        <v>177</v>
      </c>
      <c r="D157" s="182" t="s">
        <v>121</v>
      </c>
      <c r="E157" s="183" t="s">
        <v>178</v>
      </c>
      <c r="F157" s="184" t="s">
        <v>179</v>
      </c>
      <c r="G157" s="185" t="s">
        <v>138</v>
      </c>
      <c r="H157" s="186">
        <v>2.585</v>
      </c>
      <c r="I157" s="187"/>
      <c r="J157" s="188">
        <f>ROUND(I157*H157,2)</f>
        <v>0</v>
      </c>
      <c r="K157" s="184" t="s">
        <v>125</v>
      </c>
      <c r="L157" s="39"/>
      <c r="M157" s="189" t="s">
        <v>1</v>
      </c>
      <c r="N157" s="190" t="s">
        <v>38</v>
      </c>
      <c r="O157" s="71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3" t="s">
        <v>126</v>
      </c>
      <c r="AT157" s="193" t="s">
        <v>121</v>
      </c>
      <c r="AU157" s="193" t="s">
        <v>83</v>
      </c>
      <c r="AY157" s="17" t="s">
        <v>119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7" t="s">
        <v>81</v>
      </c>
      <c r="BK157" s="194">
        <f>ROUND(I157*H157,2)</f>
        <v>0</v>
      </c>
      <c r="BL157" s="17" t="s">
        <v>126</v>
      </c>
      <c r="BM157" s="193" t="s">
        <v>180</v>
      </c>
    </row>
    <row r="158" spans="1:65" s="13" customFormat="1" ht="11.25">
      <c r="B158" s="195"/>
      <c r="C158" s="196"/>
      <c r="D158" s="197" t="s">
        <v>128</v>
      </c>
      <c r="E158" s="198" t="s">
        <v>1</v>
      </c>
      <c r="F158" s="199" t="s">
        <v>181</v>
      </c>
      <c r="G158" s="196"/>
      <c r="H158" s="200">
        <v>1.32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128</v>
      </c>
      <c r="AU158" s="206" t="s">
        <v>83</v>
      </c>
      <c r="AV158" s="13" t="s">
        <v>83</v>
      </c>
      <c r="AW158" s="13" t="s">
        <v>30</v>
      </c>
      <c r="AX158" s="13" t="s">
        <v>73</v>
      </c>
      <c r="AY158" s="206" t="s">
        <v>119</v>
      </c>
    </row>
    <row r="159" spans="1:65" s="13" customFormat="1" ht="11.25">
      <c r="B159" s="195"/>
      <c r="C159" s="196"/>
      <c r="D159" s="197" t="s">
        <v>128</v>
      </c>
      <c r="E159" s="198" t="s">
        <v>1</v>
      </c>
      <c r="F159" s="199" t="s">
        <v>182</v>
      </c>
      <c r="G159" s="196"/>
      <c r="H159" s="200">
        <v>1.2649999999999999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128</v>
      </c>
      <c r="AU159" s="206" t="s">
        <v>83</v>
      </c>
      <c r="AV159" s="13" t="s">
        <v>83</v>
      </c>
      <c r="AW159" s="13" t="s">
        <v>30</v>
      </c>
      <c r="AX159" s="13" t="s">
        <v>73</v>
      </c>
      <c r="AY159" s="206" t="s">
        <v>119</v>
      </c>
    </row>
    <row r="160" spans="1:65" s="14" customFormat="1" ht="11.25">
      <c r="B160" s="207"/>
      <c r="C160" s="208"/>
      <c r="D160" s="197" t="s">
        <v>128</v>
      </c>
      <c r="E160" s="209" t="s">
        <v>1</v>
      </c>
      <c r="F160" s="210" t="s">
        <v>142</v>
      </c>
      <c r="G160" s="208"/>
      <c r="H160" s="211">
        <v>2.585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128</v>
      </c>
      <c r="AU160" s="217" t="s">
        <v>83</v>
      </c>
      <c r="AV160" s="14" t="s">
        <v>126</v>
      </c>
      <c r="AW160" s="14" t="s">
        <v>30</v>
      </c>
      <c r="AX160" s="14" t="s">
        <v>81</v>
      </c>
      <c r="AY160" s="217" t="s">
        <v>119</v>
      </c>
    </row>
    <row r="161" spans="1:65" s="2" customFormat="1" ht="66.75" customHeight="1">
      <c r="A161" s="34"/>
      <c r="B161" s="35"/>
      <c r="C161" s="182" t="s">
        <v>8</v>
      </c>
      <c r="D161" s="182" t="s">
        <v>121</v>
      </c>
      <c r="E161" s="183" t="s">
        <v>183</v>
      </c>
      <c r="F161" s="184" t="s">
        <v>184</v>
      </c>
      <c r="G161" s="185" t="s">
        <v>138</v>
      </c>
      <c r="H161" s="186">
        <v>0.99</v>
      </c>
      <c r="I161" s="187"/>
      <c r="J161" s="188">
        <f>ROUND(I161*H161,2)</f>
        <v>0</v>
      </c>
      <c r="K161" s="184" t="s">
        <v>125</v>
      </c>
      <c r="L161" s="39"/>
      <c r="M161" s="189" t="s">
        <v>1</v>
      </c>
      <c r="N161" s="190" t="s">
        <v>38</v>
      </c>
      <c r="O161" s="71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3" t="s">
        <v>126</v>
      </c>
      <c r="AT161" s="193" t="s">
        <v>121</v>
      </c>
      <c r="AU161" s="193" t="s">
        <v>83</v>
      </c>
      <c r="AY161" s="17" t="s">
        <v>119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7" t="s">
        <v>81</v>
      </c>
      <c r="BK161" s="194">
        <f>ROUND(I161*H161,2)</f>
        <v>0</v>
      </c>
      <c r="BL161" s="17" t="s">
        <v>126</v>
      </c>
      <c r="BM161" s="193" t="s">
        <v>185</v>
      </c>
    </row>
    <row r="162" spans="1:65" s="13" customFormat="1" ht="11.25">
      <c r="B162" s="195"/>
      <c r="C162" s="196"/>
      <c r="D162" s="197" t="s">
        <v>128</v>
      </c>
      <c r="E162" s="198" t="s">
        <v>1</v>
      </c>
      <c r="F162" s="199" t="s">
        <v>186</v>
      </c>
      <c r="G162" s="196"/>
      <c r="H162" s="200">
        <v>0.99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128</v>
      </c>
      <c r="AU162" s="206" t="s">
        <v>83</v>
      </c>
      <c r="AV162" s="13" t="s">
        <v>83</v>
      </c>
      <c r="AW162" s="13" t="s">
        <v>30</v>
      </c>
      <c r="AX162" s="13" t="s">
        <v>73</v>
      </c>
      <c r="AY162" s="206" t="s">
        <v>119</v>
      </c>
    </row>
    <row r="163" spans="1:65" s="14" customFormat="1" ht="11.25">
      <c r="B163" s="207"/>
      <c r="C163" s="208"/>
      <c r="D163" s="197" t="s">
        <v>128</v>
      </c>
      <c r="E163" s="209" t="s">
        <v>1</v>
      </c>
      <c r="F163" s="210" t="s">
        <v>142</v>
      </c>
      <c r="G163" s="208"/>
      <c r="H163" s="211">
        <v>0.99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128</v>
      </c>
      <c r="AU163" s="217" t="s">
        <v>83</v>
      </c>
      <c r="AV163" s="14" t="s">
        <v>126</v>
      </c>
      <c r="AW163" s="14" t="s">
        <v>30</v>
      </c>
      <c r="AX163" s="14" t="s">
        <v>81</v>
      </c>
      <c r="AY163" s="217" t="s">
        <v>119</v>
      </c>
    </row>
    <row r="164" spans="1:65" s="2" customFormat="1" ht="16.5" customHeight="1">
      <c r="A164" s="34"/>
      <c r="B164" s="35"/>
      <c r="C164" s="218" t="s">
        <v>187</v>
      </c>
      <c r="D164" s="218" t="s">
        <v>188</v>
      </c>
      <c r="E164" s="219" t="s">
        <v>189</v>
      </c>
      <c r="F164" s="220" t="s">
        <v>190</v>
      </c>
      <c r="G164" s="221" t="s">
        <v>174</v>
      </c>
      <c r="H164" s="222">
        <v>2.1779999999999999</v>
      </c>
      <c r="I164" s="223"/>
      <c r="J164" s="224">
        <f>ROUND(I164*H164,2)</f>
        <v>0</v>
      </c>
      <c r="K164" s="220" t="s">
        <v>125</v>
      </c>
      <c r="L164" s="225"/>
      <c r="M164" s="226" t="s">
        <v>1</v>
      </c>
      <c r="N164" s="227" t="s">
        <v>38</v>
      </c>
      <c r="O164" s="71"/>
      <c r="P164" s="191">
        <f>O164*H164</f>
        <v>0</v>
      </c>
      <c r="Q164" s="191">
        <v>1</v>
      </c>
      <c r="R164" s="191">
        <f>Q164*H164</f>
        <v>2.1779999999999999</v>
      </c>
      <c r="S164" s="191">
        <v>0</v>
      </c>
      <c r="T164" s="19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3" t="s">
        <v>162</v>
      </c>
      <c r="AT164" s="193" t="s">
        <v>188</v>
      </c>
      <c r="AU164" s="193" t="s">
        <v>83</v>
      </c>
      <c r="AY164" s="17" t="s">
        <v>119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7" t="s">
        <v>81</v>
      </c>
      <c r="BK164" s="194">
        <f>ROUND(I164*H164,2)</f>
        <v>0</v>
      </c>
      <c r="BL164" s="17" t="s">
        <v>126</v>
      </c>
      <c r="BM164" s="193" t="s">
        <v>191</v>
      </c>
    </row>
    <row r="165" spans="1:65" s="13" customFormat="1" ht="11.25">
      <c r="B165" s="195"/>
      <c r="C165" s="196"/>
      <c r="D165" s="197" t="s">
        <v>128</v>
      </c>
      <c r="E165" s="198" t="s">
        <v>1</v>
      </c>
      <c r="F165" s="199" t="s">
        <v>192</v>
      </c>
      <c r="G165" s="196"/>
      <c r="H165" s="200">
        <v>2.1779999999999999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128</v>
      </c>
      <c r="AU165" s="206" t="s">
        <v>83</v>
      </c>
      <c r="AV165" s="13" t="s">
        <v>83</v>
      </c>
      <c r="AW165" s="13" t="s">
        <v>30</v>
      </c>
      <c r="AX165" s="13" t="s">
        <v>81</v>
      </c>
      <c r="AY165" s="206" t="s">
        <v>119</v>
      </c>
    </row>
    <row r="166" spans="1:65" s="2" customFormat="1" ht="24.2" customHeight="1">
      <c r="A166" s="34"/>
      <c r="B166" s="35"/>
      <c r="C166" s="182" t="s">
        <v>193</v>
      </c>
      <c r="D166" s="182" t="s">
        <v>121</v>
      </c>
      <c r="E166" s="183" t="s">
        <v>194</v>
      </c>
      <c r="F166" s="184" t="s">
        <v>195</v>
      </c>
      <c r="G166" s="185" t="s">
        <v>124</v>
      </c>
      <c r="H166" s="186">
        <v>81</v>
      </c>
      <c r="I166" s="187"/>
      <c r="J166" s="188">
        <f>ROUND(I166*H166,2)</f>
        <v>0</v>
      </c>
      <c r="K166" s="184" t="s">
        <v>125</v>
      </c>
      <c r="L166" s="39"/>
      <c r="M166" s="189" t="s">
        <v>1</v>
      </c>
      <c r="N166" s="190" t="s">
        <v>38</v>
      </c>
      <c r="O166" s="71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3" t="s">
        <v>126</v>
      </c>
      <c r="AT166" s="193" t="s">
        <v>121</v>
      </c>
      <c r="AU166" s="193" t="s">
        <v>83</v>
      </c>
      <c r="AY166" s="17" t="s">
        <v>119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7" t="s">
        <v>81</v>
      </c>
      <c r="BK166" s="194">
        <f>ROUND(I166*H166,2)</f>
        <v>0</v>
      </c>
      <c r="BL166" s="17" t="s">
        <v>126</v>
      </c>
      <c r="BM166" s="193" t="s">
        <v>196</v>
      </c>
    </row>
    <row r="167" spans="1:65" s="13" customFormat="1" ht="11.25">
      <c r="B167" s="195"/>
      <c r="C167" s="196"/>
      <c r="D167" s="197" t="s">
        <v>128</v>
      </c>
      <c r="E167" s="198" t="s">
        <v>1</v>
      </c>
      <c r="F167" s="199" t="s">
        <v>197</v>
      </c>
      <c r="G167" s="196"/>
      <c r="H167" s="200">
        <v>16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128</v>
      </c>
      <c r="AU167" s="206" t="s">
        <v>83</v>
      </c>
      <c r="AV167" s="13" t="s">
        <v>83</v>
      </c>
      <c r="AW167" s="13" t="s">
        <v>30</v>
      </c>
      <c r="AX167" s="13" t="s">
        <v>73</v>
      </c>
      <c r="AY167" s="206" t="s">
        <v>119</v>
      </c>
    </row>
    <row r="168" spans="1:65" s="13" customFormat="1" ht="11.25">
      <c r="B168" s="195"/>
      <c r="C168" s="196"/>
      <c r="D168" s="197" t="s">
        <v>128</v>
      </c>
      <c r="E168" s="198" t="s">
        <v>1</v>
      </c>
      <c r="F168" s="199" t="s">
        <v>198</v>
      </c>
      <c r="G168" s="196"/>
      <c r="H168" s="200">
        <v>35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128</v>
      </c>
      <c r="AU168" s="206" t="s">
        <v>83</v>
      </c>
      <c r="AV168" s="13" t="s">
        <v>83</v>
      </c>
      <c r="AW168" s="13" t="s">
        <v>30</v>
      </c>
      <c r="AX168" s="13" t="s">
        <v>73</v>
      </c>
      <c r="AY168" s="206" t="s">
        <v>119</v>
      </c>
    </row>
    <row r="169" spans="1:65" s="13" customFormat="1" ht="11.25">
      <c r="B169" s="195"/>
      <c r="C169" s="196"/>
      <c r="D169" s="197" t="s">
        <v>128</v>
      </c>
      <c r="E169" s="198" t="s">
        <v>1</v>
      </c>
      <c r="F169" s="199" t="s">
        <v>199</v>
      </c>
      <c r="G169" s="196"/>
      <c r="H169" s="200">
        <v>30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128</v>
      </c>
      <c r="AU169" s="206" t="s">
        <v>83</v>
      </c>
      <c r="AV169" s="13" t="s">
        <v>83</v>
      </c>
      <c r="AW169" s="13" t="s">
        <v>30</v>
      </c>
      <c r="AX169" s="13" t="s">
        <v>73</v>
      </c>
      <c r="AY169" s="206" t="s">
        <v>119</v>
      </c>
    </row>
    <row r="170" spans="1:65" s="14" customFormat="1" ht="11.25">
      <c r="B170" s="207"/>
      <c r="C170" s="208"/>
      <c r="D170" s="197" t="s">
        <v>128</v>
      </c>
      <c r="E170" s="209" t="s">
        <v>1</v>
      </c>
      <c r="F170" s="210" t="s">
        <v>142</v>
      </c>
      <c r="G170" s="208"/>
      <c r="H170" s="211">
        <v>81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128</v>
      </c>
      <c r="AU170" s="217" t="s">
        <v>83</v>
      </c>
      <c r="AV170" s="14" t="s">
        <v>126</v>
      </c>
      <c r="AW170" s="14" t="s">
        <v>30</v>
      </c>
      <c r="AX170" s="14" t="s">
        <v>81</v>
      </c>
      <c r="AY170" s="217" t="s">
        <v>119</v>
      </c>
    </row>
    <row r="171" spans="1:65" s="12" customFormat="1" ht="22.9" customHeight="1">
      <c r="B171" s="166"/>
      <c r="C171" s="167"/>
      <c r="D171" s="168" t="s">
        <v>72</v>
      </c>
      <c r="E171" s="180" t="s">
        <v>126</v>
      </c>
      <c r="F171" s="180" t="s">
        <v>200</v>
      </c>
      <c r="G171" s="167"/>
      <c r="H171" s="167"/>
      <c r="I171" s="170"/>
      <c r="J171" s="181">
        <f>BK171</f>
        <v>0</v>
      </c>
      <c r="K171" s="167"/>
      <c r="L171" s="172"/>
      <c r="M171" s="173"/>
      <c r="N171" s="174"/>
      <c r="O171" s="174"/>
      <c r="P171" s="175">
        <f>SUM(P172:P174)</f>
        <v>0</v>
      </c>
      <c r="Q171" s="174"/>
      <c r="R171" s="175">
        <f>SUM(R172:R174)</f>
        <v>0.41596939999999999</v>
      </c>
      <c r="S171" s="174"/>
      <c r="T171" s="176">
        <f>SUM(T172:T174)</f>
        <v>0</v>
      </c>
      <c r="AR171" s="177" t="s">
        <v>81</v>
      </c>
      <c r="AT171" s="178" t="s">
        <v>72</v>
      </c>
      <c r="AU171" s="178" t="s">
        <v>81</v>
      </c>
      <c r="AY171" s="177" t="s">
        <v>119</v>
      </c>
      <c r="BK171" s="179">
        <f>SUM(BK172:BK174)</f>
        <v>0</v>
      </c>
    </row>
    <row r="172" spans="1:65" s="2" customFormat="1" ht="33" customHeight="1">
      <c r="A172" s="34"/>
      <c r="B172" s="35"/>
      <c r="C172" s="182" t="s">
        <v>201</v>
      </c>
      <c r="D172" s="182" t="s">
        <v>121</v>
      </c>
      <c r="E172" s="183" t="s">
        <v>202</v>
      </c>
      <c r="F172" s="184" t="s">
        <v>203</v>
      </c>
      <c r="G172" s="185" t="s">
        <v>138</v>
      </c>
      <c r="H172" s="186">
        <v>0.22</v>
      </c>
      <c r="I172" s="187"/>
      <c r="J172" s="188">
        <f>ROUND(I172*H172,2)</f>
        <v>0</v>
      </c>
      <c r="K172" s="184" t="s">
        <v>125</v>
      </c>
      <c r="L172" s="39"/>
      <c r="M172" s="189" t="s">
        <v>1</v>
      </c>
      <c r="N172" s="190" t="s">
        <v>38</v>
      </c>
      <c r="O172" s="71"/>
      <c r="P172" s="191">
        <f>O172*H172</f>
        <v>0</v>
      </c>
      <c r="Q172" s="191">
        <v>1.8907700000000001</v>
      </c>
      <c r="R172" s="191">
        <f>Q172*H172</f>
        <v>0.41596939999999999</v>
      </c>
      <c r="S172" s="191">
        <v>0</v>
      </c>
      <c r="T172" s="19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3" t="s">
        <v>126</v>
      </c>
      <c r="AT172" s="193" t="s">
        <v>121</v>
      </c>
      <c r="AU172" s="193" t="s">
        <v>83</v>
      </c>
      <c r="AY172" s="17" t="s">
        <v>119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7" t="s">
        <v>81</v>
      </c>
      <c r="BK172" s="194">
        <f>ROUND(I172*H172,2)</f>
        <v>0</v>
      </c>
      <c r="BL172" s="17" t="s">
        <v>126</v>
      </c>
      <c r="BM172" s="193" t="s">
        <v>204</v>
      </c>
    </row>
    <row r="173" spans="1:65" s="13" customFormat="1" ht="11.25">
      <c r="B173" s="195"/>
      <c r="C173" s="196"/>
      <c r="D173" s="197" t="s">
        <v>128</v>
      </c>
      <c r="E173" s="198" t="s">
        <v>1</v>
      </c>
      <c r="F173" s="199" t="s">
        <v>205</v>
      </c>
      <c r="G173" s="196"/>
      <c r="H173" s="200">
        <v>0.22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128</v>
      </c>
      <c r="AU173" s="206" t="s">
        <v>83</v>
      </c>
      <c r="AV173" s="13" t="s">
        <v>83</v>
      </c>
      <c r="AW173" s="13" t="s">
        <v>30</v>
      </c>
      <c r="AX173" s="13" t="s">
        <v>73</v>
      </c>
      <c r="AY173" s="206" t="s">
        <v>119</v>
      </c>
    </row>
    <row r="174" spans="1:65" s="14" customFormat="1" ht="11.25">
      <c r="B174" s="207"/>
      <c r="C174" s="208"/>
      <c r="D174" s="197" t="s">
        <v>128</v>
      </c>
      <c r="E174" s="209" t="s">
        <v>1</v>
      </c>
      <c r="F174" s="210" t="s">
        <v>142</v>
      </c>
      <c r="G174" s="208"/>
      <c r="H174" s="211">
        <v>0.22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128</v>
      </c>
      <c r="AU174" s="217" t="s">
        <v>83</v>
      </c>
      <c r="AV174" s="14" t="s">
        <v>126</v>
      </c>
      <c r="AW174" s="14" t="s">
        <v>30</v>
      </c>
      <c r="AX174" s="14" t="s">
        <v>81</v>
      </c>
      <c r="AY174" s="217" t="s">
        <v>119</v>
      </c>
    </row>
    <row r="175" spans="1:65" s="12" customFormat="1" ht="22.9" customHeight="1">
      <c r="B175" s="166"/>
      <c r="C175" s="167"/>
      <c r="D175" s="168" t="s">
        <v>72</v>
      </c>
      <c r="E175" s="180" t="s">
        <v>147</v>
      </c>
      <c r="F175" s="180" t="s">
        <v>206</v>
      </c>
      <c r="G175" s="167"/>
      <c r="H175" s="167"/>
      <c r="I175" s="170"/>
      <c r="J175" s="181">
        <f>BK175</f>
        <v>0</v>
      </c>
      <c r="K175" s="167"/>
      <c r="L175" s="172"/>
      <c r="M175" s="173"/>
      <c r="N175" s="174"/>
      <c r="O175" s="174"/>
      <c r="P175" s="175">
        <f>SUM(P176:P194)</f>
        <v>0</v>
      </c>
      <c r="Q175" s="174"/>
      <c r="R175" s="175">
        <f>SUM(R176:R194)</f>
        <v>54.214720000000007</v>
      </c>
      <c r="S175" s="174"/>
      <c r="T175" s="176">
        <f>SUM(T176:T194)</f>
        <v>0</v>
      </c>
      <c r="AR175" s="177" t="s">
        <v>81</v>
      </c>
      <c r="AT175" s="178" t="s">
        <v>72</v>
      </c>
      <c r="AU175" s="178" t="s">
        <v>81</v>
      </c>
      <c r="AY175" s="177" t="s">
        <v>119</v>
      </c>
      <c r="BK175" s="179">
        <f>SUM(BK176:BK194)</f>
        <v>0</v>
      </c>
    </row>
    <row r="176" spans="1:65" s="2" customFormat="1" ht="33" customHeight="1">
      <c r="A176" s="34"/>
      <c r="B176" s="35"/>
      <c r="C176" s="182" t="s">
        <v>207</v>
      </c>
      <c r="D176" s="182" t="s">
        <v>121</v>
      </c>
      <c r="E176" s="183" t="s">
        <v>208</v>
      </c>
      <c r="F176" s="184" t="s">
        <v>209</v>
      </c>
      <c r="G176" s="185" t="s">
        <v>124</v>
      </c>
      <c r="H176" s="186">
        <v>51</v>
      </c>
      <c r="I176" s="187"/>
      <c r="J176" s="188">
        <f>ROUND(I176*H176,2)</f>
        <v>0</v>
      </c>
      <c r="K176" s="184" t="s">
        <v>125</v>
      </c>
      <c r="L176" s="39"/>
      <c r="M176" s="189" t="s">
        <v>1</v>
      </c>
      <c r="N176" s="190" t="s">
        <v>38</v>
      </c>
      <c r="O176" s="71"/>
      <c r="P176" s="191">
        <f>O176*H176</f>
        <v>0</v>
      </c>
      <c r="Q176" s="191">
        <v>0.34499999999999997</v>
      </c>
      <c r="R176" s="191">
        <f>Q176*H176</f>
        <v>17.594999999999999</v>
      </c>
      <c r="S176" s="191">
        <v>0</v>
      </c>
      <c r="T176" s="19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3" t="s">
        <v>126</v>
      </c>
      <c r="AT176" s="193" t="s">
        <v>121</v>
      </c>
      <c r="AU176" s="193" t="s">
        <v>83</v>
      </c>
      <c r="AY176" s="17" t="s">
        <v>119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81</v>
      </c>
      <c r="BK176" s="194">
        <f>ROUND(I176*H176,2)</f>
        <v>0</v>
      </c>
      <c r="BL176" s="17" t="s">
        <v>126</v>
      </c>
      <c r="BM176" s="193" t="s">
        <v>210</v>
      </c>
    </row>
    <row r="177" spans="1:65" s="13" customFormat="1" ht="11.25">
      <c r="B177" s="195"/>
      <c r="C177" s="196"/>
      <c r="D177" s="197" t="s">
        <v>128</v>
      </c>
      <c r="E177" s="198" t="s">
        <v>1</v>
      </c>
      <c r="F177" s="199" t="s">
        <v>197</v>
      </c>
      <c r="G177" s="196"/>
      <c r="H177" s="200">
        <v>16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128</v>
      </c>
      <c r="AU177" s="206" t="s">
        <v>83</v>
      </c>
      <c r="AV177" s="13" t="s">
        <v>83</v>
      </c>
      <c r="AW177" s="13" t="s">
        <v>30</v>
      </c>
      <c r="AX177" s="13" t="s">
        <v>73</v>
      </c>
      <c r="AY177" s="206" t="s">
        <v>119</v>
      </c>
    </row>
    <row r="178" spans="1:65" s="13" customFormat="1" ht="11.25">
      <c r="B178" s="195"/>
      <c r="C178" s="196"/>
      <c r="D178" s="197" t="s">
        <v>128</v>
      </c>
      <c r="E178" s="198" t="s">
        <v>1</v>
      </c>
      <c r="F178" s="199" t="s">
        <v>198</v>
      </c>
      <c r="G178" s="196"/>
      <c r="H178" s="200">
        <v>35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128</v>
      </c>
      <c r="AU178" s="206" t="s">
        <v>83</v>
      </c>
      <c r="AV178" s="13" t="s">
        <v>83</v>
      </c>
      <c r="AW178" s="13" t="s">
        <v>30</v>
      </c>
      <c r="AX178" s="13" t="s">
        <v>73</v>
      </c>
      <c r="AY178" s="206" t="s">
        <v>119</v>
      </c>
    </row>
    <row r="179" spans="1:65" s="14" customFormat="1" ht="11.25">
      <c r="B179" s="207"/>
      <c r="C179" s="208"/>
      <c r="D179" s="197" t="s">
        <v>128</v>
      </c>
      <c r="E179" s="209" t="s">
        <v>1</v>
      </c>
      <c r="F179" s="210" t="s">
        <v>142</v>
      </c>
      <c r="G179" s="208"/>
      <c r="H179" s="211">
        <v>51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128</v>
      </c>
      <c r="AU179" s="217" t="s">
        <v>83</v>
      </c>
      <c r="AV179" s="14" t="s">
        <v>126</v>
      </c>
      <c r="AW179" s="14" t="s">
        <v>30</v>
      </c>
      <c r="AX179" s="14" t="s">
        <v>81</v>
      </c>
      <c r="AY179" s="217" t="s">
        <v>119</v>
      </c>
    </row>
    <row r="180" spans="1:65" s="2" customFormat="1" ht="33" customHeight="1">
      <c r="A180" s="34"/>
      <c r="B180" s="35"/>
      <c r="C180" s="182" t="s">
        <v>211</v>
      </c>
      <c r="D180" s="182" t="s">
        <v>121</v>
      </c>
      <c r="E180" s="183" t="s">
        <v>212</v>
      </c>
      <c r="F180" s="184" t="s">
        <v>213</v>
      </c>
      <c r="G180" s="185" t="s">
        <v>124</v>
      </c>
      <c r="H180" s="186">
        <v>35</v>
      </c>
      <c r="I180" s="187"/>
      <c r="J180" s="188">
        <f>ROUND(I180*H180,2)</f>
        <v>0</v>
      </c>
      <c r="K180" s="184" t="s">
        <v>125</v>
      </c>
      <c r="L180" s="39"/>
      <c r="M180" s="189" t="s">
        <v>1</v>
      </c>
      <c r="N180" s="190" t="s">
        <v>38</v>
      </c>
      <c r="O180" s="71"/>
      <c r="P180" s="191">
        <f>O180*H180</f>
        <v>0</v>
      </c>
      <c r="Q180" s="191">
        <v>0.46</v>
      </c>
      <c r="R180" s="191">
        <f>Q180*H180</f>
        <v>16.100000000000001</v>
      </c>
      <c r="S180" s="191">
        <v>0</v>
      </c>
      <c r="T180" s="19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3" t="s">
        <v>126</v>
      </c>
      <c r="AT180" s="193" t="s">
        <v>121</v>
      </c>
      <c r="AU180" s="193" t="s">
        <v>83</v>
      </c>
      <c r="AY180" s="17" t="s">
        <v>119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7" t="s">
        <v>81</v>
      </c>
      <c r="BK180" s="194">
        <f>ROUND(I180*H180,2)</f>
        <v>0</v>
      </c>
      <c r="BL180" s="17" t="s">
        <v>126</v>
      </c>
      <c r="BM180" s="193" t="s">
        <v>214</v>
      </c>
    </row>
    <row r="181" spans="1:65" s="13" customFormat="1" ht="11.25">
      <c r="B181" s="195"/>
      <c r="C181" s="196"/>
      <c r="D181" s="197" t="s">
        <v>128</v>
      </c>
      <c r="E181" s="198" t="s">
        <v>1</v>
      </c>
      <c r="F181" s="199" t="s">
        <v>198</v>
      </c>
      <c r="G181" s="196"/>
      <c r="H181" s="200">
        <v>35</v>
      </c>
      <c r="I181" s="201"/>
      <c r="J181" s="196"/>
      <c r="K181" s="196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128</v>
      </c>
      <c r="AU181" s="206" t="s">
        <v>83</v>
      </c>
      <c r="AV181" s="13" t="s">
        <v>83</v>
      </c>
      <c r="AW181" s="13" t="s">
        <v>30</v>
      </c>
      <c r="AX181" s="13" t="s">
        <v>73</v>
      </c>
      <c r="AY181" s="206" t="s">
        <v>119</v>
      </c>
    </row>
    <row r="182" spans="1:65" s="14" customFormat="1" ht="11.25">
      <c r="B182" s="207"/>
      <c r="C182" s="208"/>
      <c r="D182" s="197" t="s">
        <v>128</v>
      </c>
      <c r="E182" s="209" t="s">
        <v>1</v>
      </c>
      <c r="F182" s="210" t="s">
        <v>142</v>
      </c>
      <c r="G182" s="208"/>
      <c r="H182" s="211">
        <v>35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128</v>
      </c>
      <c r="AU182" s="217" t="s">
        <v>83</v>
      </c>
      <c r="AV182" s="14" t="s">
        <v>126</v>
      </c>
      <c r="AW182" s="14" t="s">
        <v>30</v>
      </c>
      <c r="AX182" s="14" t="s">
        <v>81</v>
      </c>
      <c r="AY182" s="217" t="s">
        <v>119</v>
      </c>
    </row>
    <row r="183" spans="1:65" s="2" customFormat="1" ht="37.9" customHeight="1">
      <c r="A183" s="34"/>
      <c r="B183" s="35"/>
      <c r="C183" s="182" t="s">
        <v>215</v>
      </c>
      <c r="D183" s="182" t="s">
        <v>121</v>
      </c>
      <c r="E183" s="183" t="s">
        <v>216</v>
      </c>
      <c r="F183" s="184" t="s">
        <v>217</v>
      </c>
      <c r="G183" s="185" t="s">
        <v>124</v>
      </c>
      <c r="H183" s="186">
        <v>35</v>
      </c>
      <c r="I183" s="187"/>
      <c r="J183" s="188">
        <f>ROUND(I183*H183,2)</f>
        <v>0</v>
      </c>
      <c r="K183" s="184" t="s">
        <v>125</v>
      </c>
      <c r="L183" s="39"/>
      <c r="M183" s="189" t="s">
        <v>1</v>
      </c>
      <c r="N183" s="190" t="s">
        <v>38</v>
      </c>
      <c r="O183" s="71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3" t="s">
        <v>126</v>
      </c>
      <c r="AT183" s="193" t="s">
        <v>121</v>
      </c>
      <c r="AU183" s="193" t="s">
        <v>83</v>
      </c>
      <c r="AY183" s="17" t="s">
        <v>119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7" t="s">
        <v>81</v>
      </c>
      <c r="BK183" s="194">
        <f>ROUND(I183*H183,2)</f>
        <v>0</v>
      </c>
      <c r="BL183" s="17" t="s">
        <v>126</v>
      </c>
      <c r="BM183" s="193" t="s">
        <v>218</v>
      </c>
    </row>
    <row r="184" spans="1:65" s="13" customFormat="1" ht="11.25">
      <c r="B184" s="195"/>
      <c r="C184" s="196"/>
      <c r="D184" s="197" t="s">
        <v>128</v>
      </c>
      <c r="E184" s="198" t="s">
        <v>1</v>
      </c>
      <c r="F184" s="199" t="s">
        <v>198</v>
      </c>
      <c r="G184" s="196"/>
      <c r="H184" s="200">
        <v>35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128</v>
      </c>
      <c r="AU184" s="206" t="s">
        <v>83</v>
      </c>
      <c r="AV184" s="13" t="s">
        <v>83</v>
      </c>
      <c r="AW184" s="13" t="s">
        <v>30</v>
      </c>
      <c r="AX184" s="13" t="s">
        <v>73</v>
      </c>
      <c r="AY184" s="206" t="s">
        <v>119</v>
      </c>
    </row>
    <row r="185" spans="1:65" s="14" customFormat="1" ht="11.25">
      <c r="B185" s="207"/>
      <c r="C185" s="208"/>
      <c r="D185" s="197" t="s">
        <v>128</v>
      </c>
      <c r="E185" s="209" t="s">
        <v>1</v>
      </c>
      <c r="F185" s="210" t="s">
        <v>142</v>
      </c>
      <c r="G185" s="208"/>
      <c r="H185" s="211">
        <v>35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128</v>
      </c>
      <c r="AU185" s="217" t="s">
        <v>83</v>
      </c>
      <c r="AV185" s="14" t="s">
        <v>126</v>
      </c>
      <c r="AW185" s="14" t="s">
        <v>30</v>
      </c>
      <c r="AX185" s="14" t="s">
        <v>81</v>
      </c>
      <c r="AY185" s="217" t="s">
        <v>119</v>
      </c>
    </row>
    <row r="186" spans="1:65" s="2" customFormat="1" ht="55.5" customHeight="1">
      <c r="A186" s="34"/>
      <c r="B186" s="35"/>
      <c r="C186" s="182" t="s">
        <v>219</v>
      </c>
      <c r="D186" s="182" t="s">
        <v>121</v>
      </c>
      <c r="E186" s="183" t="s">
        <v>220</v>
      </c>
      <c r="F186" s="184" t="s">
        <v>221</v>
      </c>
      <c r="G186" s="185" t="s">
        <v>124</v>
      </c>
      <c r="H186" s="186">
        <v>35</v>
      </c>
      <c r="I186" s="187"/>
      <c r="J186" s="188">
        <f>ROUND(I186*H186,2)</f>
        <v>0</v>
      </c>
      <c r="K186" s="184" t="s">
        <v>125</v>
      </c>
      <c r="L186" s="39"/>
      <c r="M186" s="189" t="s">
        <v>1</v>
      </c>
      <c r="N186" s="190" t="s">
        <v>38</v>
      </c>
      <c r="O186" s="71"/>
      <c r="P186" s="191">
        <f>O186*H186</f>
        <v>0</v>
      </c>
      <c r="Q186" s="191">
        <v>0.19536000000000001</v>
      </c>
      <c r="R186" s="191">
        <f>Q186*H186</f>
        <v>6.8376000000000001</v>
      </c>
      <c r="S186" s="191">
        <v>0</v>
      </c>
      <c r="T186" s="19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3" t="s">
        <v>126</v>
      </c>
      <c r="AT186" s="193" t="s">
        <v>121</v>
      </c>
      <c r="AU186" s="193" t="s">
        <v>83</v>
      </c>
      <c r="AY186" s="17" t="s">
        <v>119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7" t="s">
        <v>81</v>
      </c>
      <c r="BK186" s="194">
        <f>ROUND(I186*H186,2)</f>
        <v>0</v>
      </c>
      <c r="BL186" s="17" t="s">
        <v>126</v>
      </c>
      <c r="BM186" s="193" t="s">
        <v>222</v>
      </c>
    </row>
    <row r="187" spans="1:65" s="15" customFormat="1" ht="11.25">
      <c r="B187" s="228"/>
      <c r="C187" s="229"/>
      <c r="D187" s="197" t="s">
        <v>128</v>
      </c>
      <c r="E187" s="230" t="s">
        <v>1</v>
      </c>
      <c r="F187" s="231" t="s">
        <v>223</v>
      </c>
      <c r="G187" s="229"/>
      <c r="H187" s="230" t="s">
        <v>1</v>
      </c>
      <c r="I187" s="232"/>
      <c r="J187" s="229"/>
      <c r="K187" s="229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128</v>
      </c>
      <c r="AU187" s="237" t="s">
        <v>83</v>
      </c>
      <c r="AV187" s="15" t="s">
        <v>81</v>
      </c>
      <c r="AW187" s="15" t="s">
        <v>30</v>
      </c>
      <c r="AX187" s="15" t="s">
        <v>73</v>
      </c>
      <c r="AY187" s="237" t="s">
        <v>119</v>
      </c>
    </row>
    <row r="188" spans="1:65" s="13" customFormat="1" ht="11.25">
      <c r="B188" s="195"/>
      <c r="C188" s="196"/>
      <c r="D188" s="197" t="s">
        <v>128</v>
      </c>
      <c r="E188" s="198" t="s">
        <v>1</v>
      </c>
      <c r="F188" s="199" t="s">
        <v>198</v>
      </c>
      <c r="G188" s="196"/>
      <c r="H188" s="200">
        <v>35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128</v>
      </c>
      <c r="AU188" s="206" t="s">
        <v>83</v>
      </c>
      <c r="AV188" s="13" t="s">
        <v>83</v>
      </c>
      <c r="AW188" s="13" t="s">
        <v>30</v>
      </c>
      <c r="AX188" s="13" t="s">
        <v>81</v>
      </c>
      <c r="AY188" s="206" t="s">
        <v>119</v>
      </c>
    </row>
    <row r="189" spans="1:65" s="2" customFormat="1" ht="16.5" customHeight="1">
      <c r="A189" s="34"/>
      <c r="B189" s="35"/>
      <c r="C189" s="218" t="s">
        <v>224</v>
      </c>
      <c r="D189" s="218" t="s">
        <v>188</v>
      </c>
      <c r="E189" s="219" t="s">
        <v>225</v>
      </c>
      <c r="F189" s="220" t="s">
        <v>226</v>
      </c>
      <c r="G189" s="221" t="s">
        <v>124</v>
      </c>
      <c r="H189" s="222">
        <v>35</v>
      </c>
      <c r="I189" s="223"/>
      <c r="J189" s="224">
        <f>ROUND(I189*H189,2)</f>
        <v>0</v>
      </c>
      <c r="K189" s="220" t="s">
        <v>125</v>
      </c>
      <c r="L189" s="225"/>
      <c r="M189" s="226" t="s">
        <v>1</v>
      </c>
      <c r="N189" s="227" t="s">
        <v>38</v>
      </c>
      <c r="O189" s="71"/>
      <c r="P189" s="191">
        <f>O189*H189</f>
        <v>0</v>
      </c>
      <c r="Q189" s="191">
        <v>0.222</v>
      </c>
      <c r="R189" s="191">
        <f>Q189*H189</f>
        <v>7.7700000000000005</v>
      </c>
      <c r="S189" s="191">
        <v>0</v>
      </c>
      <c r="T189" s="19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3" t="s">
        <v>162</v>
      </c>
      <c r="AT189" s="193" t="s">
        <v>188</v>
      </c>
      <c r="AU189" s="193" t="s">
        <v>83</v>
      </c>
      <c r="AY189" s="17" t="s">
        <v>119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7" t="s">
        <v>81</v>
      </c>
      <c r="BK189" s="194">
        <f>ROUND(I189*H189,2)</f>
        <v>0</v>
      </c>
      <c r="BL189" s="17" t="s">
        <v>126</v>
      </c>
      <c r="BM189" s="193" t="s">
        <v>227</v>
      </c>
    </row>
    <row r="190" spans="1:65" s="2" customFormat="1" ht="78" customHeight="1">
      <c r="A190" s="34"/>
      <c r="B190" s="35"/>
      <c r="C190" s="182" t="s">
        <v>7</v>
      </c>
      <c r="D190" s="182" t="s">
        <v>121</v>
      </c>
      <c r="E190" s="183" t="s">
        <v>228</v>
      </c>
      <c r="F190" s="184" t="s">
        <v>229</v>
      </c>
      <c r="G190" s="185" t="s">
        <v>124</v>
      </c>
      <c r="H190" s="186">
        <v>46</v>
      </c>
      <c r="I190" s="187"/>
      <c r="J190" s="188">
        <f>ROUND(I190*H190,2)</f>
        <v>0</v>
      </c>
      <c r="K190" s="184" t="s">
        <v>125</v>
      </c>
      <c r="L190" s="39"/>
      <c r="M190" s="189" t="s">
        <v>1</v>
      </c>
      <c r="N190" s="190" t="s">
        <v>38</v>
      </c>
      <c r="O190" s="71"/>
      <c r="P190" s="191">
        <f>O190*H190</f>
        <v>0</v>
      </c>
      <c r="Q190" s="191">
        <v>8.9219999999999994E-2</v>
      </c>
      <c r="R190" s="191">
        <f>Q190*H190</f>
        <v>4.10412</v>
      </c>
      <c r="S190" s="191">
        <v>0</v>
      </c>
      <c r="T190" s="19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3" t="s">
        <v>126</v>
      </c>
      <c r="AT190" s="193" t="s">
        <v>121</v>
      </c>
      <c r="AU190" s="193" t="s">
        <v>83</v>
      </c>
      <c r="AY190" s="17" t="s">
        <v>119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7" t="s">
        <v>81</v>
      </c>
      <c r="BK190" s="194">
        <f>ROUND(I190*H190,2)</f>
        <v>0</v>
      </c>
      <c r="BL190" s="17" t="s">
        <v>126</v>
      </c>
      <c r="BM190" s="193" t="s">
        <v>230</v>
      </c>
    </row>
    <row r="191" spans="1:65" s="13" customFormat="1" ht="11.25">
      <c r="B191" s="195"/>
      <c r="C191" s="196"/>
      <c r="D191" s="197" t="s">
        <v>128</v>
      </c>
      <c r="E191" s="198" t="s">
        <v>1</v>
      </c>
      <c r="F191" s="199" t="s">
        <v>197</v>
      </c>
      <c r="G191" s="196"/>
      <c r="H191" s="200">
        <v>16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128</v>
      </c>
      <c r="AU191" s="206" t="s">
        <v>83</v>
      </c>
      <c r="AV191" s="13" t="s">
        <v>83</v>
      </c>
      <c r="AW191" s="13" t="s">
        <v>30</v>
      </c>
      <c r="AX191" s="13" t="s">
        <v>73</v>
      </c>
      <c r="AY191" s="206" t="s">
        <v>119</v>
      </c>
    </row>
    <row r="192" spans="1:65" s="13" customFormat="1" ht="11.25">
      <c r="B192" s="195"/>
      <c r="C192" s="196"/>
      <c r="D192" s="197" t="s">
        <v>128</v>
      </c>
      <c r="E192" s="198" t="s">
        <v>1</v>
      </c>
      <c r="F192" s="199" t="s">
        <v>199</v>
      </c>
      <c r="G192" s="196"/>
      <c r="H192" s="200">
        <v>30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128</v>
      </c>
      <c r="AU192" s="206" t="s">
        <v>83</v>
      </c>
      <c r="AV192" s="13" t="s">
        <v>83</v>
      </c>
      <c r="AW192" s="13" t="s">
        <v>30</v>
      </c>
      <c r="AX192" s="13" t="s">
        <v>73</v>
      </c>
      <c r="AY192" s="206" t="s">
        <v>119</v>
      </c>
    </row>
    <row r="193" spans="1:65" s="14" customFormat="1" ht="11.25">
      <c r="B193" s="207"/>
      <c r="C193" s="208"/>
      <c r="D193" s="197" t="s">
        <v>128</v>
      </c>
      <c r="E193" s="209" t="s">
        <v>1</v>
      </c>
      <c r="F193" s="210" t="s">
        <v>142</v>
      </c>
      <c r="G193" s="208"/>
      <c r="H193" s="211">
        <v>46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128</v>
      </c>
      <c r="AU193" s="217" t="s">
        <v>83</v>
      </c>
      <c r="AV193" s="14" t="s">
        <v>126</v>
      </c>
      <c r="AW193" s="14" t="s">
        <v>30</v>
      </c>
      <c r="AX193" s="14" t="s">
        <v>81</v>
      </c>
      <c r="AY193" s="217" t="s">
        <v>119</v>
      </c>
    </row>
    <row r="194" spans="1:65" s="2" customFormat="1" ht="24.2" customHeight="1">
      <c r="A194" s="34"/>
      <c r="B194" s="35"/>
      <c r="C194" s="218" t="s">
        <v>231</v>
      </c>
      <c r="D194" s="218" t="s">
        <v>188</v>
      </c>
      <c r="E194" s="219" t="s">
        <v>232</v>
      </c>
      <c r="F194" s="220" t="s">
        <v>233</v>
      </c>
      <c r="G194" s="221" t="s">
        <v>124</v>
      </c>
      <c r="H194" s="222">
        <v>16</v>
      </c>
      <c r="I194" s="223"/>
      <c r="J194" s="224">
        <f>ROUND(I194*H194,2)</f>
        <v>0</v>
      </c>
      <c r="K194" s="220" t="s">
        <v>125</v>
      </c>
      <c r="L194" s="225"/>
      <c r="M194" s="226" t="s">
        <v>1</v>
      </c>
      <c r="N194" s="227" t="s">
        <v>38</v>
      </c>
      <c r="O194" s="71"/>
      <c r="P194" s="191">
        <f>O194*H194</f>
        <v>0</v>
      </c>
      <c r="Q194" s="191">
        <v>0.113</v>
      </c>
      <c r="R194" s="191">
        <f>Q194*H194</f>
        <v>1.8080000000000001</v>
      </c>
      <c r="S194" s="191">
        <v>0</v>
      </c>
      <c r="T194" s="19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3" t="s">
        <v>162</v>
      </c>
      <c r="AT194" s="193" t="s">
        <v>188</v>
      </c>
      <c r="AU194" s="193" t="s">
        <v>83</v>
      </c>
      <c r="AY194" s="17" t="s">
        <v>119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7" t="s">
        <v>81</v>
      </c>
      <c r="BK194" s="194">
        <f>ROUND(I194*H194,2)</f>
        <v>0</v>
      </c>
      <c r="BL194" s="17" t="s">
        <v>126</v>
      </c>
      <c r="BM194" s="193" t="s">
        <v>234</v>
      </c>
    </row>
    <row r="195" spans="1:65" s="12" customFormat="1" ht="22.9" customHeight="1">
      <c r="B195" s="166"/>
      <c r="C195" s="167"/>
      <c r="D195" s="168" t="s">
        <v>72</v>
      </c>
      <c r="E195" s="180" t="s">
        <v>162</v>
      </c>
      <c r="F195" s="180" t="s">
        <v>235</v>
      </c>
      <c r="G195" s="167"/>
      <c r="H195" s="167"/>
      <c r="I195" s="170"/>
      <c r="J195" s="181">
        <f>BK195</f>
        <v>0</v>
      </c>
      <c r="K195" s="167"/>
      <c r="L195" s="172"/>
      <c r="M195" s="173"/>
      <c r="N195" s="174"/>
      <c r="O195" s="174"/>
      <c r="P195" s="175">
        <f>SUM(P196:P215)</f>
        <v>0</v>
      </c>
      <c r="Q195" s="174"/>
      <c r="R195" s="175">
        <f>SUM(R196:R215)</f>
        <v>2.2066870000000001</v>
      </c>
      <c r="S195" s="174"/>
      <c r="T195" s="176">
        <f>SUM(T196:T215)</f>
        <v>0</v>
      </c>
      <c r="AR195" s="177" t="s">
        <v>81</v>
      </c>
      <c r="AT195" s="178" t="s">
        <v>72</v>
      </c>
      <c r="AU195" s="178" t="s">
        <v>81</v>
      </c>
      <c r="AY195" s="177" t="s">
        <v>119</v>
      </c>
      <c r="BK195" s="179">
        <f>SUM(BK196:BK215)</f>
        <v>0</v>
      </c>
    </row>
    <row r="196" spans="1:65" s="2" customFormat="1" ht="24.2" customHeight="1">
      <c r="A196" s="34"/>
      <c r="B196" s="35"/>
      <c r="C196" s="182" t="s">
        <v>236</v>
      </c>
      <c r="D196" s="182" t="s">
        <v>121</v>
      </c>
      <c r="E196" s="183" t="s">
        <v>237</v>
      </c>
      <c r="F196" s="184" t="s">
        <v>238</v>
      </c>
      <c r="G196" s="185" t="s">
        <v>132</v>
      </c>
      <c r="H196" s="186">
        <v>2</v>
      </c>
      <c r="I196" s="187"/>
      <c r="J196" s="188">
        <f>ROUND(I196*H196,2)</f>
        <v>0</v>
      </c>
      <c r="K196" s="184" t="s">
        <v>125</v>
      </c>
      <c r="L196" s="39"/>
      <c r="M196" s="189" t="s">
        <v>1</v>
      </c>
      <c r="N196" s="190" t="s">
        <v>38</v>
      </c>
      <c r="O196" s="71"/>
      <c r="P196" s="191">
        <f>O196*H196</f>
        <v>0</v>
      </c>
      <c r="Q196" s="191">
        <v>1.0000000000000001E-5</v>
      </c>
      <c r="R196" s="191">
        <f>Q196*H196</f>
        <v>2.0000000000000002E-5</v>
      </c>
      <c r="S196" s="191">
        <v>0</v>
      </c>
      <c r="T196" s="19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3" t="s">
        <v>126</v>
      </c>
      <c r="AT196" s="193" t="s">
        <v>121</v>
      </c>
      <c r="AU196" s="193" t="s">
        <v>83</v>
      </c>
      <c r="AY196" s="17" t="s">
        <v>119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7" t="s">
        <v>81</v>
      </c>
      <c r="BK196" s="194">
        <f>ROUND(I196*H196,2)</f>
        <v>0</v>
      </c>
      <c r="BL196" s="17" t="s">
        <v>126</v>
      </c>
      <c r="BM196" s="193" t="s">
        <v>239</v>
      </c>
    </row>
    <row r="197" spans="1:65" s="13" customFormat="1" ht="11.25">
      <c r="B197" s="195"/>
      <c r="C197" s="196"/>
      <c r="D197" s="197" t="s">
        <v>128</v>
      </c>
      <c r="E197" s="198" t="s">
        <v>1</v>
      </c>
      <c r="F197" s="199" t="s">
        <v>83</v>
      </c>
      <c r="G197" s="196"/>
      <c r="H197" s="200">
        <v>2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128</v>
      </c>
      <c r="AU197" s="206" t="s">
        <v>83</v>
      </c>
      <c r="AV197" s="13" t="s">
        <v>83</v>
      </c>
      <c r="AW197" s="13" t="s">
        <v>30</v>
      </c>
      <c r="AX197" s="13" t="s">
        <v>81</v>
      </c>
      <c r="AY197" s="206" t="s">
        <v>119</v>
      </c>
    </row>
    <row r="198" spans="1:65" s="2" customFormat="1" ht="24.2" customHeight="1">
      <c r="A198" s="34"/>
      <c r="B198" s="35"/>
      <c r="C198" s="218" t="s">
        <v>240</v>
      </c>
      <c r="D198" s="218" t="s">
        <v>188</v>
      </c>
      <c r="E198" s="219" t="s">
        <v>241</v>
      </c>
      <c r="F198" s="220" t="s">
        <v>242</v>
      </c>
      <c r="G198" s="221" t="s">
        <v>132</v>
      </c>
      <c r="H198" s="222">
        <v>2.1</v>
      </c>
      <c r="I198" s="223"/>
      <c r="J198" s="224">
        <f>ROUND(I198*H198,2)</f>
        <v>0</v>
      </c>
      <c r="K198" s="220" t="s">
        <v>125</v>
      </c>
      <c r="L198" s="225"/>
      <c r="M198" s="226" t="s">
        <v>1</v>
      </c>
      <c r="N198" s="227" t="s">
        <v>38</v>
      </c>
      <c r="O198" s="71"/>
      <c r="P198" s="191">
        <f>O198*H198</f>
        <v>0</v>
      </c>
      <c r="Q198" s="191">
        <v>2.6700000000000001E-3</v>
      </c>
      <c r="R198" s="191">
        <f>Q198*H198</f>
        <v>5.607E-3</v>
      </c>
      <c r="S198" s="191">
        <v>0</v>
      </c>
      <c r="T198" s="19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3" t="s">
        <v>162</v>
      </c>
      <c r="AT198" s="193" t="s">
        <v>188</v>
      </c>
      <c r="AU198" s="193" t="s">
        <v>83</v>
      </c>
      <c r="AY198" s="17" t="s">
        <v>119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7" t="s">
        <v>81</v>
      </c>
      <c r="BK198" s="194">
        <f>ROUND(I198*H198,2)</f>
        <v>0</v>
      </c>
      <c r="BL198" s="17" t="s">
        <v>126</v>
      </c>
      <c r="BM198" s="193" t="s">
        <v>243</v>
      </c>
    </row>
    <row r="199" spans="1:65" s="13" customFormat="1" ht="11.25">
      <c r="B199" s="195"/>
      <c r="C199" s="196"/>
      <c r="D199" s="197" t="s">
        <v>128</v>
      </c>
      <c r="E199" s="198" t="s">
        <v>1</v>
      </c>
      <c r="F199" s="199" t="s">
        <v>244</v>
      </c>
      <c r="G199" s="196"/>
      <c r="H199" s="200">
        <v>2.1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128</v>
      </c>
      <c r="AU199" s="206" t="s">
        <v>83</v>
      </c>
      <c r="AV199" s="13" t="s">
        <v>83</v>
      </c>
      <c r="AW199" s="13" t="s">
        <v>30</v>
      </c>
      <c r="AX199" s="13" t="s">
        <v>81</v>
      </c>
      <c r="AY199" s="206" t="s">
        <v>119</v>
      </c>
    </row>
    <row r="200" spans="1:65" s="2" customFormat="1" ht="44.25" customHeight="1">
      <c r="A200" s="34"/>
      <c r="B200" s="35"/>
      <c r="C200" s="182" t="s">
        <v>245</v>
      </c>
      <c r="D200" s="182" t="s">
        <v>121</v>
      </c>
      <c r="E200" s="183" t="s">
        <v>246</v>
      </c>
      <c r="F200" s="184" t="s">
        <v>247</v>
      </c>
      <c r="G200" s="185" t="s">
        <v>248</v>
      </c>
      <c r="H200" s="186">
        <v>4</v>
      </c>
      <c r="I200" s="187"/>
      <c r="J200" s="188">
        <f>ROUND(I200*H200,2)</f>
        <v>0</v>
      </c>
      <c r="K200" s="184" t="s">
        <v>125</v>
      </c>
      <c r="L200" s="39"/>
      <c r="M200" s="189" t="s">
        <v>1</v>
      </c>
      <c r="N200" s="190" t="s">
        <v>38</v>
      </c>
      <c r="O200" s="71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3" t="s">
        <v>126</v>
      </c>
      <c r="AT200" s="193" t="s">
        <v>121</v>
      </c>
      <c r="AU200" s="193" t="s">
        <v>83</v>
      </c>
      <c r="AY200" s="17" t="s">
        <v>119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7" t="s">
        <v>81</v>
      </c>
      <c r="BK200" s="194">
        <f>ROUND(I200*H200,2)</f>
        <v>0</v>
      </c>
      <c r="BL200" s="17" t="s">
        <v>126</v>
      </c>
      <c r="BM200" s="193" t="s">
        <v>249</v>
      </c>
    </row>
    <row r="201" spans="1:65" s="13" customFormat="1" ht="11.25">
      <c r="B201" s="195"/>
      <c r="C201" s="196"/>
      <c r="D201" s="197" t="s">
        <v>128</v>
      </c>
      <c r="E201" s="198" t="s">
        <v>1</v>
      </c>
      <c r="F201" s="199" t="s">
        <v>250</v>
      </c>
      <c r="G201" s="196"/>
      <c r="H201" s="200">
        <v>4</v>
      </c>
      <c r="I201" s="201"/>
      <c r="J201" s="196"/>
      <c r="K201" s="196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128</v>
      </c>
      <c r="AU201" s="206" t="s">
        <v>83</v>
      </c>
      <c r="AV201" s="13" t="s">
        <v>83</v>
      </c>
      <c r="AW201" s="13" t="s">
        <v>30</v>
      </c>
      <c r="AX201" s="13" t="s">
        <v>81</v>
      </c>
      <c r="AY201" s="206" t="s">
        <v>119</v>
      </c>
    </row>
    <row r="202" spans="1:65" s="2" customFormat="1" ht="16.5" customHeight="1">
      <c r="A202" s="34"/>
      <c r="B202" s="35"/>
      <c r="C202" s="218" t="s">
        <v>251</v>
      </c>
      <c r="D202" s="218" t="s">
        <v>188</v>
      </c>
      <c r="E202" s="219" t="s">
        <v>252</v>
      </c>
      <c r="F202" s="220" t="s">
        <v>253</v>
      </c>
      <c r="G202" s="221" t="s">
        <v>248</v>
      </c>
      <c r="H202" s="222">
        <v>2</v>
      </c>
      <c r="I202" s="223"/>
      <c r="J202" s="224">
        <f t="shared" ref="J202:J215" si="0">ROUND(I202*H202,2)</f>
        <v>0</v>
      </c>
      <c r="K202" s="220" t="s">
        <v>1</v>
      </c>
      <c r="L202" s="225"/>
      <c r="M202" s="226" t="s">
        <v>1</v>
      </c>
      <c r="N202" s="227" t="s">
        <v>38</v>
      </c>
      <c r="O202" s="71"/>
      <c r="P202" s="191">
        <f t="shared" ref="P202:P215" si="1">O202*H202</f>
        <v>0</v>
      </c>
      <c r="Q202" s="191">
        <v>6.4000000000000005E-4</v>
      </c>
      <c r="R202" s="191">
        <f t="shared" ref="R202:R215" si="2">Q202*H202</f>
        <v>1.2800000000000001E-3</v>
      </c>
      <c r="S202" s="191">
        <v>0</v>
      </c>
      <c r="T202" s="192">
        <f t="shared" ref="T202:T215" si="3"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3" t="s">
        <v>162</v>
      </c>
      <c r="AT202" s="193" t="s">
        <v>188</v>
      </c>
      <c r="AU202" s="193" t="s">
        <v>83</v>
      </c>
      <c r="AY202" s="17" t="s">
        <v>119</v>
      </c>
      <c r="BE202" s="194">
        <f t="shared" ref="BE202:BE215" si="4">IF(N202="základní",J202,0)</f>
        <v>0</v>
      </c>
      <c r="BF202" s="194">
        <f t="shared" ref="BF202:BF215" si="5">IF(N202="snížená",J202,0)</f>
        <v>0</v>
      </c>
      <c r="BG202" s="194">
        <f t="shared" ref="BG202:BG215" si="6">IF(N202="zákl. přenesená",J202,0)</f>
        <v>0</v>
      </c>
      <c r="BH202" s="194">
        <f t="shared" ref="BH202:BH215" si="7">IF(N202="sníž. přenesená",J202,0)</f>
        <v>0</v>
      </c>
      <c r="BI202" s="194">
        <f t="shared" ref="BI202:BI215" si="8">IF(N202="nulová",J202,0)</f>
        <v>0</v>
      </c>
      <c r="BJ202" s="17" t="s">
        <v>81</v>
      </c>
      <c r="BK202" s="194">
        <f t="shared" ref="BK202:BK215" si="9">ROUND(I202*H202,2)</f>
        <v>0</v>
      </c>
      <c r="BL202" s="17" t="s">
        <v>126</v>
      </c>
      <c r="BM202" s="193" t="s">
        <v>254</v>
      </c>
    </row>
    <row r="203" spans="1:65" s="2" customFormat="1" ht="16.5" customHeight="1">
      <c r="A203" s="34"/>
      <c r="B203" s="35"/>
      <c r="C203" s="218" t="s">
        <v>255</v>
      </c>
      <c r="D203" s="218" t="s">
        <v>188</v>
      </c>
      <c r="E203" s="219" t="s">
        <v>256</v>
      </c>
      <c r="F203" s="220" t="s">
        <v>257</v>
      </c>
      <c r="G203" s="221" t="s">
        <v>248</v>
      </c>
      <c r="H203" s="222">
        <v>2</v>
      </c>
      <c r="I203" s="223"/>
      <c r="J203" s="224">
        <f t="shared" si="0"/>
        <v>0</v>
      </c>
      <c r="K203" s="220" t="s">
        <v>125</v>
      </c>
      <c r="L203" s="225"/>
      <c r="M203" s="226" t="s">
        <v>1</v>
      </c>
      <c r="N203" s="227" t="s">
        <v>38</v>
      </c>
      <c r="O203" s="71"/>
      <c r="P203" s="191">
        <f t="shared" si="1"/>
        <v>0</v>
      </c>
      <c r="Q203" s="191">
        <v>6.4999999999999997E-4</v>
      </c>
      <c r="R203" s="191">
        <f t="shared" si="2"/>
        <v>1.2999999999999999E-3</v>
      </c>
      <c r="S203" s="191">
        <v>0</v>
      </c>
      <c r="T203" s="192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3" t="s">
        <v>162</v>
      </c>
      <c r="AT203" s="193" t="s">
        <v>188</v>
      </c>
      <c r="AU203" s="193" t="s">
        <v>83</v>
      </c>
      <c r="AY203" s="17" t="s">
        <v>119</v>
      </c>
      <c r="BE203" s="194">
        <f t="shared" si="4"/>
        <v>0</v>
      </c>
      <c r="BF203" s="194">
        <f t="shared" si="5"/>
        <v>0</v>
      </c>
      <c r="BG203" s="194">
        <f t="shared" si="6"/>
        <v>0</v>
      </c>
      <c r="BH203" s="194">
        <f t="shared" si="7"/>
        <v>0</v>
      </c>
      <c r="BI203" s="194">
        <f t="shared" si="8"/>
        <v>0</v>
      </c>
      <c r="BJ203" s="17" t="s">
        <v>81</v>
      </c>
      <c r="BK203" s="194">
        <f t="shared" si="9"/>
        <v>0</v>
      </c>
      <c r="BL203" s="17" t="s">
        <v>126</v>
      </c>
      <c r="BM203" s="193" t="s">
        <v>258</v>
      </c>
    </row>
    <row r="204" spans="1:65" s="2" customFormat="1" ht="16.5" customHeight="1">
      <c r="A204" s="34"/>
      <c r="B204" s="35"/>
      <c r="C204" s="182" t="s">
        <v>259</v>
      </c>
      <c r="D204" s="182" t="s">
        <v>121</v>
      </c>
      <c r="E204" s="183" t="s">
        <v>260</v>
      </c>
      <c r="F204" s="184" t="s">
        <v>261</v>
      </c>
      <c r="G204" s="185" t="s">
        <v>248</v>
      </c>
      <c r="H204" s="186">
        <v>2</v>
      </c>
      <c r="I204" s="187"/>
      <c r="J204" s="188">
        <f t="shared" si="0"/>
        <v>0</v>
      </c>
      <c r="K204" s="184" t="s">
        <v>1</v>
      </c>
      <c r="L204" s="39"/>
      <c r="M204" s="189" t="s">
        <v>1</v>
      </c>
      <c r="N204" s="190" t="s">
        <v>38</v>
      </c>
      <c r="O204" s="71"/>
      <c r="P204" s="191">
        <f t="shared" si="1"/>
        <v>0</v>
      </c>
      <c r="Q204" s="191">
        <v>0</v>
      </c>
      <c r="R204" s="191">
        <f t="shared" si="2"/>
        <v>0</v>
      </c>
      <c r="S204" s="191">
        <v>0</v>
      </c>
      <c r="T204" s="192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3" t="s">
        <v>126</v>
      </c>
      <c r="AT204" s="193" t="s">
        <v>121</v>
      </c>
      <c r="AU204" s="193" t="s">
        <v>83</v>
      </c>
      <c r="AY204" s="17" t="s">
        <v>119</v>
      </c>
      <c r="BE204" s="194">
        <f t="shared" si="4"/>
        <v>0</v>
      </c>
      <c r="BF204" s="194">
        <f t="shared" si="5"/>
        <v>0</v>
      </c>
      <c r="BG204" s="194">
        <f t="shared" si="6"/>
        <v>0</v>
      </c>
      <c r="BH204" s="194">
        <f t="shared" si="7"/>
        <v>0</v>
      </c>
      <c r="BI204" s="194">
        <f t="shared" si="8"/>
        <v>0</v>
      </c>
      <c r="BJ204" s="17" t="s">
        <v>81</v>
      </c>
      <c r="BK204" s="194">
        <f t="shared" si="9"/>
        <v>0</v>
      </c>
      <c r="BL204" s="17" t="s">
        <v>126</v>
      </c>
      <c r="BM204" s="193" t="s">
        <v>262</v>
      </c>
    </row>
    <row r="205" spans="1:65" s="2" customFormat="1" ht="24.2" customHeight="1">
      <c r="A205" s="34"/>
      <c r="B205" s="35"/>
      <c r="C205" s="182" t="s">
        <v>263</v>
      </c>
      <c r="D205" s="182" t="s">
        <v>121</v>
      </c>
      <c r="E205" s="183" t="s">
        <v>264</v>
      </c>
      <c r="F205" s="184" t="s">
        <v>265</v>
      </c>
      <c r="G205" s="185" t="s">
        <v>248</v>
      </c>
      <c r="H205" s="186">
        <v>2</v>
      </c>
      <c r="I205" s="187"/>
      <c r="J205" s="188">
        <f t="shared" si="0"/>
        <v>0</v>
      </c>
      <c r="K205" s="184" t="s">
        <v>1</v>
      </c>
      <c r="L205" s="39"/>
      <c r="M205" s="189" t="s">
        <v>1</v>
      </c>
      <c r="N205" s="190" t="s">
        <v>38</v>
      </c>
      <c r="O205" s="71"/>
      <c r="P205" s="191">
        <f t="shared" si="1"/>
        <v>0</v>
      </c>
      <c r="Q205" s="191">
        <v>0.34089999999999998</v>
      </c>
      <c r="R205" s="191">
        <f t="shared" si="2"/>
        <v>0.68179999999999996</v>
      </c>
      <c r="S205" s="191">
        <v>0</v>
      </c>
      <c r="T205" s="192">
        <f t="shared" si="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3" t="s">
        <v>126</v>
      </c>
      <c r="AT205" s="193" t="s">
        <v>121</v>
      </c>
      <c r="AU205" s="193" t="s">
        <v>83</v>
      </c>
      <c r="AY205" s="17" t="s">
        <v>119</v>
      </c>
      <c r="BE205" s="194">
        <f t="shared" si="4"/>
        <v>0</v>
      </c>
      <c r="BF205" s="194">
        <f t="shared" si="5"/>
        <v>0</v>
      </c>
      <c r="BG205" s="194">
        <f t="shared" si="6"/>
        <v>0</v>
      </c>
      <c r="BH205" s="194">
        <f t="shared" si="7"/>
        <v>0</v>
      </c>
      <c r="BI205" s="194">
        <f t="shared" si="8"/>
        <v>0</v>
      </c>
      <c r="BJ205" s="17" t="s">
        <v>81</v>
      </c>
      <c r="BK205" s="194">
        <f t="shared" si="9"/>
        <v>0</v>
      </c>
      <c r="BL205" s="17" t="s">
        <v>126</v>
      </c>
      <c r="BM205" s="193" t="s">
        <v>266</v>
      </c>
    </row>
    <row r="206" spans="1:65" s="2" customFormat="1" ht="24.2" customHeight="1">
      <c r="A206" s="34"/>
      <c r="B206" s="35"/>
      <c r="C206" s="218" t="s">
        <v>267</v>
      </c>
      <c r="D206" s="218" t="s">
        <v>188</v>
      </c>
      <c r="E206" s="219" t="s">
        <v>268</v>
      </c>
      <c r="F206" s="220" t="s">
        <v>269</v>
      </c>
      <c r="G206" s="221" t="s">
        <v>248</v>
      </c>
      <c r="H206" s="222">
        <v>2</v>
      </c>
      <c r="I206" s="223"/>
      <c r="J206" s="224">
        <f t="shared" si="0"/>
        <v>0</v>
      </c>
      <c r="K206" s="220" t="s">
        <v>125</v>
      </c>
      <c r="L206" s="225"/>
      <c r="M206" s="226" t="s">
        <v>1</v>
      </c>
      <c r="N206" s="227" t="s">
        <v>38</v>
      </c>
      <c r="O206" s="71"/>
      <c r="P206" s="191">
        <f t="shared" si="1"/>
        <v>0</v>
      </c>
      <c r="Q206" s="191">
        <v>7.1999999999999995E-2</v>
      </c>
      <c r="R206" s="191">
        <f t="shared" si="2"/>
        <v>0.14399999999999999</v>
      </c>
      <c r="S206" s="191">
        <v>0</v>
      </c>
      <c r="T206" s="192">
        <f t="shared" si="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3" t="s">
        <v>162</v>
      </c>
      <c r="AT206" s="193" t="s">
        <v>188</v>
      </c>
      <c r="AU206" s="193" t="s">
        <v>83</v>
      </c>
      <c r="AY206" s="17" t="s">
        <v>119</v>
      </c>
      <c r="BE206" s="194">
        <f t="shared" si="4"/>
        <v>0</v>
      </c>
      <c r="BF206" s="194">
        <f t="shared" si="5"/>
        <v>0</v>
      </c>
      <c r="BG206" s="194">
        <f t="shared" si="6"/>
        <v>0</v>
      </c>
      <c r="BH206" s="194">
        <f t="shared" si="7"/>
        <v>0</v>
      </c>
      <c r="BI206" s="194">
        <f t="shared" si="8"/>
        <v>0</v>
      </c>
      <c r="BJ206" s="17" t="s">
        <v>81</v>
      </c>
      <c r="BK206" s="194">
        <f t="shared" si="9"/>
        <v>0</v>
      </c>
      <c r="BL206" s="17" t="s">
        <v>126</v>
      </c>
      <c r="BM206" s="193" t="s">
        <v>270</v>
      </c>
    </row>
    <row r="207" spans="1:65" s="2" customFormat="1" ht="33" customHeight="1">
      <c r="A207" s="34"/>
      <c r="B207" s="35"/>
      <c r="C207" s="218" t="s">
        <v>271</v>
      </c>
      <c r="D207" s="218" t="s">
        <v>188</v>
      </c>
      <c r="E207" s="219" t="s">
        <v>272</v>
      </c>
      <c r="F207" s="220" t="s">
        <v>273</v>
      </c>
      <c r="G207" s="221" t="s">
        <v>248</v>
      </c>
      <c r="H207" s="222">
        <v>2</v>
      </c>
      <c r="I207" s="223"/>
      <c r="J207" s="224">
        <f t="shared" si="0"/>
        <v>0</v>
      </c>
      <c r="K207" s="220" t="s">
        <v>125</v>
      </c>
      <c r="L207" s="225"/>
      <c r="M207" s="226" t="s">
        <v>1</v>
      </c>
      <c r="N207" s="227" t="s">
        <v>38</v>
      </c>
      <c r="O207" s="71"/>
      <c r="P207" s="191">
        <f t="shared" si="1"/>
        <v>0</v>
      </c>
      <c r="Q207" s="191">
        <v>0.29799999999999999</v>
      </c>
      <c r="R207" s="191">
        <f t="shared" si="2"/>
        <v>0.59599999999999997</v>
      </c>
      <c r="S207" s="191">
        <v>0</v>
      </c>
      <c r="T207" s="192">
        <f t="shared" si="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3" t="s">
        <v>162</v>
      </c>
      <c r="AT207" s="193" t="s">
        <v>188</v>
      </c>
      <c r="AU207" s="193" t="s">
        <v>83</v>
      </c>
      <c r="AY207" s="17" t="s">
        <v>119</v>
      </c>
      <c r="BE207" s="194">
        <f t="shared" si="4"/>
        <v>0</v>
      </c>
      <c r="BF207" s="194">
        <f t="shared" si="5"/>
        <v>0</v>
      </c>
      <c r="BG207" s="194">
        <f t="shared" si="6"/>
        <v>0</v>
      </c>
      <c r="BH207" s="194">
        <f t="shared" si="7"/>
        <v>0</v>
      </c>
      <c r="BI207" s="194">
        <f t="shared" si="8"/>
        <v>0</v>
      </c>
      <c r="BJ207" s="17" t="s">
        <v>81</v>
      </c>
      <c r="BK207" s="194">
        <f t="shared" si="9"/>
        <v>0</v>
      </c>
      <c r="BL207" s="17" t="s">
        <v>126</v>
      </c>
      <c r="BM207" s="193" t="s">
        <v>274</v>
      </c>
    </row>
    <row r="208" spans="1:65" s="2" customFormat="1" ht="21.75" customHeight="1">
      <c r="A208" s="34"/>
      <c r="B208" s="35"/>
      <c r="C208" s="218" t="s">
        <v>275</v>
      </c>
      <c r="D208" s="218" t="s">
        <v>188</v>
      </c>
      <c r="E208" s="219" t="s">
        <v>276</v>
      </c>
      <c r="F208" s="220" t="s">
        <v>277</v>
      </c>
      <c r="G208" s="221" t="s">
        <v>248</v>
      </c>
      <c r="H208" s="222">
        <v>2</v>
      </c>
      <c r="I208" s="223"/>
      <c r="J208" s="224">
        <f t="shared" si="0"/>
        <v>0</v>
      </c>
      <c r="K208" s="220" t="s">
        <v>1</v>
      </c>
      <c r="L208" s="225"/>
      <c r="M208" s="226" t="s">
        <v>1</v>
      </c>
      <c r="N208" s="227" t="s">
        <v>38</v>
      </c>
      <c r="O208" s="71"/>
      <c r="P208" s="191">
        <f t="shared" si="1"/>
        <v>0</v>
      </c>
      <c r="Q208" s="191">
        <v>0.04</v>
      </c>
      <c r="R208" s="191">
        <f t="shared" si="2"/>
        <v>0.08</v>
      </c>
      <c r="S208" s="191">
        <v>0</v>
      </c>
      <c r="T208" s="192">
        <f t="shared" si="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3" t="s">
        <v>162</v>
      </c>
      <c r="AT208" s="193" t="s">
        <v>188</v>
      </c>
      <c r="AU208" s="193" t="s">
        <v>83</v>
      </c>
      <c r="AY208" s="17" t="s">
        <v>119</v>
      </c>
      <c r="BE208" s="194">
        <f t="shared" si="4"/>
        <v>0</v>
      </c>
      <c r="BF208" s="194">
        <f t="shared" si="5"/>
        <v>0</v>
      </c>
      <c r="BG208" s="194">
        <f t="shared" si="6"/>
        <v>0</v>
      </c>
      <c r="BH208" s="194">
        <f t="shared" si="7"/>
        <v>0</v>
      </c>
      <c r="BI208" s="194">
        <f t="shared" si="8"/>
        <v>0</v>
      </c>
      <c r="BJ208" s="17" t="s">
        <v>81</v>
      </c>
      <c r="BK208" s="194">
        <f t="shared" si="9"/>
        <v>0</v>
      </c>
      <c r="BL208" s="17" t="s">
        <v>126</v>
      </c>
      <c r="BM208" s="193" t="s">
        <v>278</v>
      </c>
    </row>
    <row r="209" spans="1:65" s="2" customFormat="1" ht="24.2" customHeight="1">
      <c r="A209" s="34"/>
      <c r="B209" s="35"/>
      <c r="C209" s="218" t="s">
        <v>279</v>
      </c>
      <c r="D209" s="218" t="s">
        <v>188</v>
      </c>
      <c r="E209" s="219" t="s">
        <v>280</v>
      </c>
      <c r="F209" s="220" t="s">
        <v>281</v>
      </c>
      <c r="G209" s="221" t="s">
        <v>248</v>
      </c>
      <c r="H209" s="222">
        <v>2</v>
      </c>
      <c r="I209" s="223"/>
      <c r="J209" s="224">
        <f t="shared" si="0"/>
        <v>0</v>
      </c>
      <c r="K209" s="220" t="s">
        <v>1</v>
      </c>
      <c r="L209" s="225"/>
      <c r="M209" s="226" t="s">
        <v>1</v>
      </c>
      <c r="N209" s="227" t="s">
        <v>38</v>
      </c>
      <c r="O209" s="71"/>
      <c r="P209" s="191">
        <f t="shared" si="1"/>
        <v>0</v>
      </c>
      <c r="Q209" s="191">
        <v>0.04</v>
      </c>
      <c r="R209" s="191">
        <f t="shared" si="2"/>
        <v>0.08</v>
      </c>
      <c r="S209" s="191">
        <v>0</v>
      </c>
      <c r="T209" s="192">
        <f t="shared" si="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3" t="s">
        <v>162</v>
      </c>
      <c r="AT209" s="193" t="s">
        <v>188</v>
      </c>
      <c r="AU209" s="193" t="s">
        <v>83</v>
      </c>
      <c r="AY209" s="17" t="s">
        <v>119</v>
      </c>
      <c r="BE209" s="194">
        <f t="shared" si="4"/>
        <v>0</v>
      </c>
      <c r="BF209" s="194">
        <f t="shared" si="5"/>
        <v>0</v>
      </c>
      <c r="BG209" s="194">
        <f t="shared" si="6"/>
        <v>0</v>
      </c>
      <c r="BH209" s="194">
        <f t="shared" si="7"/>
        <v>0</v>
      </c>
      <c r="BI209" s="194">
        <f t="shared" si="8"/>
        <v>0</v>
      </c>
      <c r="BJ209" s="17" t="s">
        <v>81</v>
      </c>
      <c r="BK209" s="194">
        <f t="shared" si="9"/>
        <v>0</v>
      </c>
      <c r="BL209" s="17" t="s">
        <v>126</v>
      </c>
      <c r="BM209" s="193" t="s">
        <v>282</v>
      </c>
    </row>
    <row r="210" spans="1:65" s="2" customFormat="1" ht="24.2" customHeight="1">
      <c r="A210" s="34"/>
      <c r="B210" s="35"/>
      <c r="C210" s="218" t="s">
        <v>283</v>
      </c>
      <c r="D210" s="218" t="s">
        <v>188</v>
      </c>
      <c r="E210" s="219" t="s">
        <v>284</v>
      </c>
      <c r="F210" s="220" t="s">
        <v>285</v>
      </c>
      <c r="G210" s="221" t="s">
        <v>248</v>
      </c>
      <c r="H210" s="222">
        <v>2</v>
      </c>
      <c r="I210" s="223"/>
      <c r="J210" s="224">
        <f t="shared" si="0"/>
        <v>0</v>
      </c>
      <c r="K210" s="220" t="s">
        <v>125</v>
      </c>
      <c r="L210" s="225"/>
      <c r="M210" s="226" t="s">
        <v>1</v>
      </c>
      <c r="N210" s="227" t="s">
        <v>38</v>
      </c>
      <c r="O210" s="71"/>
      <c r="P210" s="191">
        <f t="shared" si="1"/>
        <v>0</v>
      </c>
      <c r="Q210" s="191">
        <v>2.7E-2</v>
      </c>
      <c r="R210" s="191">
        <f t="shared" si="2"/>
        <v>5.3999999999999999E-2</v>
      </c>
      <c r="S210" s="191">
        <v>0</v>
      </c>
      <c r="T210" s="192">
        <f t="shared" si="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3" t="s">
        <v>162</v>
      </c>
      <c r="AT210" s="193" t="s">
        <v>188</v>
      </c>
      <c r="AU210" s="193" t="s">
        <v>83</v>
      </c>
      <c r="AY210" s="17" t="s">
        <v>119</v>
      </c>
      <c r="BE210" s="194">
        <f t="shared" si="4"/>
        <v>0</v>
      </c>
      <c r="BF210" s="194">
        <f t="shared" si="5"/>
        <v>0</v>
      </c>
      <c r="BG210" s="194">
        <f t="shared" si="6"/>
        <v>0</v>
      </c>
      <c r="BH210" s="194">
        <f t="shared" si="7"/>
        <v>0</v>
      </c>
      <c r="BI210" s="194">
        <f t="shared" si="8"/>
        <v>0</v>
      </c>
      <c r="BJ210" s="17" t="s">
        <v>81</v>
      </c>
      <c r="BK210" s="194">
        <f t="shared" si="9"/>
        <v>0</v>
      </c>
      <c r="BL210" s="17" t="s">
        <v>126</v>
      </c>
      <c r="BM210" s="193" t="s">
        <v>286</v>
      </c>
    </row>
    <row r="211" spans="1:65" s="2" customFormat="1" ht="24.2" customHeight="1">
      <c r="A211" s="34"/>
      <c r="B211" s="35"/>
      <c r="C211" s="218" t="s">
        <v>287</v>
      </c>
      <c r="D211" s="218" t="s">
        <v>188</v>
      </c>
      <c r="E211" s="219" t="s">
        <v>288</v>
      </c>
      <c r="F211" s="220" t="s">
        <v>289</v>
      </c>
      <c r="G211" s="221" t="s">
        <v>248</v>
      </c>
      <c r="H211" s="222">
        <v>2</v>
      </c>
      <c r="I211" s="223"/>
      <c r="J211" s="224">
        <f t="shared" si="0"/>
        <v>0</v>
      </c>
      <c r="K211" s="220" t="s">
        <v>125</v>
      </c>
      <c r="L211" s="225"/>
      <c r="M211" s="226" t="s">
        <v>1</v>
      </c>
      <c r="N211" s="227" t="s">
        <v>38</v>
      </c>
      <c r="O211" s="71"/>
      <c r="P211" s="191">
        <f t="shared" si="1"/>
        <v>0</v>
      </c>
      <c r="Q211" s="191">
        <v>6.0000000000000001E-3</v>
      </c>
      <c r="R211" s="191">
        <f t="shared" si="2"/>
        <v>1.2E-2</v>
      </c>
      <c r="S211" s="191">
        <v>0</v>
      </c>
      <c r="T211" s="192">
        <f t="shared" si="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3" t="s">
        <v>162</v>
      </c>
      <c r="AT211" s="193" t="s">
        <v>188</v>
      </c>
      <c r="AU211" s="193" t="s">
        <v>83</v>
      </c>
      <c r="AY211" s="17" t="s">
        <v>119</v>
      </c>
      <c r="BE211" s="194">
        <f t="shared" si="4"/>
        <v>0</v>
      </c>
      <c r="BF211" s="194">
        <f t="shared" si="5"/>
        <v>0</v>
      </c>
      <c r="BG211" s="194">
        <f t="shared" si="6"/>
        <v>0</v>
      </c>
      <c r="BH211" s="194">
        <f t="shared" si="7"/>
        <v>0</v>
      </c>
      <c r="BI211" s="194">
        <f t="shared" si="8"/>
        <v>0</v>
      </c>
      <c r="BJ211" s="17" t="s">
        <v>81</v>
      </c>
      <c r="BK211" s="194">
        <f t="shared" si="9"/>
        <v>0</v>
      </c>
      <c r="BL211" s="17" t="s">
        <v>126</v>
      </c>
      <c r="BM211" s="193" t="s">
        <v>290</v>
      </c>
    </row>
    <row r="212" spans="1:65" s="2" customFormat="1" ht="24.2" customHeight="1">
      <c r="A212" s="34"/>
      <c r="B212" s="35"/>
      <c r="C212" s="182" t="s">
        <v>291</v>
      </c>
      <c r="D212" s="182" t="s">
        <v>121</v>
      </c>
      <c r="E212" s="183" t="s">
        <v>292</v>
      </c>
      <c r="F212" s="184" t="s">
        <v>293</v>
      </c>
      <c r="G212" s="185" t="s">
        <v>248</v>
      </c>
      <c r="H212" s="186">
        <v>2</v>
      </c>
      <c r="I212" s="187"/>
      <c r="J212" s="188">
        <f t="shared" si="0"/>
        <v>0</v>
      </c>
      <c r="K212" s="184" t="s">
        <v>125</v>
      </c>
      <c r="L212" s="39"/>
      <c r="M212" s="189" t="s">
        <v>1</v>
      </c>
      <c r="N212" s="190" t="s">
        <v>38</v>
      </c>
      <c r="O212" s="71"/>
      <c r="P212" s="191">
        <f t="shared" si="1"/>
        <v>0</v>
      </c>
      <c r="Q212" s="191">
        <v>0.21734000000000001</v>
      </c>
      <c r="R212" s="191">
        <f t="shared" si="2"/>
        <v>0.43468000000000001</v>
      </c>
      <c r="S212" s="191">
        <v>0</v>
      </c>
      <c r="T212" s="192">
        <f t="shared" si="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3" t="s">
        <v>126</v>
      </c>
      <c r="AT212" s="193" t="s">
        <v>121</v>
      </c>
      <c r="AU212" s="193" t="s">
        <v>83</v>
      </c>
      <c r="AY212" s="17" t="s">
        <v>119</v>
      </c>
      <c r="BE212" s="194">
        <f t="shared" si="4"/>
        <v>0</v>
      </c>
      <c r="BF212" s="194">
        <f t="shared" si="5"/>
        <v>0</v>
      </c>
      <c r="BG212" s="194">
        <f t="shared" si="6"/>
        <v>0</v>
      </c>
      <c r="BH212" s="194">
        <f t="shared" si="7"/>
        <v>0</v>
      </c>
      <c r="BI212" s="194">
        <f t="shared" si="8"/>
        <v>0</v>
      </c>
      <c r="BJ212" s="17" t="s">
        <v>81</v>
      </c>
      <c r="BK212" s="194">
        <f t="shared" si="9"/>
        <v>0</v>
      </c>
      <c r="BL212" s="17" t="s">
        <v>126</v>
      </c>
      <c r="BM212" s="193" t="s">
        <v>294</v>
      </c>
    </row>
    <row r="213" spans="1:65" s="2" customFormat="1" ht="16.5" customHeight="1">
      <c r="A213" s="34"/>
      <c r="B213" s="35"/>
      <c r="C213" s="218" t="s">
        <v>295</v>
      </c>
      <c r="D213" s="218" t="s">
        <v>188</v>
      </c>
      <c r="E213" s="219" t="s">
        <v>296</v>
      </c>
      <c r="F213" s="220" t="s">
        <v>297</v>
      </c>
      <c r="G213" s="221" t="s">
        <v>248</v>
      </c>
      <c r="H213" s="222">
        <v>2</v>
      </c>
      <c r="I213" s="223"/>
      <c r="J213" s="224">
        <f t="shared" si="0"/>
        <v>0</v>
      </c>
      <c r="K213" s="220" t="s">
        <v>1</v>
      </c>
      <c r="L213" s="225"/>
      <c r="M213" s="226" t="s">
        <v>1</v>
      </c>
      <c r="N213" s="227" t="s">
        <v>38</v>
      </c>
      <c r="O213" s="71"/>
      <c r="P213" s="191">
        <f t="shared" si="1"/>
        <v>0</v>
      </c>
      <c r="Q213" s="191">
        <v>5.8000000000000003E-2</v>
      </c>
      <c r="R213" s="191">
        <f t="shared" si="2"/>
        <v>0.11600000000000001</v>
      </c>
      <c r="S213" s="191">
        <v>0</v>
      </c>
      <c r="T213" s="192">
        <f t="shared" si="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3" t="s">
        <v>162</v>
      </c>
      <c r="AT213" s="193" t="s">
        <v>188</v>
      </c>
      <c r="AU213" s="193" t="s">
        <v>83</v>
      </c>
      <c r="AY213" s="17" t="s">
        <v>119</v>
      </c>
      <c r="BE213" s="194">
        <f t="shared" si="4"/>
        <v>0</v>
      </c>
      <c r="BF213" s="194">
        <f t="shared" si="5"/>
        <v>0</v>
      </c>
      <c r="BG213" s="194">
        <f t="shared" si="6"/>
        <v>0</v>
      </c>
      <c r="BH213" s="194">
        <f t="shared" si="7"/>
        <v>0</v>
      </c>
      <c r="BI213" s="194">
        <f t="shared" si="8"/>
        <v>0</v>
      </c>
      <c r="BJ213" s="17" t="s">
        <v>81</v>
      </c>
      <c r="BK213" s="194">
        <f t="shared" si="9"/>
        <v>0</v>
      </c>
      <c r="BL213" s="17" t="s">
        <v>126</v>
      </c>
      <c r="BM213" s="193" t="s">
        <v>298</v>
      </c>
    </row>
    <row r="214" spans="1:65" s="2" customFormat="1" ht="16.5" customHeight="1">
      <c r="A214" s="34"/>
      <c r="B214" s="35"/>
      <c r="C214" s="182" t="s">
        <v>299</v>
      </c>
      <c r="D214" s="182" t="s">
        <v>121</v>
      </c>
      <c r="E214" s="183" t="s">
        <v>300</v>
      </c>
      <c r="F214" s="184" t="s">
        <v>301</v>
      </c>
      <c r="G214" s="185" t="s">
        <v>248</v>
      </c>
      <c r="H214" s="186">
        <v>2</v>
      </c>
      <c r="I214" s="187"/>
      <c r="J214" s="188">
        <f t="shared" si="0"/>
        <v>0</v>
      </c>
      <c r="K214" s="184" t="s">
        <v>1</v>
      </c>
      <c r="L214" s="39"/>
      <c r="M214" s="189" t="s">
        <v>1</v>
      </c>
      <c r="N214" s="190" t="s">
        <v>38</v>
      </c>
      <c r="O214" s="71"/>
      <c r="P214" s="191">
        <f t="shared" si="1"/>
        <v>0</v>
      </c>
      <c r="Q214" s="191">
        <v>0</v>
      </c>
      <c r="R214" s="191">
        <f t="shared" si="2"/>
        <v>0</v>
      </c>
      <c r="S214" s="191">
        <v>0</v>
      </c>
      <c r="T214" s="192">
        <f t="shared" si="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3" t="s">
        <v>126</v>
      </c>
      <c r="AT214" s="193" t="s">
        <v>121</v>
      </c>
      <c r="AU214" s="193" t="s">
        <v>83</v>
      </c>
      <c r="AY214" s="17" t="s">
        <v>119</v>
      </c>
      <c r="BE214" s="194">
        <f t="shared" si="4"/>
        <v>0</v>
      </c>
      <c r="BF214" s="194">
        <f t="shared" si="5"/>
        <v>0</v>
      </c>
      <c r="BG214" s="194">
        <f t="shared" si="6"/>
        <v>0</v>
      </c>
      <c r="BH214" s="194">
        <f t="shared" si="7"/>
        <v>0</v>
      </c>
      <c r="BI214" s="194">
        <f t="shared" si="8"/>
        <v>0</v>
      </c>
      <c r="BJ214" s="17" t="s">
        <v>81</v>
      </c>
      <c r="BK214" s="194">
        <f t="shared" si="9"/>
        <v>0</v>
      </c>
      <c r="BL214" s="17" t="s">
        <v>126</v>
      </c>
      <c r="BM214" s="193" t="s">
        <v>302</v>
      </c>
    </row>
    <row r="215" spans="1:65" s="2" customFormat="1" ht="16.5" customHeight="1">
      <c r="A215" s="34"/>
      <c r="B215" s="35"/>
      <c r="C215" s="182" t="s">
        <v>303</v>
      </c>
      <c r="D215" s="182" t="s">
        <v>121</v>
      </c>
      <c r="E215" s="183" t="s">
        <v>304</v>
      </c>
      <c r="F215" s="184" t="s">
        <v>305</v>
      </c>
      <c r="G215" s="185" t="s">
        <v>248</v>
      </c>
      <c r="H215" s="186">
        <v>1</v>
      </c>
      <c r="I215" s="187"/>
      <c r="J215" s="188">
        <f t="shared" si="0"/>
        <v>0</v>
      </c>
      <c r="K215" s="184" t="s">
        <v>1</v>
      </c>
      <c r="L215" s="39"/>
      <c r="M215" s="189" t="s">
        <v>1</v>
      </c>
      <c r="N215" s="190" t="s">
        <v>38</v>
      </c>
      <c r="O215" s="71"/>
      <c r="P215" s="191">
        <f t="shared" si="1"/>
        <v>0</v>
      </c>
      <c r="Q215" s="191">
        <v>0</v>
      </c>
      <c r="R215" s="191">
        <f t="shared" si="2"/>
        <v>0</v>
      </c>
      <c r="S215" s="191">
        <v>0</v>
      </c>
      <c r="T215" s="192">
        <f t="shared" si="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3" t="s">
        <v>126</v>
      </c>
      <c r="AT215" s="193" t="s">
        <v>121</v>
      </c>
      <c r="AU215" s="193" t="s">
        <v>83</v>
      </c>
      <c r="AY215" s="17" t="s">
        <v>119</v>
      </c>
      <c r="BE215" s="194">
        <f t="shared" si="4"/>
        <v>0</v>
      </c>
      <c r="BF215" s="194">
        <f t="shared" si="5"/>
        <v>0</v>
      </c>
      <c r="BG215" s="194">
        <f t="shared" si="6"/>
        <v>0</v>
      </c>
      <c r="BH215" s="194">
        <f t="shared" si="7"/>
        <v>0</v>
      </c>
      <c r="BI215" s="194">
        <f t="shared" si="8"/>
        <v>0</v>
      </c>
      <c r="BJ215" s="17" t="s">
        <v>81</v>
      </c>
      <c r="BK215" s="194">
        <f t="shared" si="9"/>
        <v>0</v>
      </c>
      <c r="BL215" s="17" t="s">
        <v>126</v>
      </c>
      <c r="BM215" s="193" t="s">
        <v>306</v>
      </c>
    </row>
    <row r="216" spans="1:65" s="12" customFormat="1" ht="22.9" customHeight="1">
      <c r="B216" s="166"/>
      <c r="C216" s="167"/>
      <c r="D216" s="168" t="s">
        <v>72</v>
      </c>
      <c r="E216" s="180" t="s">
        <v>167</v>
      </c>
      <c r="F216" s="180" t="s">
        <v>307</v>
      </c>
      <c r="G216" s="167"/>
      <c r="H216" s="167"/>
      <c r="I216" s="170"/>
      <c r="J216" s="181">
        <f>BK216</f>
        <v>0</v>
      </c>
      <c r="K216" s="167"/>
      <c r="L216" s="172"/>
      <c r="M216" s="173"/>
      <c r="N216" s="174"/>
      <c r="O216" s="174"/>
      <c r="P216" s="175">
        <f>SUM(P217:P227)</f>
        <v>0</v>
      </c>
      <c r="Q216" s="174"/>
      <c r="R216" s="175">
        <f>SUM(R217:R227)</f>
        <v>55.636269199999994</v>
      </c>
      <c r="S216" s="174"/>
      <c r="T216" s="176">
        <f>SUM(T217:T227)</f>
        <v>0</v>
      </c>
      <c r="AR216" s="177" t="s">
        <v>81</v>
      </c>
      <c r="AT216" s="178" t="s">
        <v>72</v>
      </c>
      <c r="AU216" s="178" t="s">
        <v>81</v>
      </c>
      <c r="AY216" s="177" t="s">
        <v>119</v>
      </c>
      <c r="BK216" s="179">
        <f>SUM(BK217:BK227)</f>
        <v>0</v>
      </c>
    </row>
    <row r="217" spans="1:65" s="2" customFormat="1" ht="49.15" customHeight="1">
      <c r="A217" s="34"/>
      <c r="B217" s="35"/>
      <c r="C217" s="182" t="s">
        <v>308</v>
      </c>
      <c r="D217" s="182" t="s">
        <v>121</v>
      </c>
      <c r="E217" s="183" t="s">
        <v>309</v>
      </c>
      <c r="F217" s="184" t="s">
        <v>310</v>
      </c>
      <c r="G217" s="185" t="s">
        <v>132</v>
      </c>
      <c r="H217" s="186">
        <v>19</v>
      </c>
      <c r="I217" s="187"/>
      <c r="J217" s="188">
        <f>ROUND(I217*H217,2)</f>
        <v>0</v>
      </c>
      <c r="K217" s="184" t="s">
        <v>125</v>
      </c>
      <c r="L217" s="39"/>
      <c r="M217" s="189" t="s">
        <v>1</v>
      </c>
      <c r="N217" s="190" t="s">
        <v>38</v>
      </c>
      <c r="O217" s="71"/>
      <c r="P217" s="191">
        <f>O217*H217</f>
        <v>0</v>
      </c>
      <c r="Q217" s="191">
        <v>0.1295</v>
      </c>
      <c r="R217" s="191">
        <f>Q217*H217</f>
        <v>2.4605000000000001</v>
      </c>
      <c r="S217" s="191">
        <v>0</v>
      </c>
      <c r="T217" s="19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3" t="s">
        <v>126</v>
      </c>
      <c r="AT217" s="193" t="s">
        <v>121</v>
      </c>
      <c r="AU217" s="193" t="s">
        <v>83</v>
      </c>
      <c r="AY217" s="17" t="s">
        <v>119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7" t="s">
        <v>81</v>
      </c>
      <c r="BK217" s="194">
        <f>ROUND(I217*H217,2)</f>
        <v>0</v>
      </c>
      <c r="BL217" s="17" t="s">
        <v>126</v>
      </c>
      <c r="BM217" s="193" t="s">
        <v>311</v>
      </c>
    </row>
    <row r="218" spans="1:65" s="13" customFormat="1" ht="11.25">
      <c r="B218" s="195"/>
      <c r="C218" s="196"/>
      <c r="D218" s="197" t="s">
        <v>128</v>
      </c>
      <c r="E218" s="198" t="s">
        <v>1</v>
      </c>
      <c r="F218" s="199" t="s">
        <v>312</v>
      </c>
      <c r="G218" s="196"/>
      <c r="H218" s="200">
        <v>19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128</v>
      </c>
      <c r="AU218" s="206" t="s">
        <v>83</v>
      </c>
      <c r="AV218" s="13" t="s">
        <v>83</v>
      </c>
      <c r="AW218" s="13" t="s">
        <v>30</v>
      </c>
      <c r="AX218" s="13" t="s">
        <v>81</v>
      </c>
      <c r="AY218" s="206" t="s">
        <v>119</v>
      </c>
    </row>
    <row r="219" spans="1:65" s="2" customFormat="1" ht="16.5" customHeight="1">
      <c r="A219" s="34"/>
      <c r="B219" s="35"/>
      <c r="C219" s="218" t="s">
        <v>313</v>
      </c>
      <c r="D219" s="218" t="s">
        <v>188</v>
      </c>
      <c r="E219" s="219" t="s">
        <v>314</v>
      </c>
      <c r="F219" s="220" t="s">
        <v>315</v>
      </c>
      <c r="G219" s="221" t="s">
        <v>132</v>
      </c>
      <c r="H219" s="222">
        <v>19</v>
      </c>
      <c r="I219" s="223"/>
      <c r="J219" s="224">
        <f>ROUND(I219*H219,2)</f>
        <v>0</v>
      </c>
      <c r="K219" s="220" t="s">
        <v>125</v>
      </c>
      <c r="L219" s="225"/>
      <c r="M219" s="226" t="s">
        <v>1</v>
      </c>
      <c r="N219" s="227" t="s">
        <v>38</v>
      </c>
      <c r="O219" s="71"/>
      <c r="P219" s="191">
        <f>O219*H219</f>
        <v>0</v>
      </c>
      <c r="Q219" s="191">
        <v>4.4999999999999998E-2</v>
      </c>
      <c r="R219" s="191">
        <f>Q219*H219</f>
        <v>0.85499999999999998</v>
      </c>
      <c r="S219" s="191">
        <v>0</v>
      </c>
      <c r="T219" s="19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3" t="s">
        <v>162</v>
      </c>
      <c r="AT219" s="193" t="s">
        <v>188</v>
      </c>
      <c r="AU219" s="193" t="s">
        <v>83</v>
      </c>
      <c r="AY219" s="17" t="s">
        <v>119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7" t="s">
        <v>81</v>
      </c>
      <c r="BK219" s="194">
        <f>ROUND(I219*H219,2)</f>
        <v>0</v>
      </c>
      <c r="BL219" s="17" t="s">
        <v>126</v>
      </c>
      <c r="BM219" s="193" t="s">
        <v>316</v>
      </c>
    </row>
    <row r="220" spans="1:65" s="2" customFormat="1" ht="49.15" customHeight="1">
      <c r="A220" s="34"/>
      <c r="B220" s="35"/>
      <c r="C220" s="182" t="s">
        <v>317</v>
      </c>
      <c r="D220" s="182" t="s">
        <v>121</v>
      </c>
      <c r="E220" s="183" t="s">
        <v>318</v>
      </c>
      <c r="F220" s="184" t="s">
        <v>319</v>
      </c>
      <c r="G220" s="185" t="s">
        <v>132</v>
      </c>
      <c r="H220" s="186">
        <v>147</v>
      </c>
      <c r="I220" s="187"/>
      <c r="J220" s="188">
        <f>ROUND(I220*H220,2)</f>
        <v>0</v>
      </c>
      <c r="K220" s="184" t="s">
        <v>125</v>
      </c>
      <c r="L220" s="39"/>
      <c r="M220" s="189" t="s">
        <v>1</v>
      </c>
      <c r="N220" s="190" t="s">
        <v>38</v>
      </c>
      <c r="O220" s="71"/>
      <c r="P220" s="191">
        <f>O220*H220</f>
        <v>0</v>
      </c>
      <c r="Q220" s="191">
        <v>0.14066999999999999</v>
      </c>
      <c r="R220" s="191">
        <f>Q220*H220</f>
        <v>20.67849</v>
      </c>
      <c r="S220" s="191">
        <v>0</v>
      </c>
      <c r="T220" s="19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3" t="s">
        <v>126</v>
      </c>
      <c r="AT220" s="193" t="s">
        <v>121</v>
      </c>
      <c r="AU220" s="193" t="s">
        <v>83</v>
      </c>
      <c r="AY220" s="17" t="s">
        <v>119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7" t="s">
        <v>81</v>
      </c>
      <c r="BK220" s="194">
        <f>ROUND(I220*H220,2)</f>
        <v>0</v>
      </c>
      <c r="BL220" s="17" t="s">
        <v>126</v>
      </c>
      <c r="BM220" s="193" t="s">
        <v>320</v>
      </c>
    </row>
    <row r="221" spans="1:65" s="13" customFormat="1" ht="11.25">
      <c r="B221" s="195"/>
      <c r="C221" s="196"/>
      <c r="D221" s="197" t="s">
        <v>128</v>
      </c>
      <c r="E221" s="198" t="s">
        <v>1</v>
      </c>
      <c r="F221" s="199" t="s">
        <v>134</v>
      </c>
      <c r="G221" s="196"/>
      <c r="H221" s="200">
        <v>147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128</v>
      </c>
      <c r="AU221" s="206" t="s">
        <v>83</v>
      </c>
      <c r="AV221" s="13" t="s">
        <v>83</v>
      </c>
      <c r="AW221" s="13" t="s">
        <v>30</v>
      </c>
      <c r="AX221" s="13" t="s">
        <v>81</v>
      </c>
      <c r="AY221" s="206" t="s">
        <v>119</v>
      </c>
    </row>
    <row r="222" spans="1:65" s="2" customFormat="1" ht="16.5" customHeight="1">
      <c r="A222" s="34"/>
      <c r="B222" s="35"/>
      <c r="C222" s="218" t="s">
        <v>321</v>
      </c>
      <c r="D222" s="218" t="s">
        <v>188</v>
      </c>
      <c r="E222" s="219" t="s">
        <v>322</v>
      </c>
      <c r="F222" s="220" t="s">
        <v>323</v>
      </c>
      <c r="G222" s="221" t="s">
        <v>132</v>
      </c>
      <c r="H222" s="222">
        <v>147</v>
      </c>
      <c r="I222" s="223"/>
      <c r="J222" s="224">
        <f>ROUND(I222*H222,2)</f>
        <v>0</v>
      </c>
      <c r="K222" s="220" t="s">
        <v>125</v>
      </c>
      <c r="L222" s="225"/>
      <c r="M222" s="226" t="s">
        <v>1</v>
      </c>
      <c r="N222" s="227" t="s">
        <v>38</v>
      </c>
      <c r="O222" s="71"/>
      <c r="P222" s="191">
        <f>O222*H222</f>
        <v>0</v>
      </c>
      <c r="Q222" s="191">
        <v>0.125</v>
      </c>
      <c r="R222" s="191">
        <f>Q222*H222</f>
        <v>18.375</v>
      </c>
      <c r="S222" s="191">
        <v>0</v>
      </c>
      <c r="T222" s="19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3" t="s">
        <v>162</v>
      </c>
      <c r="AT222" s="193" t="s">
        <v>188</v>
      </c>
      <c r="AU222" s="193" t="s">
        <v>83</v>
      </c>
      <c r="AY222" s="17" t="s">
        <v>119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7" t="s">
        <v>81</v>
      </c>
      <c r="BK222" s="194">
        <f>ROUND(I222*H222,2)</f>
        <v>0</v>
      </c>
      <c r="BL222" s="17" t="s">
        <v>126</v>
      </c>
      <c r="BM222" s="193" t="s">
        <v>324</v>
      </c>
    </row>
    <row r="223" spans="1:65" s="2" customFormat="1" ht="24.2" customHeight="1">
      <c r="A223" s="34"/>
      <c r="B223" s="35"/>
      <c r="C223" s="182" t="s">
        <v>325</v>
      </c>
      <c r="D223" s="182" t="s">
        <v>121</v>
      </c>
      <c r="E223" s="183" t="s">
        <v>326</v>
      </c>
      <c r="F223" s="184" t="s">
        <v>327</v>
      </c>
      <c r="G223" s="185" t="s">
        <v>138</v>
      </c>
      <c r="H223" s="186">
        <v>5.88</v>
      </c>
      <c r="I223" s="187"/>
      <c r="J223" s="188">
        <f>ROUND(I223*H223,2)</f>
        <v>0</v>
      </c>
      <c r="K223" s="184" t="s">
        <v>125</v>
      </c>
      <c r="L223" s="39"/>
      <c r="M223" s="189" t="s">
        <v>1</v>
      </c>
      <c r="N223" s="190" t="s">
        <v>38</v>
      </c>
      <c r="O223" s="71"/>
      <c r="P223" s="191">
        <f>O223*H223</f>
        <v>0</v>
      </c>
      <c r="Q223" s="191">
        <v>2.2563399999999998</v>
      </c>
      <c r="R223" s="191">
        <f>Q223*H223</f>
        <v>13.267279199999999</v>
      </c>
      <c r="S223" s="191">
        <v>0</v>
      </c>
      <c r="T223" s="19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3" t="s">
        <v>126</v>
      </c>
      <c r="AT223" s="193" t="s">
        <v>121</v>
      </c>
      <c r="AU223" s="193" t="s">
        <v>83</v>
      </c>
      <c r="AY223" s="17" t="s">
        <v>119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7" t="s">
        <v>81</v>
      </c>
      <c r="BK223" s="194">
        <f>ROUND(I223*H223,2)</f>
        <v>0</v>
      </c>
      <c r="BL223" s="17" t="s">
        <v>126</v>
      </c>
      <c r="BM223" s="193" t="s">
        <v>328</v>
      </c>
    </row>
    <row r="224" spans="1:65" s="13" customFormat="1" ht="11.25">
      <c r="B224" s="195"/>
      <c r="C224" s="196"/>
      <c r="D224" s="197" t="s">
        <v>128</v>
      </c>
      <c r="E224" s="198" t="s">
        <v>1</v>
      </c>
      <c r="F224" s="199" t="s">
        <v>329</v>
      </c>
      <c r="G224" s="196"/>
      <c r="H224" s="200">
        <v>5.88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128</v>
      </c>
      <c r="AU224" s="206" t="s">
        <v>83</v>
      </c>
      <c r="AV224" s="13" t="s">
        <v>83</v>
      </c>
      <c r="AW224" s="13" t="s">
        <v>30</v>
      </c>
      <c r="AX224" s="13" t="s">
        <v>81</v>
      </c>
      <c r="AY224" s="206" t="s">
        <v>119</v>
      </c>
    </row>
    <row r="225" spans="1:65" s="2" customFormat="1" ht="55.5" customHeight="1">
      <c r="A225" s="34"/>
      <c r="B225" s="35"/>
      <c r="C225" s="182" t="s">
        <v>330</v>
      </c>
      <c r="D225" s="182" t="s">
        <v>121</v>
      </c>
      <c r="E225" s="183" t="s">
        <v>331</v>
      </c>
      <c r="F225" s="184" t="s">
        <v>332</v>
      </c>
      <c r="G225" s="185" t="s">
        <v>124</v>
      </c>
      <c r="H225" s="186">
        <v>30</v>
      </c>
      <c r="I225" s="187"/>
      <c r="J225" s="188">
        <f>ROUND(I225*H225,2)</f>
        <v>0</v>
      </c>
      <c r="K225" s="184" t="s">
        <v>125</v>
      </c>
      <c r="L225" s="39"/>
      <c r="M225" s="189" t="s">
        <v>1</v>
      </c>
      <c r="N225" s="190" t="s">
        <v>38</v>
      </c>
      <c r="O225" s="71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3" t="s">
        <v>126</v>
      </c>
      <c r="AT225" s="193" t="s">
        <v>121</v>
      </c>
      <c r="AU225" s="193" t="s">
        <v>83</v>
      </c>
      <c r="AY225" s="17" t="s">
        <v>119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7" t="s">
        <v>81</v>
      </c>
      <c r="BK225" s="194">
        <f>ROUND(I225*H225,2)</f>
        <v>0</v>
      </c>
      <c r="BL225" s="17" t="s">
        <v>126</v>
      </c>
      <c r="BM225" s="193" t="s">
        <v>333</v>
      </c>
    </row>
    <row r="226" spans="1:65" s="13" customFormat="1" ht="11.25">
      <c r="B226" s="195"/>
      <c r="C226" s="196"/>
      <c r="D226" s="197" t="s">
        <v>128</v>
      </c>
      <c r="E226" s="198" t="s">
        <v>1</v>
      </c>
      <c r="F226" s="199" t="s">
        <v>334</v>
      </c>
      <c r="G226" s="196"/>
      <c r="H226" s="200">
        <v>30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128</v>
      </c>
      <c r="AU226" s="206" t="s">
        <v>83</v>
      </c>
      <c r="AV226" s="13" t="s">
        <v>83</v>
      </c>
      <c r="AW226" s="13" t="s">
        <v>30</v>
      </c>
      <c r="AX226" s="13" t="s">
        <v>81</v>
      </c>
      <c r="AY226" s="206" t="s">
        <v>119</v>
      </c>
    </row>
    <row r="227" spans="1:65" s="2" customFormat="1" ht="16.5" customHeight="1">
      <c r="A227" s="34"/>
      <c r="B227" s="35"/>
      <c r="C227" s="182" t="s">
        <v>335</v>
      </c>
      <c r="D227" s="182" t="s">
        <v>121</v>
      </c>
      <c r="E227" s="183" t="s">
        <v>336</v>
      </c>
      <c r="F227" s="184" t="s">
        <v>337</v>
      </c>
      <c r="G227" s="185" t="s">
        <v>338</v>
      </c>
      <c r="H227" s="186">
        <v>2</v>
      </c>
      <c r="I227" s="187"/>
      <c r="J227" s="188">
        <f>ROUND(I227*H227,2)</f>
        <v>0</v>
      </c>
      <c r="K227" s="184" t="s">
        <v>1</v>
      </c>
      <c r="L227" s="39"/>
      <c r="M227" s="189" t="s">
        <v>1</v>
      </c>
      <c r="N227" s="190" t="s">
        <v>38</v>
      </c>
      <c r="O227" s="71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3" t="s">
        <v>126</v>
      </c>
      <c r="AT227" s="193" t="s">
        <v>121</v>
      </c>
      <c r="AU227" s="193" t="s">
        <v>83</v>
      </c>
      <c r="AY227" s="17" t="s">
        <v>119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7" t="s">
        <v>81</v>
      </c>
      <c r="BK227" s="194">
        <f>ROUND(I227*H227,2)</f>
        <v>0</v>
      </c>
      <c r="BL227" s="17" t="s">
        <v>126</v>
      </c>
      <c r="BM227" s="193" t="s">
        <v>339</v>
      </c>
    </row>
    <row r="228" spans="1:65" s="12" customFormat="1" ht="22.9" customHeight="1">
      <c r="B228" s="166"/>
      <c r="C228" s="167"/>
      <c r="D228" s="168" t="s">
        <v>72</v>
      </c>
      <c r="E228" s="180" t="s">
        <v>340</v>
      </c>
      <c r="F228" s="180" t="s">
        <v>341</v>
      </c>
      <c r="G228" s="167"/>
      <c r="H228" s="167"/>
      <c r="I228" s="170"/>
      <c r="J228" s="181">
        <f>BK228</f>
        <v>0</v>
      </c>
      <c r="K228" s="167"/>
      <c r="L228" s="172"/>
      <c r="M228" s="173"/>
      <c r="N228" s="174"/>
      <c r="O228" s="174"/>
      <c r="P228" s="175">
        <f>SUM(P229:P232)</f>
        <v>0</v>
      </c>
      <c r="Q228" s="174"/>
      <c r="R228" s="175">
        <f>SUM(R229:R232)</f>
        <v>0</v>
      </c>
      <c r="S228" s="174"/>
      <c r="T228" s="176">
        <f>SUM(T229:T232)</f>
        <v>0</v>
      </c>
      <c r="AR228" s="177" t="s">
        <v>81</v>
      </c>
      <c r="AT228" s="178" t="s">
        <v>72</v>
      </c>
      <c r="AU228" s="178" t="s">
        <v>81</v>
      </c>
      <c r="AY228" s="177" t="s">
        <v>119</v>
      </c>
      <c r="BK228" s="179">
        <f>SUM(BK229:BK232)</f>
        <v>0</v>
      </c>
    </row>
    <row r="229" spans="1:65" s="2" customFormat="1" ht="37.9" customHeight="1">
      <c r="A229" s="34"/>
      <c r="B229" s="35"/>
      <c r="C229" s="182" t="s">
        <v>342</v>
      </c>
      <c r="D229" s="182" t="s">
        <v>121</v>
      </c>
      <c r="E229" s="183" t="s">
        <v>343</v>
      </c>
      <c r="F229" s="184" t="s">
        <v>344</v>
      </c>
      <c r="G229" s="185" t="s">
        <v>174</v>
      </c>
      <c r="H229" s="186">
        <v>30.135000000000002</v>
      </c>
      <c r="I229" s="187"/>
      <c r="J229" s="188">
        <f>ROUND(I229*H229,2)</f>
        <v>0</v>
      </c>
      <c r="K229" s="184" t="s">
        <v>1</v>
      </c>
      <c r="L229" s="39"/>
      <c r="M229" s="189" t="s">
        <v>1</v>
      </c>
      <c r="N229" s="190" t="s">
        <v>38</v>
      </c>
      <c r="O229" s="71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3" t="s">
        <v>126</v>
      </c>
      <c r="AT229" s="193" t="s">
        <v>121</v>
      </c>
      <c r="AU229" s="193" t="s">
        <v>83</v>
      </c>
      <c r="AY229" s="17" t="s">
        <v>119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7" t="s">
        <v>81</v>
      </c>
      <c r="BK229" s="194">
        <f>ROUND(I229*H229,2)</f>
        <v>0</v>
      </c>
      <c r="BL229" s="17" t="s">
        <v>126</v>
      </c>
      <c r="BM229" s="193" t="s">
        <v>345</v>
      </c>
    </row>
    <row r="230" spans="1:65" s="13" customFormat="1" ht="11.25">
      <c r="B230" s="195"/>
      <c r="C230" s="196"/>
      <c r="D230" s="197" t="s">
        <v>128</v>
      </c>
      <c r="E230" s="198" t="s">
        <v>1</v>
      </c>
      <c r="F230" s="199" t="s">
        <v>346</v>
      </c>
      <c r="G230" s="196"/>
      <c r="H230" s="200">
        <v>30.135000000000002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128</v>
      </c>
      <c r="AU230" s="206" t="s">
        <v>83</v>
      </c>
      <c r="AV230" s="13" t="s">
        <v>83</v>
      </c>
      <c r="AW230" s="13" t="s">
        <v>30</v>
      </c>
      <c r="AX230" s="13" t="s">
        <v>73</v>
      </c>
      <c r="AY230" s="206" t="s">
        <v>119</v>
      </c>
    </row>
    <row r="231" spans="1:65" s="14" customFormat="1" ht="11.25">
      <c r="B231" s="207"/>
      <c r="C231" s="208"/>
      <c r="D231" s="197" t="s">
        <v>128</v>
      </c>
      <c r="E231" s="209" t="s">
        <v>1</v>
      </c>
      <c r="F231" s="210" t="s">
        <v>142</v>
      </c>
      <c r="G231" s="208"/>
      <c r="H231" s="211">
        <v>30.135000000000002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128</v>
      </c>
      <c r="AU231" s="217" t="s">
        <v>83</v>
      </c>
      <c r="AV231" s="14" t="s">
        <v>126</v>
      </c>
      <c r="AW231" s="14" t="s">
        <v>30</v>
      </c>
      <c r="AX231" s="14" t="s">
        <v>81</v>
      </c>
      <c r="AY231" s="217" t="s">
        <v>119</v>
      </c>
    </row>
    <row r="232" spans="1:65" s="2" customFormat="1" ht="44.25" customHeight="1">
      <c r="A232" s="34"/>
      <c r="B232" s="35"/>
      <c r="C232" s="182" t="s">
        <v>347</v>
      </c>
      <c r="D232" s="182" t="s">
        <v>121</v>
      </c>
      <c r="E232" s="183" t="s">
        <v>348</v>
      </c>
      <c r="F232" s="184" t="s">
        <v>349</v>
      </c>
      <c r="G232" s="185" t="s">
        <v>174</v>
      </c>
      <c r="H232" s="186">
        <v>30.135000000000002</v>
      </c>
      <c r="I232" s="187"/>
      <c r="J232" s="188">
        <f>ROUND(I232*H232,2)</f>
        <v>0</v>
      </c>
      <c r="K232" s="184" t="s">
        <v>125</v>
      </c>
      <c r="L232" s="39"/>
      <c r="M232" s="189" t="s">
        <v>1</v>
      </c>
      <c r="N232" s="190" t="s">
        <v>38</v>
      </c>
      <c r="O232" s="71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3" t="s">
        <v>126</v>
      </c>
      <c r="AT232" s="193" t="s">
        <v>121</v>
      </c>
      <c r="AU232" s="193" t="s">
        <v>83</v>
      </c>
      <c r="AY232" s="17" t="s">
        <v>119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7" t="s">
        <v>81</v>
      </c>
      <c r="BK232" s="194">
        <f>ROUND(I232*H232,2)</f>
        <v>0</v>
      </c>
      <c r="BL232" s="17" t="s">
        <v>126</v>
      </c>
      <c r="BM232" s="193" t="s">
        <v>350</v>
      </c>
    </row>
    <row r="233" spans="1:65" s="12" customFormat="1" ht="22.9" customHeight="1">
      <c r="B233" s="166"/>
      <c r="C233" s="167"/>
      <c r="D233" s="168" t="s">
        <v>72</v>
      </c>
      <c r="E233" s="180" t="s">
        <v>351</v>
      </c>
      <c r="F233" s="180" t="s">
        <v>352</v>
      </c>
      <c r="G233" s="167"/>
      <c r="H233" s="167"/>
      <c r="I233" s="170"/>
      <c r="J233" s="181">
        <f>BK233</f>
        <v>0</v>
      </c>
      <c r="K233" s="167"/>
      <c r="L233" s="172"/>
      <c r="M233" s="173"/>
      <c r="N233" s="174"/>
      <c r="O233" s="174"/>
      <c r="P233" s="175">
        <f>P234</f>
        <v>0</v>
      </c>
      <c r="Q233" s="174"/>
      <c r="R233" s="175">
        <f>R234</f>
        <v>0</v>
      </c>
      <c r="S233" s="174"/>
      <c r="T233" s="176">
        <f>T234</f>
        <v>0</v>
      </c>
      <c r="AR233" s="177" t="s">
        <v>81</v>
      </c>
      <c r="AT233" s="178" t="s">
        <v>72</v>
      </c>
      <c r="AU233" s="178" t="s">
        <v>81</v>
      </c>
      <c r="AY233" s="177" t="s">
        <v>119</v>
      </c>
      <c r="BK233" s="179">
        <f>BK234</f>
        <v>0</v>
      </c>
    </row>
    <row r="234" spans="1:65" s="2" customFormat="1" ht="37.9" customHeight="1">
      <c r="A234" s="34"/>
      <c r="B234" s="35"/>
      <c r="C234" s="182" t="s">
        <v>353</v>
      </c>
      <c r="D234" s="182" t="s">
        <v>121</v>
      </c>
      <c r="E234" s="183" t="s">
        <v>354</v>
      </c>
      <c r="F234" s="184" t="s">
        <v>355</v>
      </c>
      <c r="G234" s="185" t="s">
        <v>174</v>
      </c>
      <c r="H234" s="186">
        <v>114.65600000000001</v>
      </c>
      <c r="I234" s="187"/>
      <c r="J234" s="188">
        <f>ROUND(I234*H234,2)</f>
        <v>0</v>
      </c>
      <c r="K234" s="184" t="s">
        <v>125</v>
      </c>
      <c r="L234" s="39"/>
      <c r="M234" s="189" t="s">
        <v>1</v>
      </c>
      <c r="N234" s="190" t="s">
        <v>38</v>
      </c>
      <c r="O234" s="71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3" t="s">
        <v>126</v>
      </c>
      <c r="AT234" s="193" t="s">
        <v>121</v>
      </c>
      <c r="AU234" s="193" t="s">
        <v>83</v>
      </c>
      <c r="AY234" s="17" t="s">
        <v>119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7" t="s">
        <v>81</v>
      </c>
      <c r="BK234" s="194">
        <f>ROUND(I234*H234,2)</f>
        <v>0</v>
      </c>
      <c r="BL234" s="17" t="s">
        <v>126</v>
      </c>
      <c r="BM234" s="193" t="s">
        <v>356</v>
      </c>
    </row>
    <row r="235" spans="1:65" s="12" customFormat="1" ht="25.9" customHeight="1">
      <c r="B235" s="166"/>
      <c r="C235" s="167"/>
      <c r="D235" s="168" t="s">
        <v>72</v>
      </c>
      <c r="E235" s="169" t="s">
        <v>357</v>
      </c>
      <c r="F235" s="169" t="s">
        <v>358</v>
      </c>
      <c r="G235" s="167"/>
      <c r="H235" s="167"/>
      <c r="I235" s="170"/>
      <c r="J235" s="171">
        <f>BK235</f>
        <v>0</v>
      </c>
      <c r="K235" s="167"/>
      <c r="L235" s="172"/>
      <c r="M235" s="173"/>
      <c r="N235" s="174"/>
      <c r="O235" s="174"/>
      <c r="P235" s="175">
        <f>P236+P240+P250</f>
        <v>0</v>
      </c>
      <c r="Q235" s="174"/>
      <c r="R235" s="175">
        <f>R236+R240+R250</f>
        <v>0</v>
      </c>
      <c r="S235" s="174"/>
      <c r="T235" s="176">
        <f>T236+T240+T250</f>
        <v>0</v>
      </c>
      <c r="AR235" s="177" t="s">
        <v>81</v>
      </c>
      <c r="AT235" s="178" t="s">
        <v>72</v>
      </c>
      <c r="AU235" s="178" t="s">
        <v>73</v>
      </c>
      <c r="AY235" s="177" t="s">
        <v>119</v>
      </c>
      <c r="BK235" s="179">
        <f>BK236+BK240+BK250</f>
        <v>0</v>
      </c>
    </row>
    <row r="236" spans="1:65" s="12" customFormat="1" ht="22.9" customHeight="1">
      <c r="B236" s="166"/>
      <c r="C236" s="167"/>
      <c r="D236" s="168" t="s">
        <v>72</v>
      </c>
      <c r="E236" s="180" t="s">
        <v>359</v>
      </c>
      <c r="F236" s="180" t="s">
        <v>360</v>
      </c>
      <c r="G236" s="167"/>
      <c r="H236" s="167"/>
      <c r="I236" s="170"/>
      <c r="J236" s="181">
        <f>BK236</f>
        <v>0</v>
      </c>
      <c r="K236" s="167"/>
      <c r="L236" s="172"/>
      <c r="M236" s="173"/>
      <c r="N236" s="174"/>
      <c r="O236" s="174"/>
      <c r="P236" s="175">
        <f>SUM(P237:P239)</f>
        <v>0</v>
      </c>
      <c r="Q236" s="174"/>
      <c r="R236" s="175">
        <f>SUM(R237:R239)</f>
        <v>0</v>
      </c>
      <c r="S236" s="174"/>
      <c r="T236" s="176">
        <f>SUM(T237:T239)</f>
        <v>0</v>
      </c>
      <c r="AR236" s="177" t="s">
        <v>81</v>
      </c>
      <c r="AT236" s="178" t="s">
        <v>72</v>
      </c>
      <c r="AU236" s="178" t="s">
        <v>81</v>
      </c>
      <c r="AY236" s="177" t="s">
        <v>119</v>
      </c>
      <c r="BK236" s="179">
        <f>SUM(BK237:BK239)</f>
        <v>0</v>
      </c>
    </row>
    <row r="237" spans="1:65" s="2" customFormat="1" ht="16.5" customHeight="1">
      <c r="A237" s="34"/>
      <c r="B237" s="35"/>
      <c r="C237" s="182" t="s">
        <v>361</v>
      </c>
      <c r="D237" s="182" t="s">
        <v>121</v>
      </c>
      <c r="E237" s="183" t="s">
        <v>362</v>
      </c>
      <c r="F237" s="184" t="s">
        <v>363</v>
      </c>
      <c r="G237" s="185" t="s">
        <v>364</v>
      </c>
      <c r="H237" s="186">
        <v>1</v>
      </c>
      <c r="I237" s="187"/>
      <c r="J237" s="188">
        <f>ROUND(I237*H237,2)</f>
        <v>0</v>
      </c>
      <c r="K237" s="184" t="s">
        <v>125</v>
      </c>
      <c r="L237" s="39"/>
      <c r="M237" s="189" t="s">
        <v>1</v>
      </c>
      <c r="N237" s="190" t="s">
        <v>38</v>
      </c>
      <c r="O237" s="71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3" t="s">
        <v>365</v>
      </c>
      <c r="AT237" s="193" t="s">
        <v>121</v>
      </c>
      <c r="AU237" s="193" t="s">
        <v>83</v>
      </c>
      <c r="AY237" s="17" t="s">
        <v>119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7" t="s">
        <v>81</v>
      </c>
      <c r="BK237" s="194">
        <f>ROUND(I237*H237,2)</f>
        <v>0</v>
      </c>
      <c r="BL237" s="17" t="s">
        <v>365</v>
      </c>
      <c r="BM237" s="193" t="s">
        <v>366</v>
      </c>
    </row>
    <row r="238" spans="1:65" s="2" customFormat="1" ht="16.5" customHeight="1">
      <c r="A238" s="34"/>
      <c r="B238" s="35"/>
      <c r="C238" s="182" t="s">
        <v>367</v>
      </c>
      <c r="D238" s="182" t="s">
        <v>121</v>
      </c>
      <c r="E238" s="183" t="s">
        <v>368</v>
      </c>
      <c r="F238" s="184" t="s">
        <v>369</v>
      </c>
      <c r="G238" s="185" t="s">
        <v>364</v>
      </c>
      <c r="H238" s="186">
        <v>1</v>
      </c>
      <c r="I238" s="187"/>
      <c r="J238" s="188">
        <f>ROUND(I238*H238,2)</f>
        <v>0</v>
      </c>
      <c r="K238" s="184" t="s">
        <v>125</v>
      </c>
      <c r="L238" s="39"/>
      <c r="M238" s="189" t="s">
        <v>1</v>
      </c>
      <c r="N238" s="190" t="s">
        <v>38</v>
      </c>
      <c r="O238" s="71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3" t="s">
        <v>365</v>
      </c>
      <c r="AT238" s="193" t="s">
        <v>121</v>
      </c>
      <c r="AU238" s="193" t="s">
        <v>83</v>
      </c>
      <c r="AY238" s="17" t="s">
        <v>119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7" t="s">
        <v>81</v>
      </c>
      <c r="BK238" s="194">
        <f>ROUND(I238*H238,2)</f>
        <v>0</v>
      </c>
      <c r="BL238" s="17" t="s">
        <v>365</v>
      </c>
      <c r="BM238" s="193" t="s">
        <v>370</v>
      </c>
    </row>
    <row r="239" spans="1:65" s="2" customFormat="1" ht="16.5" customHeight="1">
      <c r="A239" s="34"/>
      <c r="B239" s="35"/>
      <c r="C239" s="182" t="s">
        <v>371</v>
      </c>
      <c r="D239" s="182" t="s">
        <v>121</v>
      </c>
      <c r="E239" s="183" t="s">
        <v>372</v>
      </c>
      <c r="F239" s="184" t="s">
        <v>373</v>
      </c>
      <c r="G239" s="185" t="s">
        <v>364</v>
      </c>
      <c r="H239" s="186">
        <v>1</v>
      </c>
      <c r="I239" s="187"/>
      <c r="J239" s="188">
        <f>ROUND(I239*H239,2)</f>
        <v>0</v>
      </c>
      <c r="K239" s="184" t="s">
        <v>125</v>
      </c>
      <c r="L239" s="39"/>
      <c r="M239" s="189" t="s">
        <v>1</v>
      </c>
      <c r="N239" s="190" t="s">
        <v>38</v>
      </c>
      <c r="O239" s="71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3" t="s">
        <v>365</v>
      </c>
      <c r="AT239" s="193" t="s">
        <v>121</v>
      </c>
      <c r="AU239" s="193" t="s">
        <v>83</v>
      </c>
      <c r="AY239" s="17" t="s">
        <v>119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7" t="s">
        <v>81</v>
      </c>
      <c r="BK239" s="194">
        <f>ROUND(I239*H239,2)</f>
        <v>0</v>
      </c>
      <c r="BL239" s="17" t="s">
        <v>365</v>
      </c>
      <c r="BM239" s="193" t="s">
        <v>374</v>
      </c>
    </row>
    <row r="240" spans="1:65" s="12" customFormat="1" ht="22.9" customHeight="1">
      <c r="B240" s="166"/>
      <c r="C240" s="167"/>
      <c r="D240" s="168" t="s">
        <v>72</v>
      </c>
      <c r="E240" s="180" t="s">
        <v>375</v>
      </c>
      <c r="F240" s="180" t="s">
        <v>376</v>
      </c>
      <c r="G240" s="167"/>
      <c r="H240" s="167"/>
      <c r="I240" s="170"/>
      <c r="J240" s="181">
        <f>BK240</f>
        <v>0</v>
      </c>
      <c r="K240" s="167"/>
      <c r="L240" s="172"/>
      <c r="M240" s="173"/>
      <c r="N240" s="174"/>
      <c r="O240" s="174"/>
      <c r="P240" s="175">
        <f>SUM(P241:P249)</f>
        <v>0</v>
      </c>
      <c r="Q240" s="174"/>
      <c r="R240" s="175">
        <f>SUM(R241:R249)</f>
        <v>0</v>
      </c>
      <c r="S240" s="174"/>
      <c r="T240" s="176">
        <f>SUM(T241:T249)</f>
        <v>0</v>
      </c>
      <c r="AR240" s="177" t="s">
        <v>81</v>
      </c>
      <c r="AT240" s="178" t="s">
        <v>72</v>
      </c>
      <c r="AU240" s="178" t="s">
        <v>81</v>
      </c>
      <c r="AY240" s="177" t="s">
        <v>119</v>
      </c>
      <c r="BK240" s="179">
        <f>SUM(BK241:BK249)</f>
        <v>0</v>
      </c>
    </row>
    <row r="241" spans="1:65" s="2" customFormat="1" ht="16.5" customHeight="1">
      <c r="A241" s="34"/>
      <c r="B241" s="35"/>
      <c r="C241" s="182" t="s">
        <v>377</v>
      </c>
      <c r="D241" s="182" t="s">
        <v>121</v>
      </c>
      <c r="E241" s="183" t="s">
        <v>378</v>
      </c>
      <c r="F241" s="184" t="s">
        <v>376</v>
      </c>
      <c r="G241" s="185" t="s">
        <v>364</v>
      </c>
      <c r="H241" s="186">
        <v>1</v>
      </c>
      <c r="I241" s="187"/>
      <c r="J241" s="188">
        <f>ROUND(I241*H241,2)</f>
        <v>0</v>
      </c>
      <c r="K241" s="184" t="s">
        <v>125</v>
      </c>
      <c r="L241" s="39"/>
      <c r="M241" s="189" t="s">
        <v>1</v>
      </c>
      <c r="N241" s="190" t="s">
        <v>38</v>
      </c>
      <c r="O241" s="71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3" t="s">
        <v>126</v>
      </c>
      <c r="AT241" s="193" t="s">
        <v>121</v>
      </c>
      <c r="AU241" s="193" t="s">
        <v>83</v>
      </c>
      <c r="AY241" s="17" t="s">
        <v>119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7" t="s">
        <v>81</v>
      </c>
      <c r="BK241" s="194">
        <f>ROUND(I241*H241,2)</f>
        <v>0</v>
      </c>
      <c r="BL241" s="17" t="s">
        <v>126</v>
      </c>
      <c r="BM241" s="193" t="s">
        <v>379</v>
      </c>
    </row>
    <row r="242" spans="1:65" s="13" customFormat="1" ht="11.25">
      <c r="B242" s="195"/>
      <c r="C242" s="196"/>
      <c r="D242" s="197" t="s">
        <v>128</v>
      </c>
      <c r="E242" s="198" t="s">
        <v>1</v>
      </c>
      <c r="F242" s="199" t="s">
        <v>380</v>
      </c>
      <c r="G242" s="196"/>
      <c r="H242" s="200">
        <v>1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128</v>
      </c>
      <c r="AU242" s="206" t="s">
        <v>83</v>
      </c>
      <c r="AV242" s="13" t="s">
        <v>83</v>
      </c>
      <c r="AW242" s="13" t="s">
        <v>30</v>
      </c>
      <c r="AX242" s="13" t="s">
        <v>73</v>
      </c>
      <c r="AY242" s="206" t="s">
        <v>119</v>
      </c>
    </row>
    <row r="243" spans="1:65" s="14" customFormat="1" ht="11.25">
      <c r="B243" s="207"/>
      <c r="C243" s="208"/>
      <c r="D243" s="197" t="s">
        <v>128</v>
      </c>
      <c r="E243" s="209" t="s">
        <v>1</v>
      </c>
      <c r="F243" s="210" t="s">
        <v>142</v>
      </c>
      <c r="G243" s="208"/>
      <c r="H243" s="211">
        <v>1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128</v>
      </c>
      <c r="AU243" s="217" t="s">
        <v>83</v>
      </c>
      <c r="AV243" s="14" t="s">
        <v>126</v>
      </c>
      <c r="AW243" s="14" t="s">
        <v>30</v>
      </c>
      <c r="AX243" s="14" t="s">
        <v>81</v>
      </c>
      <c r="AY243" s="217" t="s">
        <v>119</v>
      </c>
    </row>
    <row r="244" spans="1:65" s="2" customFormat="1" ht="16.5" customHeight="1">
      <c r="A244" s="34"/>
      <c r="B244" s="35"/>
      <c r="C244" s="182" t="s">
        <v>381</v>
      </c>
      <c r="D244" s="182" t="s">
        <v>121</v>
      </c>
      <c r="E244" s="183" t="s">
        <v>382</v>
      </c>
      <c r="F244" s="184" t="s">
        <v>383</v>
      </c>
      <c r="G244" s="185" t="s">
        <v>364</v>
      </c>
      <c r="H244" s="186">
        <v>1</v>
      </c>
      <c r="I244" s="187"/>
      <c r="J244" s="188">
        <f>ROUND(I244*H244,2)</f>
        <v>0</v>
      </c>
      <c r="K244" s="184" t="s">
        <v>125</v>
      </c>
      <c r="L244" s="39"/>
      <c r="M244" s="189" t="s">
        <v>1</v>
      </c>
      <c r="N244" s="190" t="s">
        <v>38</v>
      </c>
      <c r="O244" s="71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3" t="s">
        <v>126</v>
      </c>
      <c r="AT244" s="193" t="s">
        <v>121</v>
      </c>
      <c r="AU244" s="193" t="s">
        <v>83</v>
      </c>
      <c r="AY244" s="17" t="s">
        <v>119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7" t="s">
        <v>81</v>
      </c>
      <c r="BK244" s="194">
        <f>ROUND(I244*H244,2)</f>
        <v>0</v>
      </c>
      <c r="BL244" s="17" t="s">
        <v>126</v>
      </c>
      <c r="BM244" s="193" t="s">
        <v>384</v>
      </c>
    </row>
    <row r="245" spans="1:65" s="13" customFormat="1" ht="11.25">
      <c r="B245" s="195"/>
      <c r="C245" s="196"/>
      <c r="D245" s="197" t="s">
        <v>128</v>
      </c>
      <c r="E245" s="198" t="s">
        <v>1</v>
      </c>
      <c r="F245" s="199" t="s">
        <v>380</v>
      </c>
      <c r="G245" s="196"/>
      <c r="H245" s="200">
        <v>1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128</v>
      </c>
      <c r="AU245" s="206" t="s">
        <v>83</v>
      </c>
      <c r="AV245" s="13" t="s">
        <v>83</v>
      </c>
      <c r="AW245" s="13" t="s">
        <v>30</v>
      </c>
      <c r="AX245" s="13" t="s">
        <v>73</v>
      </c>
      <c r="AY245" s="206" t="s">
        <v>119</v>
      </c>
    </row>
    <row r="246" spans="1:65" s="14" customFormat="1" ht="11.25">
      <c r="B246" s="207"/>
      <c r="C246" s="208"/>
      <c r="D246" s="197" t="s">
        <v>128</v>
      </c>
      <c r="E246" s="209" t="s">
        <v>1</v>
      </c>
      <c r="F246" s="210" t="s">
        <v>142</v>
      </c>
      <c r="G246" s="208"/>
      <c r="H246" s="211">
        <v>1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128</v>
      </c>
      <c r="AU246" s="217" t="s">
        <v>83</v>
      </c>
      <c r="AV246" s="14" t="s">
        <v>126</v>
      </c>
      <c r="AW246" s="14" t="s">
        <v>30</v>
      </c>
      <c r="AX246" s="14" t="s">
        <v>81</v>
      </c>
      <c r="AY246" s="217" t="s">
        <v>119</v>
      </c>
    </row>
    <row r="247" spans="1:65" s="2" customFormat="1" ht="16.5" customHeight="1">
      <c r="A247" s="34"/>
      <c r="B247" s="35"/>
      <c r="C247" s="182" t="s">
        <v>385</v>
      </c>
      <c r="D247" s="182" t="s">
        <v>121</v>
      </c>
      <c r="E247" s="183" t="s">
        <v>386</v>
      </c>
      <c r="F247" s="184" t="s">
        <v>387</v>
      </c>
      <c r="G247" s="185" t="s">
        <v>364</v>
      </c>
      <c r="H247" s="186">
        <v>1</v>
      </c>
      <c r="I247" s="187"/>
      <c r="J247" s="188">
        <f>ROUND(I247*H247,2)</f>
        <v>0</v>
      </c>
      <c r="K247" s="184" t="s">
        <v>125</v>
      </c>
      <c r="L247" s="39"/>
      <c r="M247" s="189" t="s">
        <v>1</v>
      </c>
      <c r="N247" s="190" t="s">
        <v>38</v>
      </c>
      <c r="O247" s="71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3" t="s">
        <v>126</v>
      </c>
      <c r="AT247" s="193" t="s">
        <v>121</v>
      </c>
      <c r="AU247" s="193" t="s">
        <v>83</v>
      </c>
      <c r="AY247" s="17" t="s">
        <v>119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7" t="s">
        <v>81</v>
      </c>
      <c r="BK247" s="194">
        <f>ROUND(I247*H247,2)</f>
        <v>0</v>
      </c>
      <c r="BL247" s="17" t="s">
        <v>126</v>
      </c>
      <c r="BM247" s="193" t="s">
        <v>388</v>
      </c>
    </row>
    <row r="248" spans="1:65" s="13" customFormat="1" ht="11.25">
      <c r="B248" s="195"/>
      <c r="C248" s="196"/>
      <c r="D248" s="197" t="s">
        <v>128</v>
      </c>
      <c r="E248" s="198" t="s">
        <v>1</v>
      </c>
      <c r="F248" s="199" t="s">
        <v>380</v>
      </c>
      <c r="G248" s="196"/>
      <c r="H248" s="200">
        <v>1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128</v>
      </c>
      <c r="AU248" s="206" t="s">
        <v>83</v>
      </c>
      <c r="AV248" s="13" t="s">
        <v>83</v>
      </c>
      <c r="AW248" s="13" t="s">
        <v>30</v>
      </c>
      <c r="AX248" s="13" t="s">
        <v>73</v>
      </c>
      <c r="AY248" s="206" t="s">
        <v>119</v>
      </c>
    </row>
    <row r="249" spans="1:65" s="14" customFormat="1" ht="11.25">
      <c r="B249" s="207"/>
      <c r="C249" s="208"/>
      <c r="D249" s="197" t="s">
        <v>128</v>
      </c>
      <c r="E249" s="209" t="s">
        <v>1</v>
      </c>
      <c r="F249" s="210" t="s">
        <v>142</v>
      </c>
      <c r="G249" s="208"/>
      <c r="H249" s="211">
        <v>1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128</v>
      </c>
      <c r="AU249" s="217" t="s">
        <v>83</v>
      </c>
      <c r="AV249" s="14" t="s">
        <v>126</v>
      </c>
      <c r="AW249" s="14" t="s">
        <v>30</v>
      </c>
      <c r="AX249" s="14" t="s">
        <v>81</v>
      </c>
      <c r="AY249" s="217" t="s">
        <v>119</v>
      </c>
    </row>
    <row r="250" spans="1:65" s="12" customFormat="1" ht="22.9" customHeight="1">
      <c r="B250" s="166"/>
      <c r="C250" s="167"/>
      <c r="D250" s="168" t="s">
        <v>72</v>
      </c>
      <c r="E250" s="180" t="s">
        <v>389</v>
      </c>
      <c r="F250" s="180" t="s">
        <v>390</v>
      </c>
      <c r="G250" s="167"/>
      <c r="H250" s="167"/>
      <c r="I250" s="170"/>
      <c r="J250" s="181">
        <f>BK250</f>
        <v>0</v>
      </c>
      <c r="K250" s="167"/>
      <c r="L250" s="172"/>
      <c r="M250" s="173"/>
      <c r="N250" s="174"/>
      <c r="O250" s="174"/>
      <c r="P250" s="175">
        <f>SUM(P251:P253)</f>
        <v>0</v>
      </c>
      <c r="Q250" s="174"/>
      <c r="R250" s="175">
        <f>SUM(R251:R253)</f>
        <v>0</v>
      </c>
      <c r="S250" s="174"/>
      <c r="T250" s="176">
        <f>SUM(T251:T253)</f>
        <v>0</v>
      </c>
      <c r="AR250" s="177" t="s">
        <v>81</v>
      </c>
      <c r="AT250" s="178" t="s">
        <v>72</v>
      </c>
      <c r="AU250" s="178" t="s">
        <v>81</v>
      </c>
      <c r="AY250" s="177" t="s">
        <v>119</v>
      </c>
      <c r="BK250" s="179">
        <f>SUM(BK251:BK253)</f>
        <v>0</v>
      </c>
    </row>
    <row r="251" spans="1:65" s="2" customFormat="1" ht="16.5" customHeight="1">
      <c r="A251" s="34"/>
      <c r="B251" s="35"/>
      <c r="C251" s="182" t="s">
        <v>391</v>
      </c>
      <c r="D251" s="182" t="s">
        <v>121</v>
      </c>
      <c r="E251" s="183" t="s">
        <v>392</v>
      </c>
      <c r="F251" s="184" t="s">
        <v>393</v>
      </c>
      <c r="G251" s="185" t="s">
        <v>364</v>
      </c>
      <c r="H251" s="186">
        <v>1</v>
      </c>
      <c r="I251" s="187"/>
      <c r="J251" s="188">
        <f>ROUND(I251*H251,2)</f>
        <v>0</v>
      </c>
      <c r="K251" s="184" t="s">
        <v>125</v>
      </c>
      <c r="L251" s="39"/>
      <c r="M251" s="189" t="s">
        <v>1</v>
      </c>
      <c r="N251" s="190" t="s">
        <v>38</v>
      </c>
      <c r="O251" s="71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3" t="s">
        <v>126</v>
      </c>
      <c r="AT251" s="193" t="s">
        <v>121</v>
      </c>
      <c r="AU251" s="193" t="s">
        <v>83</v>
      </c>
      <c r="AY251" s="17" t="s">
        <v>119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7" t="s">
        <v>81</v>
      </c>
      <c r="BK251" s="194">
        <f>ROUND(I251*H251,2)</f>
        <v>0</v>
      </c>
      <c r="BL251" s="17" t="s">
        <v>126</v>
      </c>
      <c r="BM251" s="193" t="s">
        <v>394</v>
      </c>
    </row>
    <row r="252" spans="1:65" s="13" customFormat="1" ht="11.25">
      <c r="B252" s="195"/>
      <c r="C252" s="196"/>
      <c r="D252" s="197" t="s">
        <v>128</v>
      </c>
      <c r="E252" s="198" t="s">
        <v>1</v>
      </c>
      <c r="F252" s="199" t="s">
        <v>380</v>
      </c>
      <c r="G252" s="196"/>
      <c r="H252" s="200">
        <v>1</v>
      </c>
      <c r="I252" s="201"/>
      <c r="J252" s="196"/>
      <c r="K252" s="196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128</v>
      </c>
      <c r="AU252" s="206" t="s">
        <v>83</v>
      </c>
      <c r="AV252" s="13" t="s">
        <v>83</v>
      </c>
      <c r="AW252" s="13" t="s">
        <v>30</v>
      </c>
      <c r="AX252" s="13" t="s">
        <v>73</v>
      </c>
      <c r="AY252" s="206" t="s">
        <v>119</v>
      </c>
    </row>
    <row r="253" spans="1:65" s="14" customFormat="1" ht="11.25">
      <c r="B253" s="207"/>
      <c r="C253" s="208"/>
      <c r="D253" s="197" t="s">
        <v>128</v>
      </c>
      <c r="E253" s="209" t="s">
        <v>1</v>
      </c>
      <c r="F253" s="210" t="s">
        <v>142</v>
      </c>
      <c r="G253" s="208"/>
      <c r="H253" s="211">
        <v>1</v>
      </c>
      <c r="I253" s="212"/>
      <c r="J253" s="208"/>
      <c r="K253" s="208"/>
      <c r="L253" s="213"/>
      <c r="M253" s="238"/>
      <c r="N253" s="239"/>
      <c r="O253" s="239"/>
      <c r="P253" s="239"/>
      <c r="Q253" s="239"/>
      <c r="R253" s="239"/>
      <c r="S253" s="239"/>
      <c r="T253" s="240"/>
      <c r="AT253" s="217" t="s">
        <v>128</v>
      </c>
      <c r="AU253" s="217" t="s">
        <v>83</v>
      </c>
      <c r="AV253" s="14" t="s">
        <v>126</v>
      </c>
      <c r="AW253" s="14" t="s">
        <v>30</v>
      </c>
      <c r="AX253" s="14" t="s">
        <v>81</v>
      </c>
      <c r="AY253" s="217" t="s">
        <v>119</v>
      </c>
    </row>
    <row r="254" spans="1:65" s="2" customFormat="1" ht="6.95" customHeight="1">
      <c r="A254" s="34"/>
      <c r="B254" s="54"/>
      <c r="C254" s="55"/>
      <c r="D254" s="55"/>
      <c r="E254" s="55"/>
      <c r="F254" s="55"/>
      <c r="G254" s="55"/>
      <c r="H254" s="55"/>
      <c r="I254" s="55"/>
      <c r="J254" s="55"/>
      <c r="K254" s="55"/>
      <c r="L254" s="39"/>
      <c r="M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</row>
  </sheetData>
  <sheetProtection algorithmName="SHA-512" hashValue="SPh7S7UE82GwInxv+rYU7Z2J+Aau6FiSs39bUqaN2UFULHKb2zbPWy14ULY9fC4bqXOBZPKLaT8gfgfBA9Zq2g==" saltValue="cyY5T/p2wA+kwcf7I8UJSdpEUglH0GDXynlY4a56KSO61O7JB7bO+vKbuufYL/cYCFe1V5dtjxmOcm4oPCSmzQ==" spinCount="100000" sheet="1" objects="1" scenarios="1" formatColumns="0" formatRows="0" autoFilter="0"/>
  <autoFilter ref="C127:K253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110 - Komunikace</vt:lpstr>
      <vt:lpstr>'Rekapitulace stavby'!Názvy_tisku</vt:lpstr>
      <vt:lpstr>'SO 110 - Komunikace'!Názvy_tisku</vt:lpstr>
      <vt:lpstr>'Rekapitulace stavby'!Oblast_tisku</vt:lpstr>
      <vt:lpstr>'SO 110 -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Panekac J</dc:creator>
  <cp:lastModifiedBy>Zábranský Ladislav</cp:lastModifiedBy>
  <dcterms:created xsi:type="dcterms:W3CDTF">2024-03-20T22:45:45Z</dcterms:created>
  <dcterms:modified xsi:type="dcterms:W3CDTF">2024-03-21T06:52:32Z</dcterms:modified>
</cp:coreProperties>
</file>