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2"/>
  </bookViews>
  <sheets>
    <sheet name="Rekapitulace stavby" sheetId="1" r:id="rId1"/>
    <sheet name="110 - Stavební úpravy hyg..." sheetId="2" r:id="rId2"/>
    <sheet name="210 - Vzorový výkaz stave..." sheetId="3" r:id="rId3"/>
  </sheets>
  <definedNames>
    <definedName name="_xlnm._FilterDatabase" localSheetId="1" hidden="1">'110 - Stavební úpravy hyg...'!$C$117:$K$121</definedName>
    <definedName name="_xlnm._FilterDatabase" localSheetId="2" hidden="1">'210 - Vzorový výkaz stave...'!$C$135:$K$346</definedName>
    <definedName name="_xlnm.Print_Area" localSheetId="1">'110 - Stavební úpravy hyg...'!$C$4:$J$76,'110 - Stavební úpravy hyg...'!$C$82:$J$99,'110 - Stavební úpravy hyg...'!$C$105:$J$121</definedName>
    <definedName name="_xlnm.Print_Area" localSheetId="2">'210 - Vzorový výkaz stave...'!$C$4:$J$76,'210 - Vzorový výkaz stave...'!$C$82:$J$117,'210 - Vzorový výkaz stave...'!$C$123:$J$346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'110 - Stavební úpravy hyg...'!$117:$117</definedName>
    <definedName name="_xlnm.Print_Titles" localSheetId="2">'210 - Vzorový výkaz stave...'!$135:$135</definedName>
  </definedNames>
  <calcPr calcId="152511"/>
  <extLst/>
</workbook>
</file>

<file path=xl/sharedStrings.xml><?xml version="1.0" encoding="utf-8"?>
<sst xmlns="http://schemas.openxmlformats.org/spreadsheetml/2006/main" count="2807" uniqueCount="705">
  <si>
    <t>Export Komplet</t>
  </si>
  <si>
    <t/>
  </si>
  <si>
    <t>2.0</t>
  </si>
  <si>
    <t>False</t>
  </si>
  <si>
    <t>{36863fde-ffad-48c0-a585-4c863af81e27}</t>
  </si>
  <si>
    <t>&gt;&gt;  skryté sloupce  &lt;&lt;</t>
  </si>
  <si>
    <t>0,1</t>
  </si>
  <si>
    <t>21</t>
  </si>
  <si>
    <t>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</si>
  <si>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</si>
  <si>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</si>
  <si>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</si>
  <si>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</si>
  <si>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</si>
  <si>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</si>
  <si>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</si>
  <si>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</si>
  <si>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</si>
  <si>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Objekt č.p.1139/II, 2. až 5. patro, Volšovská, Sušice - stav. úpravy hygienických jader DM SOŠ  a SOU Sušice</t>
  </si>
  <si>
    <t>KSO:</t>
  </si>
  <si>
    <t>CC-CZ:</t>
  </si>
  <si>
    <t>Místo:</t>
  </si>
  <si>
    <t>Sušice</t>
  </si>
  <si>
    <t>Datum:</t>
  </si>
  <si>
    <t>Zadavatel:</t>
  </si>
  <si>
    <t>IČ:</t>
  </si>
  <si>
    <t>SOŠ a SOU Sušice</t>
  </si>
  <si>
    <t>DIČ:</t>
  </si>
  <si>
    <t>Uchazeč:</t>
  </si>
  <si>
    <t>Vyplň údaj</t>
  </si>
  <si>
    <t>Projektant:</t>
  </si>
  <si>
    <t>Ing. Jiří Lejsek</t>
  </si>
  <si>
    <t>True</t>
  </si>
  <si>
    <t>Zpracovatel:</t>
  </si>
  <si>
    <t>Pavel Hrba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</si>
  <si>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</si>
  <si>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</si>
  <si>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</si>
  <si>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</si>
  <si>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</si>
  <si>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</si>
  <si>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</si>
  <si>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</si>
  <si>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</si>
  <si>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</si>
  <si>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</si>
  <si>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</si>
  <si>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</si>
  <si>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</si>
  <si>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</si>
  <si>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</si>
  <si>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</si>
  <si>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</si>
  <si>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</si>
  <si>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</si>
  <si>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</si>
  <si>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</si>
  <si>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</si>
  <si>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</si>
  <si>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</si>
  <si>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</si>
  <si>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</si>
  <si>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</si>
  <si>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</si>
  <si>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</si>
  <si>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</si>
  <si>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</si>
  <si>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</si>
  <si>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</si>
  <si>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</si>
  <si>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</si>
  <si>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</si>
  <si>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</si>
  <si>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</si>
  <si>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</si>
  <si>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</si>
  <si>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</si>
  <si>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</si>
  <si>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</si>
  <si>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</si>
  <si>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</si>
  <si>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110</t>
  </si>
  <si>
    <t>Stavební úpravy hygienických jader DM SOŠ</t>
  </si>
  <si>
    <t>STA</t>
  </si>
  <si>
    <t>{78ab5c4e-fd26-430e-ab08-807d06eb2892}</t>
  </si>
  <si>
    <t>2</t>
  </si>
  <si>
    <t>{b2ee8158-6ddf-4464-afb7-99ffb10b80d5}</t>
  </si>
  <si>
    <t>KRYCÍ LIST SOUPISU PRACÍ</t>
  </si>
  <si>
    <t>Objekt:</t>
  </si>
  <si>
    <t>110 - Stavební úpravy hygienických jader DM SOŠ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</si>
  <si>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</si>
  <si>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</si>
  <si>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</si>
  <si>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</si>
  <si>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</si>
  <si>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</si>
  <si>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CELK - Kompletní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</si>
  <si>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</si>
  <si>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</si>
  <si>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</si>
  <si>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</si>
  <si>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</si>
  <si>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</si>
  <si>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</si>
  <si>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</si>
  <si>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</si>
  <si>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</si>
  <si>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</si>
  <si>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</si>
  <si>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</si>
  <si>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</si>
  <si>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</si>
  <si>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CELK</t>
  </si>
  <si>
    <t>Kompletní práce</t>
  </si>
  <si>
    <t>K</t>
  </si>
  <si>
    <t>CELK- 010</t>
  </si>
  <si>
    <t xml:space="preserve">Celkové stavebí úpravy hygienického jádra (automatické doplnění ceny) </t>
  </si>
  <si>
    <t>ks</t>
  </si>
  <si>
    <t>4</t>
  </si>
  <si>
    <t>1488845472</t>
  </si>
  <si>
    <t>210 - Vzorový výkaz stavebních úprav jednoho jádra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</si>
  <si>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</si>
  <si>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</si>
  <si>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</si>
  <si>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</si>
  <si>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</si>
  <si>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</si>
  <si>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</si>
  <si>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</si>
  <si>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</si>
  <si>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</si>
  <si>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</si>
  <si>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</si>
  <si>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</si>
  <si>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</si>
  <si>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</si>
  <si>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</si>
  <si>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</si>
  <si>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</si>
  <si>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</si>
  <si>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</si>
  <si>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Práce a dodávky HSV</t>
  </si>
  <si>
    <t>3</t>
  </si>
  <si>
    <t>Svislé a kompletní konstrukce</t>
  </si>
  <si>
    <t>342272215</t>
  </si>
  <si>
    <t>Příčka z pórobetonových hladkých tvárnic na tenkovrstvou maltu tl 75 mm</t>
  </si>
  <si>
    <t>m2</t>
  </si>
  <si>
    <t>-832438088</t>
  </si>
  <si>
    <t>VV</t>
  </si>
  <si>
    <t>1,52*2,6</t>
  </si>
  <si>
    <t>342272225</t>
  </si>
  <si>
    <t>Příčka z pórobetonových hladkých tvárnic na tenkovrstvou maltu tl 100 mm</t>
  </si>
  <si>
    <t>1469541992</t>
  </si>
  <si>
    <t>0,82*2,6-0,6*0,8</t>
  </si>
  <si>
    <t>342291111</t>
  </si>
  <si>
    <t>Ukotvení příček montážní polyuretanovou pěnou tl příčky do 100 mm</t>
  </si>
  <si>
    <t>m</t>
  </si>
  <si>
    <t>1974522009</t>
  </si>
  <si>
    <t>342291121</t>
  </si>
  <si>
    <t>Ukotvení příček k cihelným konstrukcím plochými kotvami</t>
  </si>
  <si>
    <t>-551841771</t>
  </si>
  <si>
    <t>2,6*2</t>
  </si>
  <si>
    <t>5</t>
  </si>
  <si>
    <t>346244353</t>
  </si>
  <si>
    <t>Obezdívka koupelnových van ploch rovných tl 75 mm z pórobetonových přesných tvárnic</t>
  </si>
  <si>
    <t>1423634779</t>
  </si>
  <si>
    <t>(0,8*2+0,3*2)*0,15</t>
  </si>
  <si>
    <t>6</t>
  </si>
  <si>
    <t>346244357</t>
  </si>
  <si>
    <t>Obezdívka koupelnových van ploch zaoblených tl 75 mm z pórobetonových přesných tvárnic</t>
  </si>
  <si>
    <t>554079978</t>
  </si>
  <si>
    <t>0,5*3,14/2*0,15</t>
  </si>
  <si>
    <t>Úpravy povrchů, podlahy a osazování výplní</t>
  </si>
  <si>
    <t>7</t>
  </si>
  <si>
    <t>611131121</t>
  </si>
  <si>
    <t>Penetrační disperzní nátěr vnitřních stropů nanášený ručně</t>
  </si>
  <si>
    <t>-1692849025</t>
  </si>
  <si>
    <t>"Strop" 1,88*2,46-0,6*0,94-0,12*0,6</t>
  </si>
  <si>
    <t>8</t>
  </si>
  <si>
    <t>611311131</t>
  </si>
  <si>
    <t>Vápenný štuk vnitřních rovných stropů tloušťky do 3 mm</t>
  </si>
  <si>
    <t>-580999283</t>
  </si>
  <si>
    <t>9</t>
  </si>
  <si>
    <t>612131121</t>
  </si>
  <si>
    <t>Penetrační disperzní nátěr vnitřních stěn nanášený ručně</t>
  </si>
  <si>
    <t>1055693936</t>
  </si>
  <si>
    <t>"Na stáv. omítce" (1,88+2,46+1,13+0,55+0,12)*(2,6-1,8)+1,3*0,4</t>
  </si>
  <si>
    <t>10</t>
  </si>
  <si>
    <t>612321111</t>
  </si>
  <si>
    <t>Vápenocementová omítka hrubá jednovrstvá zatřená vnitřních stěn nanášená ručně</t>
  </si>
  <si>
    <t>1918826786</t>
  </si>
  <si>
    <t>"Po odsekaném obkladu" ((2,46+1,88+0,55)*2-0,7-1,52-0,82)*1,83-0,7*0,6*2</t>
  </si>
  <si>
    <t>11</t>
  </si>
  <si>
    <t>612311131</t>
  </si>
  <si>
    <t>Vápenný štuk vnitřních stěn tloušťky do 3 mm</t>
  </si>
  <si>
    <t>-560417404</t>
  </si>
  <si>
    <t>2098252515</t>
  </si>
  <si>
    <t>"Po vybourané vaně" 0,7*0,6*2</t>
  </si>
  <si>
    <t>13</t>
  </si>
  <si>
    <t>612321191</t>
  </si>
  <si>
    <t>Příplatek k vápenocementové omítce vnitřních stěn za každých dalších 5 mm tloušťky ručně</t>
  </si>
  <si>
    <t>-2013577855</t>
  </si>
  <si>
    <t>0,84*2</t>
  </si>
  <si>
    <t>14</t>
  </si>
  <si>
    <t>612323111</t>
  </si>
  <si>
    <t>Vápenocementová omítka hladkých vnitřních stěn tloušťky do 5 mm nanášená ručně</t>
  </si>
  <si>
    <t>-399443992</t>
  </si>
  <si>
    <t>"Na porobetonu" 1,52*0,4+0,82*(2,6-1,8)</t>
  </si>
  <si>
    <t>15</t>
  </si>
  <si>
    <t>632451032</t>
  </si>
  <si>
    <t>Vyrovnávací potěr tl přes 20 do 30 mm z MC 15 provedený v ploše</t>
  </si>
  <si>
    <t>-543619721</t>
  </si>
  <si>
    <t>2,46*1,88-0,675*0,94-0,12*0,55-(0,8*0,8-0,5*0,5+0,5*0,5*3,14/4)</t>
  </si>
  <si>
    <t>16</t>
  </si>
  <si>
    <t>641951611</t>
  </si>
  <si>
    <t>Osazování dřevěných nebo kovových slepých rámů do 1 m2 na montážní pěnu</t>
  </si>
  <si>
    <t>kus</t>
  </si>
  <si>
    <t>-1808939882</t>
  </si>
  <si>
    <t>17</t>
  </si>
  <si>
    <t>M</t>
  </si>
  <si>
    <t>M-641-010</t>
  </si>
  <si>
    <t>ocelová dvířka do instalační šachty 600/800mm vč. minerální izolace 30mm + Al folie</t>
  </si>
  <si>
    <t>227125291</t>
  </si>
  <si>
    <t>Ostatní konstrukce a práce, bourání</t>
  </si>
  <si>
    <t>18</t>
  </si>
  <si>
    <t>962031132</t>
  </si>
  <si>
    <t>Bourání příček nebo přizdívek z cihel pálených tl do 100 mm</t>
  </si>
  <si>
    <t>1014666702</t>
  </si>
  <si>
    <t>0,82*2,6+1,52*0,6</t>
  </si>
  <si>
    <t>19</t>
  </si>
  <si>
    <t>965045112</t>
  </si>
  <si>
    <t>Bourání potěrů cementových nebo pískocementových tl do 50 mm pl do 4 m2</t>
  </si>
  <si>
    <t>862263679</t>
  </si>
  <si>
    <t>2,46*1,88-0,675*0,94-0,12*0,55</t>
  </si>
  <si>
    <t>20</t>
  </si>
  <si>
    <t>965081213</t>
  </si>
  <si>
    <t>Bourání podlah z dlaždic keramických nebo xylolitových tl do 10 mm plochy přes 1 m2</t>
  </si>
  <si>
    <t>-72568589</t>
  </si>
  <si>
    <t>2,46*1,88-0,675*0,94-0,12*0,55-1,52*0,7</t>
  </si>
  <si>
    <t>976072221</t>
  </si>
  <si>
    <t>Vybourání kovových komínových dvířek pl do 0,3 m2 ze zdiva cihelného</t>
  </si>
  <si>
    <t>-240497974</t>
  </si>
  <si>
    <t>22</t>
  </si>
  <si>
    <t>978035117</t>
  </si>
  <si>
    <t>Odstranění tenkovrstvé omítky tl do 2 mm obroušením v rozsahu přes 50 do 100 %</t>
  </si>
  <si>
    <t>1289809109</t>
  </si>
  <si>
    <t>"Stěny nad obkladem" ((2,46+1,88+0,55)*2-0,85*1,52)*(2,6-1,83)-0,7*0,14</t>
  </si>
  <si>
    <t>23</t>
  </si>
  <si>
    <t>978059541</t>
  </si>
  <si>
    <t>Odsekání a odebrání obkladů stěn z vnitřních obkládaček plochy přes 1 m2</t>
  </si>
  <si>
    <t>636486500</t>
  </si>
  <si>
    <t>((2,46+1,88+0,55)*2-0,7-0,82)*1,83-0,7*0,6*2</t>
  </si>
  <si>
    <t>997</t>
  </si>
  <si>
    <t>Přesun sutě</t>
  </si>
  <si>
    <t>24</t>
  </si>
  <si>
    <t>997013157</t>
  </si>
  <si>
    <t>Vnitrostaveništní doprava suti a vybouraných hmot pro budovy v přes 21 do 24 m s omezením mechanizace</t>
  </si>
  <si>
    <t>t</t>
  </si>
  <si>
    <t>1269530429</t>
  </si>
  <si>
    <t>25</t>
  </si>
  <si>
    <t>997013501</t>
  </si>
  <si>
    <t>Odvoz suti a vybouraných hmot na skládku nebo meziskládku do 1 km se složením</t>
  </si>
  <si>
    <t>-196276057</t>
  </si>
  <si>
    <t>26</t>
  </si>
  <si>
    <t>997013509</t>
  </si>
  <si>
    <t>Příplatek k odvozu suti a vybouraných hmot na skládku ZKD 1 km přes 1 km</t>
  </si>
  <si>
    <t>-1391517715</t>
  </si>
  <si>
    <t>2,161*2 'Přepočtené koeficientem množství</t>
  </si>
  <si>
    <t>27</t>
  </si>
  <si>
    <t>997013631</t>
  </si>
  <si>
    <t>Poplatek za uložení na skládce (skládkovné) stavebního odpadu směsného kód odpadu 17 09 04</t>
  </si>
  <si>
    <t>-1284732482</t>
  </si>
  <si>
    <t>998</t>
  </si>
  <si>
    <t>Přesun hmot</t>
  </si>
  <si>
    <t>28</t>
  </si>
  <si>
    <t>Přesun hmot pro budovy ruční pro budovy v přes 12 do 24 m</t>
  </si>
  <si>
    <t>-1947017023</t>
  </si>
  <si>
    <t>PSV</t>
  </si>
  <si>
    <t>Práce a dodávky PSV</t>
  </si>
  <si>
    <t>721</t>
  </si>
  <si>
    <t>Zdravotechnika - vnitřní kanalizace</t>
  </si>
  <si>
    <t>29</t>
  </si>
  <si>
    <t>721174042</t>
  </si>
  <si>
    <t>Potrubí kanalizační z PP připojovací DN 40</t>
  </si>
  <si>
    <t>-1385829887</t>
  </si>
  <si>
    <t>1,4+0,5*2</t>
  </si>
  <si>
    <t>30</t>
  </si>
  <si>
    <t>721174043</t>
  </si>
  <si>
    <t>Potrubí kanalizační z PP připojovací DN 50</t>
  </si>
  <si>
    <t>515706107</t>
  </si>
  <si>
    <t>0,6+1+0,5*2</t>
  </si>
  <si>
    <t>31</t>
  </si>
  <si>
    <t>721174045</t>
  </si>
  <si>
    <t>Potrubí kanalizační z PP připojovací DN 110</t>
  </si>
  <si>
    <t>161267106</t>
  </si>
  <si>
    <t>32</t>
  </si>
  <si>
    <t>721194104</t>
  </si>
  <si>
    <t>Vyvedení a upevnění odpadních výpustek DN 40</t>
  </si>
  <si>
    <t>646596889</t>
  </si>
  <si>
    <t>33</t>
  </si>
  <si>
    <t>721194105</t>
  </si>
  <si>
    <t>Vyvedení a upevnění odpadních výpustek DN 50</t>
  </si>
  <si>
    <t>902838556</t>
  </si>
  <si>
    <t>34</t>
  </si>
  <si>
    <t>721194109</t>
  </si>
  <si>
    <t>Vyvedení a upevnění odpadních výpustek DN 110</t>
  </si>
  <si>
    <t>1309227849</t>
  </si>
  <si>
    <t>35</t>
  </si>
  <si>
    <t>721226512</t>
  </si>
  <si>
    <t>Zápachová uzávěrka podomítková pro pračku a myčku DN 50</t>
  </si>
  <si>
    <t>-1241094351</t>
  </si>
  <si>
    <t>36</t>
  </si>
  <si>
    <t>721290111</t>
  </si>
  <si>
    <t>Zkouška těsnosti potrubí kanalizace vodou DN do 125</t>
  </si>
  <si>
    <t>2124495019</t>
  </si>
  <si>
    <t>2,4+2,6+0,5</t>
  </si>
  <si>
    <t>37</t>
  </si>
  <si>
    <t>7219-010</t>
  </si>
  <si>
    <t>Vsazení odbočky do stávající stoupačky kanalaice</t>
  </si>
  <si>
    <t>-2028790826</t>
  </si>
  <si>
    <t>38</t>
  </si>
  <si>
    <t>7219-020</t>
  </si>
  <si>
    <t>Stavební výpomoce - sekání, hrubé začištění</t>
  </si>
  <si>
    <t>hod</t>
  </si>
  <si>
    <t>1351355488</t>
  </si>
  <si>
    <t>39</t>
  </si>
  <si>
    <t>-1724710907</t>
  </si>
  <si>
    <t>722</t>
  </si>
  <si>
    <t>Zdravotechnika - vnitřní vodovod</t>
  </si>
  <si>
    <t>40</t>
  </si>
  <si>
    <t>722174002</t>
  </si>
  <si>
    <t>Potrubí vodovodní plastové PPR svar polyfúze PN 16 D 20x2,8 mm</t>
  </si>
  <si>
    <t>-1253464619</t>
  </si>
  <si>
    <t>"SV" 1,1+1,3+0,6+0,15+0,4*3</t>
  </si>
  <si>
    <t>"TUV" 0,7+1,3+0,15+0,4*2</t>
  </si>
  <si>
    <t>722174003</t>
  </si>
  <si>
    <t>Potrubí vodovodní plastové PPR svar polyfúze PN 16 D 25x3,5 mm</t>
  </si>
  <si>
    <t>761356572</t>
  </si>
  <si>
    <t>0,8*2</t>
  </si>
  <si>
    <t>722181231</t>
  </si>
  <si>
    <t>-249385477</t>
  </si>
  <si>
    <t>722181232</t>
  </si>
  <si>
    <t>189492179</t>
  </si>
  <si>
    <t>722181241</t>
  </si>
  <si>
    <t>-144497989</t>
  </si>
  <si>
    <t>722181242</t>
  </si>
  <si>
    <t>-1824887875</t>
  </si>
  <si>
    <t>722190401</t>
  </si>
  <si>
    <t>Vyvedení a upevnění výpustku DN do 25</t>
  </si>
  <si>
    <t>-1233003313</t>
  </si>
  <si>
    <t>722220111</t>
  </si>
  <si>
    <t>Nástěnka pro výtokový ventil G 1/2" s jedním závitem</t>
  </si>
  <si>
    <t>-351357195</t>
  </si>
  <si>
    <t>722229101</t>
  </si>
  <si>
    <t>Montáž vodovodních armatur s jedním závitem G 1/2" ostatní typ</t>
  </si>
  <si>
    <t>-1624540160</t>
  </si>
  <si>
    <t>28654228</t>
  </si>
  <si>
    <t>záslepka PPR D 20mm</t>
  </si>
  <si>
    <t>-670512110</t>
  </si>
  <si>
    <t>722270101</t>
  </si>
  <si>
    <t>Sestava vodoměrová závitová G 3/4"</t>
  </si>
  <si>
    <t>soubor</t>
  </si>
  <si>
    <t>-2054450575</t>
  </si>
  <si>
    <t>722290226</t>
  </si>
  <si>
    <t>Zkouška těsnosti vodovodního potrubí závitového DN do 50</t>
  </si>
  <si>
    <t>-1695547698</t>
  </si>
  <si>
    <t>7,3+1,6</t>
  </si>
  <si>
    <t>722290234</t>
  </si>
  <si>
    <t>Proplach a dezinfekce vodovodního potrubí DN do 80</t>
  </si>
  <si>
    <t>712829461</t>
  </si>
  <si>
    <t>7229-010</t>
  </si>
  <si>
    <t>Vsazení odbočky do stávající stoupačky vodovodu</t>
  </si>
  <si>
    <t>2007199594</t>
  </si>
  <si>
    <t>7229-020</t>
  </si>
  <si>
    <t>1534973717</t>
  </si>
  <si>
    <t>574283036</t>
  </si>
  <si>
    <t>725</t>
  </si>
  <si>
    <t>Zdravotechnika - zařizovací předměty</t>
  </si>
  <si>
    <t>725110814</t>
  </si>
  <si>
    <t>Demontáž klozetu Kombi</t>
  </si>
  <si>
    <t>-1888940807</t>
  </si>
  <si>
    <t>725112022</t>
  </si>
  <si>
    <t>Klozet keramický závěsný na nosné stěny s hlubokým splachováním odpad vodorovný</t>
  </si>
  <si>
    <t>-1646705279</t>
  </si>
  <si>
    <t>725210821</t>
  </si>
  <si>
    <t>Demontáž umyvadel bez výtokových armatur</t>
  </si>
  <si>
    <t>29322905</t>
  </si>
  <si>
    <t>725211641</t>
  </si>
  <si>
    <t>Umyvadlo keramické bílé šířky 600 mm do nábytku připevněné na stěnu šrouby</t>
  </si>
  <si>
    <t>1405278548</t>
  </si>
  <si>
    <t>725220841</t>
  </si>
  <si>
    <t>1637335269</t>
  </si>
  <si>
    <t>725241531</t>
  </si>
  <si>
    <t>Vanička sprchová keramická čtvrtkruhová 800x800 mm</t>
  </si>
  <si>
    <t>-1450866076</t>
  </si>
  <si>
    <t>725244812</t>
  </si>
  <si>
    <t>Zástěna sprchová rohová rámová se skleněnou výplní tl. 4 a 5 mm dveře posuvné dvoudílné na čtvrtkruhovou vaničku 800x800 mm</t>
  </si>
  <si>
    <t>792140465</t>
  </si>
  <si>
    <t>-2114364523</t>
  </si>
  <si>
    <t>1537809715</t>
  </si>
  <si>
    <t>-1191783760</t>
  </si>
  <si>
    <t>1981992372</t>
  </si>
  <si>
    <t>147244809</t>
  </si>
  <si>
    <t>-227918201</t>
  </si>
  <si>
    <t>725810811</t>
  </si>
  <si>
    <t>Demontáž ventilů výtokových nástěnných</t>
  </si>
  <si>
    <t>-443253292</t>
  </si>
  <si>
    <t>725813112</t>
  </si>
  <si>
    <t>Ventil rohový pračkový G 3/4"</t>
  </si>
  <si>
    <t>133504646</t>
  </si>
  <si>
    <t>725820801</t>
  </si>
  <si>
    <t>-1346400798</t>
  </si>
  <si>
    <t>725822611</t>
  </si>
  <si>
    <t>Baterie umyvadlová stojánková páková bez výpusti</t>
  </si>
  <si>
    <t>-1662601788</t>
  </si>
  <si>
    <t>Demontáž baterie sprch diferenciální do G 3/4x1</t>
  </si>
  <si>
    <t>-659844391</t>
  </si>
  <si>
    <t>-1580515797</t>
  </si>
  <si>
    <t>Dodávka a montáž závěsné skříňky pod umyvadlo 610/315/720 mm</t>
  </si>
  <si>
    <t>-1936790939</t>
  </si>
  <si>
    <t>7259-020</t>
  </si>
  <si>
    <t>726111031</t>
  </si>
  <si>
    <t>Instalační předstěna pro klozet s ovládáním zepředu v 1080 mm závěsný do masivní zděné kce</t>
  </si>
  <si>
    <t>735</t>
  </si>
  <si>
    <t>Ústřední vytápění - otopná tělesa</t>
  </si>
  <si>
    <t>733221102</t>
  </si>
  <si>
    <t>Potrubí měděné měkké spojované měkkým pájením D 15x1 mm</t>
  </si>
  <si>
    <t>-2126300151</t>
  </si>
  <si>
    <t>733291101</t>
  </si>
  <si>
    <t>Zkouška těsnosti potrubí měděné D do 35x1,5</t>
  </si>
  <si>
    <t>-1201234918</t>
  </si>
  <si>
    <t>7339-010</t>
  </si>
  <si>
    <t>Napojení nového rozvodu na stávající, včetně souvisejících prací (vypuštění a napuštění systému .....)</t>
  </si>
  <si>
    <t>-372583082</t>
  </si>
  <si>
    <t>734222812</t>
  </si>
  <si>
    <t>Ventil závitový termostatický přímý G 1/2 PN 16 do 110°C s ruční hlavou chromovaný</t>
  </si>
  <si>
    <t>924468368</t>
  </si>
  <si>
    <t>734261402</t>
  </si>
  <si>
    <t>Armatura připojovací rohová G 1/2x18 PN 10 do 110°C radiátorů typu VK</t>
  </si>
  <si>
    <t>-1682108083</t>
  </si>
  <si>
    <t>735164261</t>
  </si>
  <si>
    <t>Otopné těleso trubkové elektrické přímotopné výška/délka 1500/595 mm</t>
  </si>
  <si>
    <t>-2036543450</t>
  </si>
  <si>
    <t>735221813</t>
  </si>
  <si>
    <t>Demontáž registru trubkového hladkého DN 50 dl do 3 m třípramenný</t>
  </si>
  <si>
    <t>-1823101986</t>
  </si>
  <si>
    <t>7359-010</t>
  </si>
  <si>
    <t>669688568</t>
  </si>
  <si>
    <t>-686254825</t>
  </si>
  <si>
    <t>741</t>
  </si>
  <si>
    <t>Elektroinstalace - silnoproud</t>
  </si>
  <si>
    <t>88</t>
  </si>
  <si>
    <t>741112061</t>
  </si>
  <si>
    <t>Montáž krabice přístrojová zapuštěná plastová kruhová</t>
  </si>
  <si>
    <t>-834499269</t>
  </si>
  <si>
    <t>89</t>
  </si>
  <si>
    <t>34571511</t>
  </si>
  <si>
    <t>1334605064</t>
  </si>
  <si>
    <t>90</t>
  </si>
  <si>
    <t>741310001</t>
  </si>
  <si>
    <t>-1089402466</t>
  </si>
  <si>
    <t>91</t>
  </si>
  <si>
    <t>537148755</t>
  </si>
  <si>
    <t>92</t>
  </si>
  <si>
    <t>741313041</t>
  </si>
  <si>
    <t>Montáž zásuvka (polo)zapuštěná šroubové připojení 2P+PE se zapojením vodičů</t>
  </si>
  <si>
    <t>1496118093</t>
  </si>
  <si>
    <t>93</t>
  </si>
  <si>
    <t>-1539492191</t>
  </si>
  <si>
    <t>94</t>
  </si>
  <si>
    <t>741370033</t>
  </si>
  <si>
    <t>Montáž svítidlo žárovkové bytové nástěnné přisazené 2 zdroje</t>
  </si>
  <si>
    <t>-1466185115</t>
  </si>
  <si>
    <t>95</t>
  </si>
  <si>
    <t>34818211</t>
  </si>
  <si>
    <t>svítidlo bytové nástěnné s požadovaným krytím a svítivostí</t>
  </si>
  <si>
    <t>69684899</t>
  </si>
  <si>
    <t>96</t>
  </si>
  <si>
    <t>34774102</t>
  </si>
  <si>
    <t>1905248419</t>
  </si>
  <si>
    <t>97</t>
  </si>
  <si>
    <t>7419-010</t>
  </si>
  <si>
    <t>Demontáž stávajících elektroinstalačních prvků</t>
  </si>
  <si>
    <t>501139908</t>
  </si>
  <si>
    <t>98</t>
  </si>
  <si>
    <t>7419-020</t>
  </si>
  <si>
    <t>kpl</t>
  </si>
  <si>
    <t>-365491253</t>
  </si>
  <si>
    <t>99</t>
  </si>
  <si>
    <t>7419-030</t>
  </si>
  <si>
    <t>Stavební přípomoce - sekání, hrubé začištění ....</t>
  </si>
  <si>
    <t>1710424370</t>
  </si>
  <si>
    <t>100</t>
  </si>
  <si>
    <t>7419-040</t>
  </si>
  <si>
    <t>Odzkoušení a revizní zpráva</t>
  </si>
  <si>
    <t>-939457659</t>
  </si>
  <si>
    <t>101</t>
  </si>
  <si>
    <t>Přesun hmot procentní pro silnoproud ruční v objektech v přes 12 do 24 m</t>
  </si>
  <si>
    <t>%</t>
  </si>
  <si>
    <t>425152530</t>
  </si>
  <si>
    <t>751</t>
  </si>
  <si>
    <t>Vzduchotechnika</t>
  </si>
  <si>
    <t>102</t>
  </si>
  <si>
    <t>7519-010</t>
  </si>
  <si>
    <t>Dodávka a montáž elektrického ventilátoru spouštěného zapnutím světla se spožďovačem zapnutí a s regulací doby doběhu, včetně zpětné klapky</t>
  </si>
  <si>
    <t>530129886</t>
  </si>
  <si>
    <t>771</t>
  </si>
  <si>
    <t>Podlahy z dlaždic</t>
  </si>
  <si>
    <t>103</t>
  </si>
  <si>
    <t>771121011</t>
  </si>
  <si>
    <t>Nátěr penetrační na podlahu</t>
  </si>
  <si>
    <t>-1282970605</t>
  </si>
  <si>
    <t>104</t>
  </si>
  <si>
    <t>771161021</t>
  </si>
  <si>
    <t>Montáž profilu ukončujícího pro plynulý přechod (dlažby s kobercem apod.)</t>
  </si>
  <si>
    <t>-1475092350</t>
  </si>
  <si>
    <t>105</t>
  </si>
  <si>
    <t>59054100</t>
  </si>
  <si>
    <t>profil přechodový Al s pohyblivým ramenem 8x20mm</t>
  </si>
  <si>
    <t>-1325770559</t>
  </si>
  <si>
    <t>0,6*1,1</t>
  </si>
  <si>
    <t>106</t>
  </si>
  <si>
    <t>771574416</t>
  </si>
  <si>
    <t>Montáž podlah keramických hladkých lepených cementovým flexibilním lepidlem přes 9 do 12 ks/m2</t>
  </si>
  <si>
    <t>365545081</t>
  </si>
  <si>
    <t>107</t>
  </si>
  <si>
    <t>dlažba keramická slinutá mrazuvzdorná R10/A povrch hladký/matný tl do 10mm přes 9 do 12ks/m2</t>
  </si>
  <si>
    <t>1074105808</t>
  </si>
  <si>
    <t>3,338*1,1</t>
  </si>
  <si>
    <t>108</t>
  </si>
  <si>
    <t>771577111</t>
  </si>
  <si>
    <t>Příplatek k montáži podlah keramických lepených cementovým flexibilním lepidlem za plochu do 5 m2</t>
  </si>
  <si>
    <t>1072977479</t>
  </si>
  <si>
    <t>109</t>
  </si>
  <si>
    <t>771591112</t>
  </si>
  <si>
    <t>Izolace pod dlažbu nátěrem nebo stěrkou ve dvou vrstvách</t>
  </si>
  <si>
    <t>1185930981</t>
  </si>
  <si>
    <t>771591186</t>
  </si>
  <si>
    <t>-795623751</t>
  </si>
  <si>
    <t>"U vaničky" 0,5*3,14/2</t>
  </si>
  <si>
    <t>111</t>
  </si>
  <si>
    <t>771591241</t>
  </si>
  <si>
    <t>Izolace těsnícími pásy vnitřní kout</t>
  </si>
  <si>
    <t>-1623354779</t>
  </si>
  <si>
    <t>112</t>
  </si>
  <si>
    <t>771591242</t>
  </si>
  <si>
    <t>Izolace těsnícími pásy vnější roh</t>
  </si>
  <si>
    <t>-982394409</t>
  </si>
  <si>
    <t>113</t>
  </si>
  <si>
    <t>771591264</t>
  </si>
  <si>
    <t>Izolace těsnícími pásy mezi podlahou a stěnou</t>
  </si>
  <si>
    <t>-303124040</t>
  </si>
  <si>
    <t>(1,88+2,46+0,55)*2-0,7</t>
  </si>
  <si>
    <t>114</t>
  </si>
  <si>
    <t>1557270356</t>
  </si>
  <si>
    <t>781</t>
  </si>
  <si>
    <t>Dokončovací práce - obklady</t>
  </si>
  <si>
    <t>115</t>
  </si>
  <si>
    <t>781121011</t>
  </si>
  <si>
    <t>Nátěr penetrační na stěnu</t>
  </si>
  <si>
    <t>457967684</t>
  </si>
  <si>
    <t>(1,88-0,7+2,46+1,13+0,82+0,55+0,12)*1,8+(1,225+1,52)*2,2-0,6*0,8</t>
  </si>
  <si>
    <t>781131112</t>
  </si>
  <si>
    <t>Izolace pod obklad nátěrem nebo stěrkou ve dvou vrstvách</t>
  </si>
  <si>
    <t>-605206721</t>
  </si>
  <si>
    <t>"Vytažení na stěny" ((1,88+2,46+0,55)*2-0,7)*0,2</t>
  </si>
  <si>
    <t>"Za sprchou" 1*2*2</t>
  </si>
  <si>
    <t>781474115</t>
  </si>
  <si>
    <t>Montáž obkladů keramických hladkých lepených cementovým flexibilním lepidlem přes 22 do 25 ks/m2</t>
  </si>
  <si>
    <t>-38611292</t>
  </si>
  <si>
    <t>(1,88-0,7+2,46+1,13+0,82+0,55+0,12)*1,8+(1,225+1,52)*2,2-0,6*0,8-0,4*0,6</t>
  </si>
  <si>
    <t>obklad keramický nemrazuvzdorný povrch hladký/matný tl do 10mm přes 22 do 25ks/m2</t>
  </si>
  <si>
    <t>496256913</t>
  </si>
  <si>
    <t>16,587*1,1</t>
  </si>
  <si>
    <t>781472291</t>
  </si>
  <si>
    <t>Příplatek k montáži obkladů keramických lepených cementovým flexibilním lepidlem za plochu do 10 m2</t>
  </si>
  <si>
    <t>-868965357</t>
  </si>
  <si>
    <t>781491011</t>
  </si>
  <si>
    <t>Montáž zrcadel plochy do 1 m2 lepených silikonovým tmelem na podkladní omítku</t>
  </si>
  <si>
    <t>-1607183215</t>
  </si>
  <si>
    <t>0,4*0,6</t>
  </si>
  <si>
    <t>63465124</t>
  </si>
  <si>
    <t>zrcadlo nemontované čiré tl 4mm max rozměr 3210x2250mm</t>
  </si>
  <si>
    <t>-891411954</t>
  </si>
  <si>
    <t>0,4*0,6*1,1</t>
  </si>
  <si>
    <t>999637688</t>
  </si>
  <si>
    <t>1,8*2</t>
  </si>
  <si>
    <t>-2119901657</t>
  </si>
  <si>
    <t>"Horní hrana" (1,88+2,46+0,55)*2-0,7+0,4*2</t>
  </si>
  <si>
    <t>"Okolo zrcadla" (0,4+0,6)*2</t>
  </si>
  <si>
    <t>"Okolo dvířek" (0,6+0,8)*2</t>
  </si>
  <si>
    <t>-376081394</t>
  </si>
  <si>
    <t>781495115</t>
  </si>
  <si>
    <t>Spárování vnitřních obkladů silikonem</t>
  </si>
  <si>
    <t>"Mezi dlažbou a obkladem/vaničkou" (1,88+2,46+0,55)*2-0,7+0,3*2+0,5*3,14/2</t>
  </si>
  <si>
    <t>126</t>
  </si>
  <si>
    <t>781495171</t>
  </si>
  <si>
    <t>Montáž poličky na vnitřní obklad</t>
  </si>
  <si>
    <t>2004590943</t>
  </si>
  <si>
    <t>127</t>
  </si>
  <si>
    <t>M-781-010</t>
  </si>
  <si>
    <t>polička  cca 120/600 mm</t>
  </si>
  <si>
    <t>-1905259286</t>
  </si>
  <si>
    <t>128</t>
  </si>
  <si>
    <t>1916731069</t>
  </si>
  <si>
    <t>783</t>
  </si>
  <si>
    <t>Dokončovací práce - nátěry</t>
  </si>
  <si>
    <t>129</t>
  </si>
  <si>
    <t>783314101</t>
  </si>
  <si>
    <t>Základní jednonásobný syntetický nátěr zámečnických konstrukcí</t>
  </si>
  <si>
    <t>-135656364</t>
  </si>
  <si>
    <t>"Dvířka do šachty" 0,7*0,9*2</t>
  </si>
  <si>
    <t>783315101</t>
  </si>
  <si>
    <t>Mezinátěr jednonásobný syntetický standardní zámečnických konstrukcí</t>
  </si>
  <si>
    <t>2007940640</t>
  </si>
  <si>
    <t>"Dvířka do šachty" 0,7*0,9</t>
  </si>
  <si>
    <t>"Stávající zárubně" (0,6+2,02*2)*0,2</t>
  </si>
  <si>
    <t>783317101</t>
  </si>
  <si>
    <t>Krycí jednonásobný syntetický standardní nátěr zámečnických konstrukcí</t>
  </si>
  <si>
    <t>2030313620</t>
  </si>
  <si>
    <t>784</t>
  </si>
  <si>
    <t>Dokončovací práce - malby a tapety</t>
  </si>
  <si>
    <t>784111011</t>
  </si>
  <si>
    <t>Obroušení podkladu omítnutého v místnostech v do 3,80 m</t>
  </si>
  <si>
    <t>5873417</t>
  </si>
  <si>
    <t>"Viz. omítky" 3,989+5,432+1,264</t>
  </si>
  <si>
    <t>784181101</t>
  </si>
  <si>
    <t>Základní akrylátová jednonásobná bezbarvá penetrace podkladu v místnostech v do 3,80 m</t>
  </si>
  <si>
    <t>-1606807368</t>
  </si>
  <si>
    <t>784221101</t>
  </si>
  <si>
    <t>Dvojnásobné bílé malby ze směsí za sucha dobře otěruvzdorných v místnostech do 3,80 m</t>
  </si>
  <si>
    <t>-1166546063</t>
  </si>
  <si>
    <t>VRN</t>
  </si>
  <si>
    <t>Vedlejší rozpočtové náklady</t>
  </si>
  <si>
    <t>VRN3</t>
  </si>
  <si>
    <t>Zařízení staveniště</t>
  </si>
  <si>
    <t>030001000</t>
  </si>
  <si>
    <t>1024</t>
  </si>
  <si>
    <t>-35260373</t>
  </si>
  <si>
    <t>VRN7</t>
  </si>
  <si>
    <t>Provozní vlivy</t>
  </si>
  <si>
    <t>070001000</t>
  </si>
  <si>
    <t>1416806770</t>
  </si>
  <si>
    <t>998721122</t>
  </si>
  <si>
    <t>998721102</t>
  </si>
  <si>
    <t>Přesun hmot tonážní pro vnitřní kanalizaci ruční v objektech do 12 m</t>
  </si>
  <si>
    <t>Přesun hmot tonážní pro vnitřní kanalizaci ruční v objektech v přes 6 do 12 m</t>
  </si>
  <si>
    <t>R</t>
  </si>
  <si>
    <t>M-6</t>
  </si>
  <si>
    <t>998018010</t>
  </si>
  <si>
    <t>Kód položky</t>
  </si>
  <si>
    <t>Č.</t>
  </si>
  <si>
    <t>KCN</t>
  </si>
  <si>
    <t>Ochrana vodovodního potrubí přilepenými termoizolačními trubicemi z PE tl do 13 mm DN do 22 mm</t>
  </si>
  <si>
    <t>Ochrana vodovodního potrubí přilepenými termoizolačními trubicemi z PE tl do 13 mm DN do 45 mm</t>
  </si>
  <si>
    <t>Ochrana vodovodního potrubí přilepenými termoizolačními trubicemi z PE tl do 20 mm DN do 22 mm</t>
  </si>
  <si>
    <t>Ochrana vodovodního potrubí přilepenými termoizolačními trubicemi z PE tl do 20 mm DN do 45 mm</t>
  </si>
  <si>
    <t>998722102</t>
  </si>
  <si>
    <t>998722122</t>
  </si>
  <si>
    <t>Přesun hmot tonážní pro vnitřní vodovod ruční v objektech v do 12 m</t>
  </si>
  <si>
    <t>Přesun hmot tonážní pro vnitřní vodovod ruční v objektech v přes 6 do 12 m</t>
  </si>
  <si>
    <t>725291211</t>
  </si>
  <si>
    <t xml:space="preserve">Doplňky zařízení koupelen a záchodů plastové zásobník toaletních papírů </t>
  </si>
  <si>
    <t xml:space="preserve">Doplňky zařízení koupelen a záchodů keramické mýdelník jednoduchý </t>
  </si>
  <si>
    <t>7252912521</t>
  </si>
  <si>
    <t>Demontáž baterie nástěnné do G3/4</t>
  </si>
  <si>
    <t>Baterie sprchová nástěnná páková s výškově nastavitelnou růžicí</t>
  </si>
  <si>
    <t>Demontáž van ocelových</t>
  </si>
  <si>
    <t>Dodávka a montáž háčku k umyvadlu</t>
  </si>
  <si>
    <t>Přesun hmot tonážní pro zařizovací předměty ruční v objektech v do 12 m</t>
  </si>
  <si>
    <t>998725102</t>
  </si>
  <si>
    <t>998725122</t>
  </si>
  <si>
    <t>Přesun hmot tonážní pro zařizovací předměty ruční v objektech v přes 6 do 12 m</t>
  </si>
  <si>
    <t>998735102</t>
  </si>
  <si>
    <t>Přesun hmot tonážní pro otopná tělesa ruční v objektech v do 12 m</t>
  </si>
  <si>
    <t>Přesun hmot tonážní pro otopná tělesa ruční v objektech v přes 6 do 12 m</t>
  </si>
  <si>
    <t>998735122</t>
  </si>
  <si>
    <t>krabice přístrojová instlalční 500 V, D 69 mm x 30 mm</t>
  </si>
  <si>
    <t xml:space="preserve">Montáž spínač nástěnný 1-jednopólový prostředí normální </t>
  </si>
  <si>
    <t>spínač jednopólový 10 A bílý, slonová kost</t>
  </si>
  <si>
    <t>zásuvka 1násobná 16A, slonová kost</t>
  </si>
  <si>
    <t xml:space="preserve">žárovka LED </t>
  </si>
  <si>
    <t>Úprava, případně výměna stávajících rozvodů elektro vč. krabic, nové vedení k bytovému rozvaděči a proudového chrániče</t>
  </si>
  <si>
    <t>998741202</t>
  </si>
  <si>
    <t>34555103</t>
  </si>
  <si>
    <t>34535515</t>
  </si>
  <si>
    <t>Podlahy pracnější řezání keramických dlaždic do oblouku</t>
  </si>
  <si>
    <t>998771103</t>
  </si>
  <si>
    <t>998771122</t>
  </si>
  <si>
    <t>Přesun hmot tonážní pro podlahy z dlaždic ruční v objektech v do 24 m</t>
  </si>
  <si>
    <t>Přesun hmot tonážní pro podlahy z dlaždic ruční v objektech v 6 do 12 m</t>
  </si>
  <si>
    <t xml:space="preserve">Plastové profily rohové lepené flexivbilním lepidlem </t>
  </si>
  <si>
    <t xml:space="preserve">Plastové profily ukončovací lepené flexibilním lepidlem </t>
  </si>
  <si>
    <t>M-7</t>
  </si>
  <si>
    <t>998781102</t>
  </si>
  <si>
    <t>Přesun hmot tonážní pro obklady keramické ruční v objektech v do 12 m</t>
  </si>
  <si>
    <t>998781122</t>
  </si>
  <si>
    <t>Přesun hmot tonážní pro obklady keramické ruční v objektech v přes 6 do 12 m</t>
  </si>
  <si>
    <t>725810850</t>
  </si>
  <si>
    <t>725841312</t>
  </si>
  <si>
    <t>7259-010</t>
  </si>
  <si>
    <t>59761409</t>
  </si>
  <si>
    <t>59761039</t>
  </si>
  <si>
    <t>781494111</t>
  </si>
  <si>
    <t>781494511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</si>
</sst>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167" fontId="21" fillId="0" borderId="20" xfId="0" applyNumberFormat="1" applyFont="1" applyBorder="1" applyAlignment="1" applyProtection="1">
      <alignment vertical="center"/>
      <protection locked="0"/>
    </xf>
    <xf numFmtId="4" fontId="21" fillId="2" borderId="20" xfId="0" applyNumberFormat="1" applyFont="1" applyFill="1" applyBorder="1" applyAlignment="1" applyProtection="1">
      <alignment vertical="center"/>
      <protection locked="0"/>
    </xf>
    <xf numFmtId="4" fontId="21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0" xfId="0" applyFont="1" applyBorder="1" applyAlignment="1" applyProtection="1">
      <alignment horizontal="center" vertical="center"/>
      <protection locked="0"/>
    </xf>
    <xf numFmtId="49" fontId="34" fillId="0" borderId="20" xfId="0" applyNumberFormat="1" applyFont="1" applyBorder="1" applyAlignment="1" applyProtection="1">
      <alignment horizontal="left" vertical="center" wrapText="1"/>
      <protection locked="0"/>
    </xf>
    <xf numFmtId="0" fontId="34" fillId="0" borderId="20" xfId="0" applyFont="1" applyBorder="1" applyAlignment="1" applyProtection="1">
      <alignment horizontal="left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167" fontId="34" fillId="0" borderId="20" xfId="0" applyNumberFormat="1" applyFont="1" applyBorder="1" applyAlignment="1" applyProtection="1">
      <alignment vertical="center"/>
      <protection locked="0"/>
    </xf>
    <xf numFmtId="4" fontId="34" fillId="2" borderId="20" xfId="0" applyNumberFormat="1" applyFont="1" applyFill="1" applyBorder="1" applyAlignment="1" applyProtection="1">
      <alignment vertical="center"/>
      <protection locked="0"/>
    </xf>
    <xf numFmtId="4" fontId="34" fillId="0" borderId="20" xfId="0" applyNumberFormat="1" applyFont="1" applyBorder="1" applyAlignment="1" applyProtection="1">
      <alignment vertical="center"/>
      <protection locked="0"/>
    </xf>
    <xf numFmtId="0" fontId="35" fillId="0" borderId="20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1" fillId="2" borderId="2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21" fillId="0" borderId="20" xfId="0" applyNumberFormat="1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18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67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69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spans="2:71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2:71" ht="12" customHeight="1">
      <c r="B5" s="17"/>
      <c r="D5" s="21" t="s">
        <v>14</v>
      </c>
      <c r="K5" s="200" t="s">
        <v>15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7"/>
      <c r="BE5" s="197" t="s">
        <v>16</v>
      </c>
      <c r="BS5" s="14" t="s">
        <v>6</v>
      </c>
    </row>
    <row r="6" spans="2:71" ht="36.95" customHeight="1">
      <c r="B6" s="17"/>
      <c r="D6" s="23" t="s">
        <v>17</v>
      </c>
      <c r="K6" s="201" t="s">
        <v>18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7"/>
      <c r="BE6" s="198"/>
      <c r="BS6" s="14" t="s">
        <v>6</v>
      </c>
    </row>
    <row r="7" spans="2:71" ht="12" customHeight="1">
      <c r="B7" s="17"/>
      <c r="D7" s="24" t="s">
        <v>19</v>
      </c>
      <c r="K7" s="22" t="s">
        <v>1</v>
      </c>
      <c r="AK7" s="24" t="s">
        <v>20</v>
      </c>
      <c r="AN7" s="22" t="s">
        <v>1</v>
      </c>
      <c r="AR7" s="17"/>
      <c r="BE7" s="198"/>
      <c r="BS7" s="14" t="s">
        <v>6</v>
      </c>
    </row>
    <row r="8" spans="2:71" ht="12" customHeight="1">
      <c r="B8" s="17"/>
      <c r="D8" s="24" t="s">
        <v>21</v>
      </c>
      <c r="K8" s="22" t="s">
        <v>22</v>
      </c>
      <c r="AK8" s="24" t="s">
        <v>23</v>
      </c>
      <c r="AN8" s="25"/>
      <c r="AR8" s="17"/>
      <c r="BE8" s="198"/>
      <c r="BS8" s="14" t="s">
        <v>6</v>
      </c>
    </row>
    <row r="9" spans="2:71" ht="14.45" customHeight="1">
      <c r="B9" s="17"/>
      <c r="AR9" s="17"/>
      <c r="BE9" s="198"/>
      <c r="BS9" s="14" t="s">
        <v>6</v>
      </c>
    </row>
    <row r="10" spans="2:71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198"/>
      <c r="BS10" s="14" t="s">
        <v>6</v>
      </c>
    </row>
    <row r="11" spans="2:71" ht="18.4" customHeight="1">
      <c r="B11" s="17"/>
      <c r="E11" s="22" t="s">
        <v>26</v>
      </c>
      <c r="AK11" s="24" t="s">
        <v>27</v>
      </c>
      <c r="AN11" s="22" t="s">
        <v>1</v>
      </c>
      <c r="AR11" s="17"/>
      <c r="BE11" s="198"/>
      <c r="BS11" s="14" t="s">
        <v>6</v>
      </c>
    </row>
    <row r="12" spans="2:71" ht="6.95" customHeight="1">
      <c r="B12" s="17"/>
      <c r="AR12" s="17"/>
      <c r="BE12" s="198"/>
      <c r="BS12" s="14" t="s">
        <v>6</v>
      </c>
    </row>
    <row r="13" spans="2:71" ht="12" customHeight="1">
      <c r="B13" s="17"/>
      <c r="D13" s="24" t="s">
        <v>28</v>
      </c>
      <c r="AK13" s="24" t="s">
        <v>25</v>
      </c>
      <c r="AN13" s="26" t="s">
        <v>29</v>
      </c>
      <c r="AR13" s="17"/>
      <c r="BE13" s="198"/>
      <c r="BS13" s="14" t="s">
        <v>6</v>
      </c>
    </row>
    <row r="14" spans="2:71" ht="12.75">
      <c r="B14" s="17"/>
      <c r="E14" s="202" t="s">
        <v>29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4" t="s">
        <v>27</v>
      </c>
      <c r="AN14" s="26" t="s">
        <v>29</v>
      </c>
      <c r="AR14" s="17"/>
      <c r="BE14" s="198"/>
      <c r="BS14" s="14" t="s">
        <v>6</v>
      </c>
    </row>
    <row r="15" spans="2:71" ht="6.95" customHeight="1">
      <c r="B15" s="17"/>
      <c r="AR15" s="17"/>
      <c r="BE15" s="198"/>
      <c r="BS15" s="14" t="s">
        <v>3</v>
      </c>
    </row>
    <row r="16" spans="2:71" ht="12" customHeight="1">
      <c r="B16" s="17"/>
      <c r="D16" s="24" t="s">
        <v>30</v>
      </c>
      <c r="AK16" s="24" t="s">
        <v>25</v>
      </c>
      <c r="AN16" s="22" t="s">
        <v>1</v>
      </c>
      <c r="AR16" s="17"/>
      <c r="BE16" s="198"/>
      <c r="BS16" s="14" t="s">
        <v>3</v>
      </c>
    </row>
    <row r="17" spans="2:71" ht="18.4" customHeight="1">
      <c r="B17" s="17"/>
      <c r="E17" s="22" t="s">
        <v>31</v>
      </c>
      <c r="AK17" s="24" t="s">
        <v>27</v>
      </c>
      <c r="AN17" s="22" t="s">
        <v>1</v>
      </c>
      <c r="AR17" s="17"/>
      <c r="BE17" s="198"/>
      <c r="BS17" s="14" t="s">
        <v>32</v>
      </c>
    </row>
    <row r="18" spans="2:71" ht="6.95" customHeight="1">
      <c r="B18" s="17"/>
      <c r="AR18" s="17"/>
      <c r="BE18" s="198"/>
      <c r="BS18" s="14" t="s">
        <v>8</v>
      </c>
    </row>
    <row r="19" spans="2:71" ht="12" customHeight="1">
      <c r="B19" s="17"/>
      <c r="D19" s="24" t="s">
        <v>33</v>
      </c>
      <c r="AK19" s="24" t="s">
        <v>25</v>
      </c>
      <c r="AN19" s="22" t="s">
        <v>1</v>
      </c>
      <c r="AR19" s="17"/>
      <c r="BE19" s="198"/>
      <c r="BS19" s="14" t="s">
        <v>8</v>
      </c>
    </row>
    <row r="20" spans="2:71" ht="18.4" customHeight="1">
      <c r="B20" s="17"/>
      <c r="E20" s="22" t="s">
        <v>34</v>
      </c>
      <c r="AK20" s="24" t="s">
        <v>27</v>
      </c>
      <c r="AN20" s="22" t="s">
        <v>1</v>
      </c>
      <c r="AR20" s="17"/>
      <c r="BE20" s="198"/>
      <c r="BS20" s="14" t="s">
        <v>32</v>
      </c>
    </row>
    <row r="21" spans="2:57" ht="6.95" customHeight="1">
      <c r="B21" s="17"/>
      <c r="AR21" s="17"/>
      <c r="BE21" s="198"/>
    </row>
    <row r="22" spans="2:57" ht="12" customHeight="1">
      <c r="B22" s="17"/>
      <c r="D22" s="24" t="s">
        <v>35</v>
      </c>
      <c r="AR22" s="17"/>
      <c r="BE22" s="198"/>
    </row>
    <row r="23" spans="2:57" ht="16.5" customHeight="1">
      <c r="B23" s="17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7"/>
      <c r="BE23" s="198"/>
    </row>
    <row r="24" spans="2:57" ht="6.95" customHeight="1">
      <c r="B24" s="17"/>
      <c r="AR24" s="17"/>
      <c r="BE24" s="198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8"/>
    </row>
    <row r="26" spans="2:57" s="1" customFormat="1" ht="25.9" customHeight="1">
      <c r="B26" s="29"/>
      <c r="D26" s="30" t="s">
        <v>36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5">
        <f>ROUND(AG94,0)</f>
        <v>0</v>
      </c>
      <c r="AL26" s="206"/>
      <c r="AM26" s="206"/>
      <c r="AN26" s="206"/>
      <c r="AO26" s="206"/>
      <c r="AR26" s="29"/>
      <c r="BE26" s="198"/>
    </row>
    <row r="27" spans="2:57" s="1" customFormat="1" ht="6.95" customHeight="1">
      <c r="B27" s="29"/>
      <c r="AR27" s="29"/>
      <c r="BE27" s="198"/>
    </row>
    <row r="28" spans="2:57" s="1" customFormat="1" ht="12.75">
      <c r="B28" s="29"/>
      <c r="L28" s="207" t="s">
        <v>37</v>
      </c>
      <c r="M28" s="207"/>
      <c r="N28" s="207"/>
      <c r="O28" s="207"/>
      <c r="P28" s="207"/>
      <c r="W28" s="207" t="s">
        <v>38</v>
      </c>
      <c r="X28" s="207"/>
      <c r="Y28" s="207"/>
      <c r="Z28" s="207"/>
      <c r="AA28" s="207"/>
      <c r="AB28" s="207"/>
      <c r="AC28" s="207"/>
      <c r="AD28" s="207"/>
      <c r="AE28" s="207"/>
      <c r="AK28" s="207" t="s">
        <v>39</v>
      </c>
      <c r="AL28" s="207"/>
      <c r="AM28" s="207"/>
      <c r="AN28" s="207"/>
      <c r="AO28" s="207"/>
      <c r="AR28" s="29"/>
      <c r="BE28" s="198"/>
    </row>
    <row r="29" spans="2:57" s="2" customFormat="1" ht="14.45" customHeight="1">
      <c r="B29" s="33"/>
      <c r="D29" s="24" t="s">
        <v>40</v>
      </c>
      <c r="F29" s="24" t="s">
        <v>41</v>
      </c>
      <c r="L29" s="184">
        <v>0.21</v>
      </c>
      <c r="M29" s="183"/>
      <c r="N29" s="183"/>
      <c r="O29" s="183"/>
      <c r="P29" s="183"/>
      <c r="W29" s="182">
        <f>ROUND(AZ94,0)</f>
        <v>0</v>
      </c>
      <c r="X29" s="183"/>
      <c r="Y29" s="183"/>
      <c r="Z29" s="183"/>
      <c r="AA29" s="183"/>
      <c r="AB29" s="183"/>
      <c r="AC29" s="183"/>
      <c r="AD29" s="183"/>
      <c r="AE29" s="183"/>
      <c r="AK29" s="182">
        <f>ROUND(AV94,0)</f>
        <v>0</v>
      </c>
      <c r="AL29" s="183"/>
      <c r="AM29" s="183"/>
      <c r="AN29" s="183"/>
      <c r="AO29" s="183"/>
      <c r="AR29" s="33"/>
      <c r="BE29" s="199"/>
    </row>
    <row r="30" spans="2:57" s="2" customFormat="1" ht="14.45" customHeight="1">
      <c r="B30" s="33"/>
      <c r="F30" s="24" t="s">
        <v>42</v>
      </c>
      <c r="L30" s="184">
        <v>0.12</v>
      </c>
      <c r="M30" s="183"/>
      <c r="N30" s="183"/>
      <c r="O30" s="183"/>
      <c r="P30" s="183"/>
      <c r="W30" s="182">
        <f>ROUND(BA94,0)</f>
        <v>0</v>
      </c>
      <c r="X30" s="183"/>
      <c r="Y30" s="183"/>
      <c r="Z30" s="183"/>
      <c r="AA30" s="183"/>
      <c r="AB30" s="183"/>
      <c r="AC30" s="183"/>
      <c r="AD30" s="183"/>
      <c r="AE30" s="183"/>
      <c r="AK30" s="182">
        <f>ROUND(AW94,0)</f>
        <v>0</v>
      </c>
      <c r="AL30" s="183"/>
      <c r="AM30" s="183"/>
      <c r="AN30" s="183"/>
      <c r="AO30" s="183"/>
      <c r="AR30" s="33"/>
      <c r="BE30" s="199"/>
    </row>
    <row r="31" spans="2:57" s="2" customFormat="1" ht="14.45" customHeight="1" hidden="1">
      <c r="B31" s="33"/>
      <c r="F31" s="24" t="s">
        <v>43</v>
      </c>
      <c r="L31" s="184">
        <v>0.21</v>
      </c>
      <c r="M31" s="183"/>
      <c r="N31" s="183"/>
      <c r="O31" s="183"/>
      <c r="P31" s="183"/>
      <c r="W31" s="182">
        <f>ROUND(BB94,0)</f>
        <v>0</v>
      </c>
      <c r="X31" s="183"/>
      <c r="Y31" s="183"/>
      <c r="Z31" s="183"/>
      <c r="AA31" s="183"/>
      <c r="AB31" s="183"/>
      <c r="AC31" s="183"/>
      <c r="AD31" s="183"/>
      <c r="AE31" s="183"/>
      <c r="AK31" s="182">
        <v>0</v>
      </c>
      <c r="AL31" s="183"/>
      <c r="AM31" s="183"/>
      <c r="AN31" s="183"/>
      <c r="AO31" s="183"/>
      <c r="AR31" s="33"/>
      <c r="BE31" s="199"/>
    </row>
    <row r="32" spans="2:57" s="2" customFormat="1" ht="14.45" customHeight="1" hidden="1">
      <c r="B32" s="33"/>
      <c r="F32" s="24" t="s">
        <v>44</v>
      </c>
      <c r="L32" s="184">
        <v>0.12</v>
      </c>
      <c r="M32" s="183"/>
      <c r="N32" s="183"/>
      <c r="O32" s="183"/>
      <c r="P32" s="183"/>
      <c r="W32" s="182">
        <f>ROUND(BC94,0)</f>
        <v>0</v>
      </c>
      <c r="X32" s="183"/>
      <c r="Y32" s="183"/>
      <c r="Z32" s="183"/>
      <c r="AA32" s="183"/>
      <c r="AB32" s="183"/>
      <c r="AC32" s="183"/>
      <c r="AD32" s="183"/>
      <c r="AE32" s="183"/>
      <c r="AK32" s="182">
        <v>0</v>
      </c>
      <c r="AL32" s="183"/>
      <c r="AM32" s="183"/>
      <c r="AN32" s="183"/>
      <c r="AO32" s="183"/>
      <c r="AR32" s="33"/>
      <c r="BE32" s="199"/>
    </row>
    <row r="33" spans="2:57" s="2" customFormat="1" ht="14.45" customHeight="1" hidden="1">
      <c r="B33" s="33"/>
      <c r="F33" s="24" t="s">
        <v>45</v>
      </c>
      <c r="L33" s="184">
        <v>0</v>
      </c>
      <c r="M33" s="183"/>
      <c r="N33" s="183"/>
      <c r="O33" s="183"/>
      <c r="P33" s="183"/>
      <c r="W33" s="182">
        <f>ROUND(BD94,0)</f>
        <v>0</v>
      </c>
      <c r="X33" s="183"/>
      <c r="Y33" s="183"/>
      <c r="Z33" s="183"/>
      <c r="AA33" s="183"/>
      <c r="AB33" s="183"/>
      <c r="AC33" s="183"/>
      <c r="AD33" s="183"/>
      <c r="AE33" s="183"/>
      <c r="AK33" s="182">
        <v>0</v>
      </c>
      <c r="AL33" s="183"/>
      <c r="AM33" s="183"/>
      <c r="AN33" s="183"/>
      <c r="AO33" s="183"/>
      <c r="AR33" s="33"/>
      <c r="BE33" s="199"/>
    </row>
    <row r="34" spans="2:57" s="1" customFormat="1" ht="6.95" customHeight="1">
      <c r="B34" s="29"/>
      <c r="AR34" s="29"/>
      <c r="BE34" s="198"/>
    </row>
    <row r="35" spans="2:44" s="1" customFormat="1" ht="25.9" customHeight="1">
      <c r="B35" s="29"/>
      <c r="C35" s="34"/>
      <c r="D35" s="35" t="s">
        <v>46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47</v>
      </c>
      <c r="U35" s="36"/>
      <c r="V35" s="36"/>
      <c r="W35" s="36"/>
      <c r="X35" s="185" t="s">
        <v>48</v>
      </c>
      <c r="Y35" s="186"/>
      <c r="Z35" s="186"/>
      <c r="AA35" s="186"/>
      <c r="AB35" s="186"/>
      <c r="AC35" s="36"/>
      <c r="AD35" s="36"/>
      <c r="AE35" s="36"/>
      <c r="AF35" s="36"/>
      <c r="AG35" s="36"/>
      <c r="AH35" s="36"/>
      <c r="AI35" s="36"/>
      <c r="AJ35" s="36"/>
      <c r="AK35" s="187">
        <f>SUM(AK26:AK33)</f>
        <v>0</v>
      </c>
      <c r="AL35" s="186"/>
      <c r="AM35" s="186"/>
      <c r="AN35" s="186"/>
      <c r="AO35" s="188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9"/>
      <c r="D49" s="38" t="s">
        <v>49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50</v>
      </c>
      <c r="AI49" s="39"/>
      <c r="AJ49" s="39"/>
      <c r="AK49" s="39"/>
      <c r="AL49" s="39"/>
      <c r="AM49" s="39"/>
      <c r="AN49" s="39"/>
      <c r="AO49" s="39"/>
      <c r="AR49" s="2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.75">
      <c r="B60" s="29"/>
      <c r="D60" s="40" t="s">
        <v>51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52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51</v>
      </c>
      <c r="AI60" s="31"/>
      <c r="AJ60" s="31"/>
      <c r="AK60" s="31"/>
      <c r="AL60" s="31"/>
      <c r="AM60" s="40" t="s">
        <v>52</v>
      </c>
      <c r="AN60" s="31"/>
      <c r="AO60" s="31"/>
      <c r="AR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.75">
      <c r="B64" s="29"/>
      <c r="D64" s="38" t="s">
        <v>53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54</v>
      </c>
      <c r="AI64" s="39"/>
      <c r="AJ64" s="39"/>
      <c r="AK64" s="39"/>
      <c r="AL64" s="39"/>
      <c r="AM64" s="39"/>
      <c r="AN64" s="39"/>
      <c r="AO64" s="39"/>
      <c r="AR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.75">
      <c r="B75" s="29"/>
      <c r="D75" s="40" t="s">
        <v>51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51</v>
      </c>
      <c r="AI75" s="31"/>
      <c r="AJ75" s="31"/>
      <c r="AK75" s="31"/>
      <c r="AL75" s="31"/>
      <c r="AM75" s="40" t="s">
        <v>52</v>
      </c>
      <c r="AN75" s="31"/>
      <c r="AO75" s="31"/>
      <c r="AR75" s="29"/>
    </row>
    <row r="76" spans="2:44" s="1" customFormat="1" ht="12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18" t="s">
        <v>55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4" t="s">
        <v>14</v>
      </c>
      <c r="L84" s="3" t="str">
        <f>K5</f>
        <v>2024-30</v>
      </c>
      <c r="AR84" s="45"/>
    </row>
    <row r="85" spans="2:44" s="4" customFormat="1" ht="36.95" customHeight="1">
      <c r="B85" s="46"/>
      <c r="C85" s="47" t="s">
        <v>17</v>
      </c>
      <c r="L85" s="192" t="str">
        <f>K6</f>
        <v>Objekt č.p.1139/II, 2. až 5. patro, Volšovská, Sušice - stav. úpravy hygienických jader DM SOŠ  a SOU Sušice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4" t="s">
        <v>21</v>
      </c>
      <c r="L87" s="48" t="str">
        <f>IF(K8="","",K8)</f>
        <v>Sušice</v>
      </c>
      <c r="AI87" s="24" t="s">
        <v>23</v>
      </c>
      <c r="AM87" s="194" t="str">
        <f>IF(AN8="","",AN8)</f>
        <v/>
      </c>
      <c r="AN87" s="194"/>
      <c r="AR87" s="29"/>
    </row>
    <row r="88" spans="2:44" s="1" customFormat="1" ht="6.95" customHeight="1">
      <c r="B88" s="29"/>
      <c r="AR88" s="29"/>
    </row>
    <row r="89" spans="2:56" s="1" customFormat="1" ht="15.2" customHeight="1">
      <c r="B89" s="29"/>
      <c r="C89" s="24" t="s">
        <v>24</v>
      </c>
      <c r="L89" s="3" t="str">
        <f>IF(E11="","",E11)</f>
        <v>SOŠ a SOU Sušice</v>
      </c>
      <c r="AI89" s="24" t="s">
        <v>30</v>
      </c>
      <c r="AM89" s="195" t="str">
        <f>IF(E17="","",E17)</f>
        <v>Ing. Jiří Lejsek</v>
      </c>
      <c r="AN89" s="196"/>
      <c r="AO89" s="196"/>
      <c r="AP89" s="196"/>
      <c r="AR89" s="29"/>
      <c r="AS89" s="178" t="s">
        <v>56</v>
      </c>
      <c r="AT89" s="179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4" t="s">
        <v>28</v>
      </c>
      <c r="L90" s="3" t="str">
        <f>IF(E14="Vyplň údaj","",E14)</f>
        <v/>
      </c>
      <c r="AI90" s="24" t="s">
        <v>33</v>
      </c>
      <c r="AM90" s="195" t="str">
        <f>IF(E20="","",E20)</f>
        <v>Pavel Hrba</v>
      </c>
      <c r="AN90" s="196"/>
      <c r="AO90" s="196"/>
      <c r="AP90" s="196"/>
      <c r="AR90" s="29"/>
      <c r="AS90" s="180"/>
      <c r="AT90" s="181"/>
      <c r="BD90" s="53"/>
    </row>
    <row r="91" spans="2:56" s="1" customFormat="1" ht="10.9" customHeight="1">
      <c r="B91" s="29"/>
      <c r="AR91" s="29"/>
      <c r="AS91" s="180"/>
      <c r="AT91" s="181"/>
      <c r="BD91" s="53"/>
    </row>
    <row r="92" spans="2:56" s="1" customFormat="1" ht="29.25" customHeight="1">
      <c r="B92" s="29"/>
      <c r="C92" s="173" t="s">
        <v>57</v>
      </c>
      <c r="D92" s="174"/>
      <c r="E92" s="174"/>
      <c r="F92" s="174"/>
      <c r="G92" s="174"/>
      <c r="H92" s="54"/>
      <c r="I92" s="175" t="s">
        <v>58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6" t="s">
        <v>59</v>
      </c>
      <c r="AH92" s="174"/>
      <c r="AI92" s="174"/>
      <c r="AJ92" s="174"/>
      <c r="AK92" s="174"/>
      <c r="AL92" s="174"/>
      <c r="AM92" s="174"/>
      <c r="AN92" s="175" t="s">
        <v>60</v>
      </c>
      <c r="AO92" s="174"/>
      <c r="AP92" s="177"/>
      <c r="AQ92" s="55" t="s">
        <v>61</v>
      </c>
      <c r="AR92" s="29"/>
      <c r="AS92" s="56" t="s">
        <v>62</v>
      </c>
      <c r="AT92" s="57" t="s">
        <v>63</v>
      </c>
      <c r="AU92" s="57" t="s">
        <v>64</v>
      </c>
      <c r="AV92" s="57" t="s">
        <v>65</v>
      </c>
      <c r="AW92" s="57" t="s">
        <v>66</v>
      </c>
      <c r="AX92" s="57" t="s">
        <v>67</v>
      </c>
      <c r="AY92" s="57" t="s">
        <v>68</v>
      </c>
      <c r="AZ92" s="57" t="s">
        <v>69</v>
      </c>
      <c r="BA92" s="57" t="s">
        <v>70</v>
      </c>
      <c r="BB92" s="57" t="s">
        <v>71</v>
      </c>
      <c r="BC92" s="57" t="s">
        <v>72</v>
      </c>
      <c r="BD92" s="58" t="s">
        <v>73</v>
      </c>
    </row>
    <row r="93" spans="2:56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60"/>
      <c r="C94" s="61" t="s">
        <v>74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71">
        <f>ROUND(SUM(AG95:AG95),0)</f>
        <v>0</v>
      </c>
      <c r="AH94" s="171"/>
      <c r="AI94" s="171"/>
      <c r="AJ94" s="171"/>
      <c r="AK94" s="171"/>
      <c r="AL94" s="171"/>
      <c r="AM94" s="171"/>
      <c r="AN94" s="172">
        <f>SUM(AG94,AT94)</f>
        <v>0</v>
      </c>
      <c r="AO94" s="172"/>
      <c r="AP94" s="172"/>
      <c r="AQ94" s="64" t="s">
        <v>1</v>
      </c>
      <c r="AR94" s="60"/>
      <c r="AS94" s="65">
        <f>ROUND(SUM(AS95:AS95),0)</f>
        <v>0</v>
      </c>
      <c r="AT94" s="66">
        <f>ROUND(SUM(AV94:AW94),0)</f>
        <v>0</v>
      </c>
      <c r="AU94" s="67">
        <f>ROUND(SUM(AU95:AU95),5)</f>
        <v>0</v>
      </c>
      <c r="AV94" s="66">
        <f>ROUND(AZ94*L29,0)</f>
        <v>0</v>
      </c>
      <c r="AW94" s="66">
        <f>ROUND(BA94*L30,0)</f>
        <v>0</v>
      </c>
      <c r="AX94" s="66">
        <f>ROUND(BB94*L29,0)</f>
        <v>0</v>
      </c>
      <c r="AY94" s="66">
        <f>ROUND(BC94*L30,0)</f>
        <v>0</v>
      </c>
      <c r="AZ94" s="66">
        <f>ROUND(SUM(AZ95:AZ95),0)</f>
        <v>0</v>
      </c>
      <c r="BA94" s="66">
        <f>ROUND(SUM(BA95:BA95),0)</f>
        <v>0</v>
      </c>
      <c r="BB94" s="66">
        <f>ROUND(SUM(BB95:BB95),0)</f>
        <v>0</v>
      </c>
      <c r="BC94" s="66">
        <f>ROUND(SUM(BC95:BC95),0)</f>
        <v>0</v>
      </c>
      <c r="BD94" s="68">
        <f>ROUND(SUM(BD95:BD95),0)</f>
        <v>0</v>
      </c>
      <c r="BS94" s="69" t="s">
        <v>75</v>
      </c>
      <c r="BT94" s="69" t="s">
        <v>76</v>
      </c>
      <c r="BU94" s="70" t="s">
        <v>77</v>
      </c>
      <c r="BV94" s="69" t="s">
        <v>78</v>
      </c>
      <c r="BW94" s="69" t="s">
        <v>4</v>
      </c>
      <c r="BX94" s="69" t="s">
        <v>79</v>
      </c>
      <c r="CL94" s="69" t="s">
        <v>1</v>
      </c>
    </row>
    <row r="95" spans="1:91" s="6" customFormat="1" ht="24.75" customHeight="1">
      <c r="A95" s="71" t="s">
        <v>80</v>
      </c>
      <c r="B95" s="72"/>
      <c r="C95" s="73"/>
      <c r="D95" s="191" t="s">
        <v>81</v>
      </c>
      <c r="E95" s="191"/>
      <c r="F95" s="191"/>
      <c r="G95" s="191"/>
      <c r="H95" s="191"/>
      <c r="I95" s="74"/>
      <c r="J95" s="191" t="s">
        <v>82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9">
        <f>'110 - Stavební úpravy hyg...'!J30</f>
        <v>0</v>
      </c>
      <c r="AH95" s="190"/>
      <c r="AI95" s="190"/>
      <c r="AJ95" s="190"/>
      <c r="AK95" s="190"/>
      <c r="AL95" s="190"/>
      <c r="AM95" s="190"/>
      <c r="AN95" s="189">
        <f>SUM(AG95,AT95)</f>
        <v>0</v>
      </c>
      <c r="AO95" s="190"/>
      <c r="AP95" s="190"/>
      <c r="AQ95" s="75" t="s">
        <v>83</v>
      </c>
      <c r="AR95" s="72"/>
      <c r="AS95" s="76">
        <v>0</v>
      </c>
      <c r="AT95" s="77">
        <f>ROUND(SUM(AV95:AW95),0)</f>
        <v>0</v>
      </c>
      <c r="AU95" s="78">
        <f>'110 - Stavební úpravy hyg...'!P118</f>
        <v>0</v>
      </c>
      <c r="AV95" s="77">
        <f>'110 - Stavební úpravy hyg...'!J33</f>
        <v>0</v>
      </c>
      <c r="AW95" s="77">
        <f>'110 - Stavební úpravy hyg...'!J34</f>
        <v>0</v>
      </c>
      <c r="AX95" s="77">
        <f>'110 - Stavební úpravy hyg...'!J35</f>
        <v>0</v>
      </c>
      <c r="AY95" s="77">
        <f>'110 - Stavební úpravy hyg...'!J36</f>
        <v>0</v>
      </c>
      <c r="AZ95" s="77">
        <f>'110 - Stavební úpravy hyg...'!F33</f>
        <v>0</v>
      </c>
      <c r="BA95" s="77">
        <f>'110 - Stavební úpravy hyg...'!F34</f>
        <v>0</v>
      </c>
      <c r="BB95" s="77">
        <f>'110 - Stavební úpravy hyg...'!F35</f>
        <v>0</v>
      </c>
      <c r="BC95" s="77">
        <f>'110 - Stavební úpravy hyg...'!F36</f>
        <v>0</v>
      </c>
      <c r="BD95" s="79">
        <f>'110 - Stavební úpravy hyg...'!F37</f>
        <v>0</v>
      </c>
      <c r="BT95" s="80" t="s">
        <v>8</v>
      </c>
      <c r="BV95" s="80" t="s">
        <v>78</v>
      </c>
      <c r="BW95" s="80" t="s">
        <v>84</v>
      </c>
      <c r="BX95" s="80" t="s">
        <v>4</v>
      </c>
      <c r="CL95" s="80" t="s">
        <v>1</v>
      </c>
      <c r="CM95" s="80" t="s">
        <v>85</v>
      </c>
    </row>
    <row r="96" spans="2:44" s="1" customFormat="1" ht="30" customHeight="1">
      <c r="B96" s="29"/>
      <c r="AR96" s="29"/>
    </row>
    <row r="97" spans="2:44" s="1" customFormat="1" ht="6.9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9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AN95:AP95"/>
    <mergeCell ref="AG95:AM95"/>
    <mergeCell ref="D95:H95"/>
    <mergeCell ref="J95:AF95"/>
    <mergeCell ref="L85:AO85"/>
    <mergeCell ref="AM87:AN87"/>
    <mergeCell ref="AM89:AP89"/>
    <mergeCell ref="AM90:AP90"/>
    <mergeCell ref="L30:P30"/>
    <mergeCell ref="W31:AE31"/>
    <mergeCell ref="AK32:AO32"/>
    <mergeCell ref="L32:P32"/>
    <mergeCell ref="AR2:BE2"/>
    <mergeCell ref="AG94:AM94"/>
    <mergeCell ref="AN94:AP94"/>
    <mergeCell ref="C92:G92"/>
    <mergeCell ref="I92:AF92"/>
    <mergeCell ref="AG92:AM92"/>
    <mergeCell ref="AN92:AP92"/>
    <mergeCell ref="AS89:AT91"/>
    <mergeCell ref="W33:AE33"/>
    <mergeCell ref="AK33:AO33"/>
    <mergeCell ref="L33:P33"/>
    <mergeCell ref="X35:AB35"/>
    <mergeCell ref="AK35:AO35"/>
    <mergeCell ref="AK31:AO31"/>
    <mergeCell ref="L31:P31"/>
    <mergeCell ref="W32:AE32"/>
  </mergeCells>
  <hyperlinks>
    <hyperlink ref="A95" location="'110 - Stavební úpravy hyg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2"/>
  <sheetViews>
    <sheetView showGridLines="0" workbookViewId="0" topLeftCell="A104">
      <selection activeCell="Y115" sqref="Y11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4" t="s">
        <v>84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ht="24.95" customHeight="1">
      <c r="B4" s="17"/>
      <c r="D4" s="18" t="s">
        <v>87</v>
      </c>
      <c r="L4" s="17"/>
      <c r="M4" s="81" t="s">
        <v>11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26.25" customHeight="1">
      <c r="B7" s="17"/>
      <c r="E7" s="209" t="str">
        <f>'Rekapitulace stavby'!K6</f>
        <v>Objekt č.p.1139/II, 2. až 5. patro, Volšovská, Sušice - stav. úpravy hygienických jader DM SOŠ  a SOU Sušice</v>
      </c>
      <c r="F7" s="210"/>
      <c r="G7" s="210"/>
      <c r="H7" s="210"/>
      <c r="L7" s="17"/>
    </row>
    <row r="8" spans="2:12" s="1" customFormat="1" ht="12" customHeight="1">
      <c r="B8" s="29"/>
      <c r="D8" s="24" t="s">
        <v>88</v>
      </c>
      <c r="L8" s="29"/>
    </row>
    <row r="9" spans="2:12" s="1" customFormat="1" ht="16.5" customHeight="1">
      <c r="B9" s="29"/>
      <c r="E9" s="192" t="s">
        <v>89</v>
      </c>
      <c r="F9" s="208"/>
      <c r="G9" s="208"/>
      <c r="H9" s="208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24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22</v>
      </c>
      <c r="I12" s="24" t="s">
        <v>23</v>
      </c>
      <c r="J12" s="49">
        <f>'Rekapitulace stavby'!AN8</f>
        <v>0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1</v>
      </c>
      <c r="L14" s="29"/>
    </row>
    <row r="15" spans="2:12" s="1" customFormat="1" ht="18" customHeight="1">
      <c r="B15" s="29"/>
      <c r="E15" s="22" t="s">
        <v>26</v>
      </c>
      <c r="I15" s="24" t="s">
        <v>27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28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1" t="str">
        <f>'Rekapitulace stavby'!E14</f>
        <v>Vyplň údaj</v>
      </c>
      <c r="F18" s="200"/>
      <c r="G18" s="200"/>
      <c r="H18" s="200"/>
      <c r="I18" s="24" t="s">
        <v>27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30</v>
      </c>
      <c r="I20" s="24" t="s">
        <v>25</v>
      </c>
      <c r="J20" s="22" t="s">
        <v>1</v>
      </c>
      <c r="L20" s="29"/>
    </row>
    <row r="21" spans="2:12" s="1" customFormat="1" ht="18" customHeight="1">
      <c r="B21" s="29"/>
      <c r="E21" s="22" t="s">
        <v>31</v>
      </c>
      <c r="I21" s="24" t="s">
        <v>27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33</v>
      </c>
      <c r="I23" s="24" t="s">
        <v>25</v>
      </c>
      <c r="J23" s="22" t="s">
        <v>1</v>
      </c>
      <c r="L23" s="29"/>
    </row>
    <row r="24" spans="2:12" s="1" customFormat="1" ht="18" customHeight="1">
      <c r="B24" s="29"/>
      <c r="E24" s="22" t="s">
        <v>34</v>
      </c>
      <c r="I24" s="24" t="s">
        <v>27</v>
      </c>
      <c r="J24" s="22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35</v>
      </c>
      <c r="L26" s="29"/>
    </row>
    <row r="27" spans="2:12" s="7" customFormat="1" ht="16.5" customHeight="1">
      <c r="B27" s="82"/>
      <c r="E27" s="204" t="s">
        <v>1</v>
      </c>
      <c r="F27" s="204"/>
      <c r="G27" s="204"/>
      <c r="H27" s="204"/>
      <c r="L27" s="8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3" t="s">
        <v>36</v>
      </c>
      <c r="J30" s="63">
        <f>ROUND(J118,0)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38</v>
      </c>
      <c r="I32" s="32" t="s">
        <v>37</v>
      </c>
      <c r="J32" s="32" t="s">
        <v>39</v>
      </c>
      <c r="L32" s="29"/>
    </row>
    <row r="33" spans="2:12" s="1" customFormat="1" ht="14.45" customHeight="1">
      <c r="B33" s="29"/>
      <c r="D33" s="52" t="s">
        <v>40</v>
      </c>
      <c r="E33" s="24" t="s">
        <v>41</v>
      </c>
      <c r="F33" s="84">
        <f>ROUND((SUM(BE118:BE121)),0)</f>
        <v>0</v>
      </c>
      <c r="I33" s="85">
        <v>0.21</v>
      </c>
      <c r="J33" s="84">
        <f>ROUND(((SUM(BE118:BE121))*I33),0)</f>
        <v>0</v>
      </c>
      <c r="L33" s="29"/>
    </row>
    <row r="34" spans="2:12" s="1" customFormat="1" ht="14.45" customHeight="1">
      <c r="B34" s="29"/>
      <c r="E34" s="24" t="s">
        <v>42</v>
      </c>
      <c r="F34" s="84">
        <f>ROUND((SUM(BF118:BF121)),0)</f>
        <v>0</v>
      </c>
      <c r="I34" s="85">
        <v>0.12</v>
      </c>
      <c r="J34" s="84">
        <f>ROUND(((SUM(BF118:BF121))*I34),0)</f>
        <v>0</v>
      </c>
      <c r="L34" s="29"/>
    </row>
    <row r="35" spans="2:12" s="1" customFormat="1" ht="14.45" customHeight="1" hidden="1">
      <c r="B35" s="29"/>
      <c r="E35" s="24" t="s">
        <v>43</v>
      </c>
      <c r="F35" s="84">
        <f>ROUND((SUM(BG118:BG121)),0)</f>
        <v>0</v>
      </c>
      <c r="I35" s="85">
        <v>0.21</v>
      </c>
      <c r="J35" s="84">
        <f>0</f>
        <v>0</v>
      </c>
      <c r="L35" s="29"/>
    </row>
    <row r="36" spans="2:12" s="1" customFormat="1" ht="14.45" customHeight="1" hidden="1">
      <c r="B36" s="29"/>
      <c r="E36" s="24" t="s">
        <v>44</v>
      </c>
      <c r="F36" s="84">
        <f>ROUND((SUM(BH118:BH121)),0)</f>
        <v>0</v>
      </c>
      <c r="I36" s="85">
        <v>0.12</v>
      </c>
      <c r="J36" s="84">
        <f>0</f>
        <v>0</v>
      </c>
      <c r="L36" s="29"/>
    </row>
    <row r="37" spans="2:12" s="1" customFormat="1" ht="14.45" customHeight="1" hidden="1">
      <c r="B37" s="29"/>
      <c r="E37" s="24" t="s">
        <v>45</v>
      </c>
      <c r="F37" s="84">
        <f>ROUND((SUM(BI118:BI121)),0)</f>
        <v>0</v>
      </c>
      <c r="I37" s="85">
        <v>0</v>
      </c>
      <c r="J37" s="84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86"/>
      <c r="D39" s="87" t="s">
        <v>46</v>
      </c>
      <c r="E39" s="54"/>
      <c r="F39" s="54"/>
      <c r="G39" s="88" t="s">
        <v>47</v>
      </c>
      <c r="H39" s="89" t="s">
        <v>48</v>
      </c>
      <c r="I39" s="54"/>
      <c r="J39" s="90">
        <f>SUM(J30:J37)</f>
        <v>0</v>
      </c>
      <c r="K39" s="91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49</v>
      </c>
      <c r="E50" s="39"/>
      <c r="F50" s="39"/>
      <c r="G50" s="38" t="s">
        <v>50</v>
      </c>
      <c r="H50" s="39"/>
      <c r="I50" s="39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51</v>
      </c>
      <c r="E61" s="31"/>
      <c r="F61" s="92" t="s">
        <v>52</v>
      </c>
      <c r="G61" s="40" t="s">
        <v>51</v>
      </c>
      <c r="H61" s="31"/>
      <c r="I61" s="31"/>
      <c r="J61" s="93" t="s">
        <v>52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53</v>
      </c>
      <c r="E65" s="39"/>
      <c r="F65" s="39"/>
      <c r="G65" s="38" t="s">
        <v>54</v>
      </c>
      <c r="H65" s="39"/>
      <c r="I65" s="39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51</v>
      </c>
      <c r="E76" s="31"/>
      <c r="F76" s="92" t="s">
        <v>52</v>
      </c>
      <c r="G76" s="40" t="s">
        <v>51</v>
      </c>
      <c r="H76" s="31"/>
      <c r="I76" s="31"/>
      <c r="J76" s="93" t="s">
        <v>52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90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17</v>
      </c>
      <c r="L84" s="29"/>
    </row>
    <row r="85" spans="2:12" s="1" customFormat="1" ht="26.25" customHeight="1">
      <c r="B85" s="29"/>
      <c r="E85" s="209" t="str">
        <f>E7</f>
        <v>Objekt č.p.1139/II, 2. až 5. patro, Volšovská, Sušice - stav. úpravy hygienických jader DM SOŠ  a SOU Sušice</v>
      </c>
      <c r="F85" s="210"/>
      <c r="G85" s="210"/>
      <c r="H85" s="210"/>
      <c r="L85" s="29"/>
    </row>
    <row r="86" spans="2:12" s="1" customFormat="1" ht="12" customHeight="1">
      <c r="B86" s="29"/>
      <c r="C86" s="24" t="s">
        <v>88</v>
      </c>
      <c r="L86" s="29"/>
    </row>
    <row r="87" spans="2:12" s="1" customFormat="1" ht="16.5" customHeight="1">
      <c r="B87" s="29"/>
      <c r="E87" s="192" t="str">
        <f>E9</f>
        <v>110 - Stavební úpravy hygienických jader DM SOŠ</v>
      </c>
      <c r="F87" s="208"/>
      <c r="G87" s="208"/>
      <c r="H87" s="208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21</v>
      </c>
      <c r="F89" s="22" t="str">
        <f>F12</f>
        <v>Sušice</v>
      </c>
      <c r="I89" s="24" t="s">
        <v>23</v>
      </c>
      <c r="J89" s="49">
        <f>IF(J12="","",J12)</f>
        <v>0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4" t="s">
        <v>24</v>
      </c>
      <c r="F91" s="22" t="str">
        <f>E15</f>
        <v>SOŠ a SOU Sušice</v>
      </c>
      <c r="I91" s="24" t="s">
        <v>30</v>
      </c>
      <c r="J91" s="27" t="str">
        <f>E21</f>
        <v>Ing. Jiří Lejsek</v>
      </c>
      <c r="L91" s="29"/>
    </row>
    <row r="92" spans="2:12" s="1" customFormat="1" ht="15.2" customHeight="1">
      <c r="B92" s="29"/>
      <c r="C92" s="24" t="s">
        <v>28</v>
      </c>
      <c r="F92" s="22" t="str">
        <f>IF(E18="","",E18)</f>
        <v>Vyplň údaj</v>
      </c>
      <c r="I92" s="24" t="s">
        <v>33</v>
      </c>
      <c r="J92" s="27" t="str">
        <f>E24</f>
        <v>Pavel Hrba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4" t="s">
        <v>91</v>
      </c>
      <c r="D94" s="86"/>
      <c r="E94" s="86"/>
      <c r="F94" s="86"/>
      <c r="G94" s="86"/>
      <c r="H94" s="86"/>
      <c r="I94" s="86"/>
      <c r="J94" s="95" t="s">
        <v>92</v>
      </c>
      <c r="K94" s="86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96" t="s">
        <v>93</v>
      </c>
      <c r="J96" s="63">
        <f>J118</f>
        <v>0</v>
      </c>
      <c r="L96" s="29"/>
      <c r="AU96" s="14" t="s">
        <v>94</v>
      </c>
    </row>
    <row r="97" spans="2:12" s="8" customFormat="1" ht="24.95" customHeight="1">
      <c r="B97" s="97"/>
      <c r="D97" s="98" t="s">
        <v>95</v>
      </c>
      <c r="E97" s="99"/>
      <c r="F97" s="99"/>
      <c r="G97" s="99"/>
      <c r="H97" s="99"/>
      <c r="I97" s="99"/>
      <c r="J97" s="100">
        <f>J119</f>
        <v>0</v>
      </c>
      <c r="L97" s="97"/>
    </row>
    <row r="98" spans="2:12" s="9" customFormat="1" ht="19.9" customHeight="1">
      <c r="B98" s="101"/>
      <c r="D98" s="102" t="s">
        <v>96</v>
      </c>
      <c r="E98" s="103"/>
      <c r="F98" s="103"/>
      <c r="G98" s="103"/>
      <c r="H98" s="103"/>
      <c r="I98" s="103"/>
      <c r="J98" s="104">
        <f>J120</f>
        <v>0</v>
      </c>
      <c r="L98" s="101"/>
    </row>
    <row r="99" spans="2:12" s="1" customFormat="1" ht="21.75" customHeight="1">
      <c r="B99" s="29"/>
      <c r="L99" s="29"/>
    </row>
    <row r="100" spans="2:12" s="1" customFormat="1" ht="6.9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29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9"/>
    </row>
    <row r="105" spans="2:12" s="1" customFormat="1" ht="24.95" customHeight="1">
      <c r="B105" s="29"/>
      <c r="C105" s="18" t="s">
        <v>97</v>
      </c>
      <c r="L105" s="29"/>
    </row>
    <row r="106" spans="2:12" s="1" customFormat="1" ht="6.95" customHeight="1">
      <c r="B106" s="29"/>
      <c r="L106" s="29"/>
    </row>
    <row r="107" spans="2:12" s="1" customFormat="1" ht="12" customHeight="1">
      <c r="B107" s="29"/>
      <c r="C107" s="24" t="s">
        <v>17</v>
      </c>
      <c r="L107" s="29"/>
    </row>
    <row r="108" spans="2:12" s="1" customFormat="1" ht="26.25" customHeight="1">
      <c r="B108" s="29"/>
      <c r="E108" s="209" t="str">
        <f>E7</f>
        <v>Objekt č.p.1139/II, 2. až 5. patro, Volšovská, Sušice - stav. úpravy hygienických jader DM SOŠ  a SOU Sušice</v>
      </c>
      <c r="F108" s="210"/>
      <c r="G108" s="210"/>
      <c r="H108" s="210"/>
      <c r="L108" s="29"/>
    </row>
    <row r="109" spans="2:12" s="1" customFormat="1" ht="12" customHeight="1">
      <c r="B109" s="29"/>
      <c r="C109" s="24" t="s">
        <v>88</v>
      </c>
      <c r="L109" s="29"/>
    </row>
    <row r="110" spans="2:12" s="1" customFormat="1" ht="16.5" customHeight="1">
      <c r="B110" s="29"/>
      <c r="E110" s="192" t="str">
        <f>E9</f>
        <v>110 - Stavební úpravy hygienických jader DM SOŠ</v>
      </c>
      <c r="F110" s="208"/>
      <c r="G110" s="208"/>
      <c r="H110" s="208"/>
      <c r="L110" s="29"/>
    </row>
    <row r="111" spans="2:12" s="1" customFormat="1" ht="6.95" customHeight="1">
      <c r="B111" s="29"/>
      <c r="L111" s="29"/>
    </row>
    <row r="112" spans="2:12" s="1" customFormat="1" ht="12" customHeight="1">
      <c r="B112" s="29"/>
      <c r="C112" s="24" t="s">
        <v>21</v>
      </c>
      <c r="F112" s="22" t="str">
        <f>F12</f>
        <v>Sušice</v>
      </c>
      <c r="I112" s="24" t="s">
        <v>23</v>
      </c>
      <c r="J112" s="49">
        <f>IF(J12="","",J12)</f>
        <v>0</v>
      </c>
      <c r="L112" s="29"/>
    </row>
    <row r="113" spans="2:12" s="1" customFormat="1" ht="6.95" customHeight="1">
      <c r="B113" s="29"/>
      <c r="L113" s="29"/>
    </row>
    <row r="114" spans="2:12" s="1" customFormat="1" ht="15.2" customHeight="1">
      <c r="B114" s="29"/>
      <c r="C114" s="24" t="s">
        <v>24</v>
      </c>
      <c r="F114" s="22" t="str">
        <f>E15</f>
        <v>SOŠ a SOU Sušice</v>
      </c>
      <c r="I114" s="24" t="s">
        <v>30</v>
      </c>
      <c r="J114" s="27" t="str">
        <f>E21</f>
        <v>Ing. Jiří Lejsek</v>
      </c>
      <c r="L114" s="29"/>
    </row>
    <row r="115" spans="2:12" s="1" customFormat="1" ht="15.2" customHeight="1">
      <c r="B115" s="29"/>
      <c r="C115" s="24" t="s">
        <v>28</v>
      </c>
      <c r="F115" s="22" t="str">
        <f>IF(E18="","",E18)</f>
        <v>Vyplň údaj</v>
      </c>
      <c r="I115" s="24" t="s">
        <v>33</v>
      </c>
      <c r="J115" s="27" t="str">
        <f>E24</f>
        <v>Pavel Hrba</v>
      </c>
      <c r="L115" s="29"/>
    </row>
    <row r="116" spans="2:12" s="1" customFormat="1" ht="10.35" customHeight="1">
      <c r="B116" s="29"/>
      <c r="L116" s="29"/>
    </row>
    <row r="117" spans="2:20" s="10" customFormat="1" ht="29.25" customHeight="1">
      <c r="B117" s="105"/>
      <c r="C117" s="106" t="s">
        <v>98</v>
      </c>
      <c r="D117" s="107" t="s">
        <v>61</v>
      </c>
      <c r="E117" s="107" t="s">
        <v>57</v>
      </c>
      <c r="F117" s="107" t="s">
        <v>58</v>
      </c>
      <c r="G117" s="107" t="s">
        <v>99</v>
      </c>
      <c r="H117" s="107" t="s">
        <v>100</v>
      </c>
      <c r="I117" s="107" t="s">
        <v>101</v>
      </c>
      <c r="J117" s="108" t="s">
        <v>92</v>
      </c>
      <c r="K117" s="109" t="s">
        <v>102</v>
      </c>
      <c r="L117" s="105"/>
      <c r="M117" s="56" t="s">
        <v>1</v>
      </c>
      <c r="N117" s="57" t="s">
        <v>40</v>
      </c>
      <c r="O117" s="57" t="s">
        <v>103</v>
      </c>
      <c r="P117" s="57" t="s">
        <v>104</v>
      </c>
      <c r="Q117" s="57" t="s">
        <v>105</v>
      </c>
      <c r="R117" s="57" t="s">
        <v>106</v>
      </c>
      <c r="S117" s="57" t="s">
        <v>107</v>
      </c>
      <c r="T117" s="58" t="s">
        <v>108</v>
      </c>
    </row>
    <row r="118" spans="2:63" s="1" customFormat="1" ht="22.9" customHeight="1">
      <c r="B118" s="29"/>
      <c r="C118" s="61" t="s">
        <v>109</v>
      </c>
      <c r="J118" s="110">
        <f>BK118</f>
        <v>0</v>
      </c>
      <c r="L118" s="29"/>
      <c r="M118" s="59"/>
      <c r="N118" s="50"/>
      <c r="O118" s="50"/>
      <c r="P118" s="111">
        <f>P119</f>
        <v>0</v>
      </c>
      <c r="Q118" s="50"/>
      <c r="R118" s="111">
        <f>R119</f>
        <v>0</v>
      </c>
      <c r="S118" s="50"/>
      <c r="T118" s="112">
        <f>T119</f>
        <v>0</v>
      </c>
      <c r="AT118" s="14" t="s">
        <v>75</v>
      </c>
      <c r="AU118" s="14" t="s">
        <v>94</v>
      </c>
      <c r="BK118" s="113">
        <f>BK119</f>
        <v>0</v>
      </c>
    </row>
    <row r="119" spans="2:63" s="11" customFormat="1" ht="25.9" customHeight="1">
      <c r="B119" s="114"/>
      <c r="D119" s="115" t="s">
        <v>75</v>
      </c>
      <c r="E119" s="116" t="s">
        <v>110</v>
      </c>
      <c r="F119" s="116" t="s">
        <v>110</v>
      </c>
      <c r="I119" s="117"/>
      <c r="J119" s="118">
        <f>BK119</f>
        <v>0</v>
      </c>
      <c r="L119" s="114"/>
      <c r="M119" s="119"/>
      <c r="P119" s="120">
        <f>P120</f>
        <v>0</v>
      </c>
      <c r="R119" s="120">
        <f>R120</f>
        <v>0</v>
      </c>
      <c r="T119" s="121">
        <f>T120</f>
        <v>0</v>
      </c>
      <c r="AR119" s="115" t="s">
        <v>8</v>
      </c>
      <c r="AT119" s="122" t="s">
        <v>75</v>
      </c>
      <c r="AU119" s="122" t="s">
        <v>76</v>
      </c>
      <c r="AY119" s="115" t="s">
        <v>111</v>
      </c>
      <c r="BK119" s="123">
        <f>BK120</f>
        <v>0</v>
      </c>
    </row>
    <row r="120" spans="2:63" s="11" customFormat="1" ht="22.9" customHeight="1">
      <c r="B120" s="114"/>
      <c r="D120" s="115" t="s">
        <v>75</v>
      </c>
      <c r="E120" s="124" t="s">
        <v>112</v>
      </c>
      <c r="F120" s="124" t="s">
        <v>113</v>
      </c>
      <c r="I120" s="117"/>
      <c r="J120" s="125">
        <f>BK120</f>
        <v>0</v>
      </c>
      <c r="L120" s="114"/>
      <c r="M120" s="119"/>
      <c r="P120" s="120">
        <f>P121</f>
        <v>0</v>
      </c>
      <c r="R120" s="120">
        <f>R121</f>
        <v>0</v>
      </c>
      <c r="T120" s="121">
        <f>T121</f>
        <v>0</v>
      </c>
      <c r="AR120" s="115" t="s">
        <v>8</v>
      </c>
      <c r="AT120" s="122" t="s">
        <v>75</v>
      </c>
      <c r="AU120" s="122" t="s">
        <v>8</v>
      </c>
      <c r="AY120" s="115" t="s">
        <v>111</v>
      </c>
      <c r="BK120" s="123">
        <f>BK121</f>
        <v>0</v>
      </c>
    </row>
    <row r="121" spans="2:65" s="1" customFormat="1" ht="24.2" customHeight="1">
      <c r="B121" s="126"/>
      <c r="C121" s="127" t="s">
        <v>8</v>
      </c>
      <c r="D121" s="127" t="s">
        <v>114</v>
      </c>
      <c r="E121" s="128" t="s">
        <v>115</v>
      </c>
      <c r="F121" s="129" t="s">
        <v>116</v>
      </c>
      <c r="G121" s="130" t="s">
        <v>117</v>
      </c>
      <c r="H121" s="131">
        <v>14</v>
      </c>
      <c r="I121" s="132">
        <f>'210 - Vzorový výkaz stave...'!J30</f>
        <v>0</v>
      </c>
      <c r="J121" s="133">
        <f>ROUND(I121*H121,0)</f>
        <v>0</v>
      </c>
      <c r="K121" s="134"/>
      <c r="L121" s="29"/>
      <c r="M121" s="135" t="s">
        <v>1</v>
      </c>
      <c r="N121" s="136" t="s">
        <v>41</v>
      </c>
      <c r="O121" s="137"/>
      <c r="P121" s="138">
        <f>O121*H121</f>
        <v>0</v>
      </c>
      <c r="Q121" s="138">
        <v>0</v>
      </c>
      <c r="R121" s="138">
        <f>Q121*H121</f>
        <v>0</v>
      </c>
      <c r="S121" s="138">
        <v>0</v>
      </c>
      <c r="T121" s="139">
        <f>S121*H121</f>
        <v>0</v>
      </c>
      <c r="AR121" s="140" t="s">
        <v>118</v>
      </c>
      <c r="AT121" s="140" t="s">
        <v>114</v>
      </c>
      <c r="AU121" s="140" t="s">
        <v>85</v>
      </c>
      <c r="AY121" s="14" t="s">
        <v>111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4" t="s">
        <v>8</v>
      </c>
      <c r="BK121" s="141">
        <f>ROUND(I121*H121,0)</f>
        <v>0</v>
      </c>
      <c r="BL121" s="14" t="s">
        <v>118</v>
      </c>
      <c r="BM121" s="140" t="s">
        <v>119</v>
      </c>
    </row>
    <row r="122" spans="2:12" s="1" customFormat="1" ht="6.95" customHeight="1"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29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7"/>
  <sheetViews>
    <sheetView showGridLines="0" tabSelected="1" workbookViewId="0" topLeftCell="A1">
      <selection activeCell="F318" sqref="F3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6.00390625" style="0" customWidth="1"/>
    <col min="4" max="4" width="5.710937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4" t="s">
        <v>86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ht="24.95" customHeight="1">
      <c r="B4" s="17"/>
      <c r="D4" s="18" t="s">
        <v>87</v>
      </c>
      <c r="L4" s="17"/>
      <c r="M4" s="81" t="s">
        <v>11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26.25" customHeight="1">
      <c r="B7" s="17"/>
      <c r="E7" s="209" t="str">
        <f>'Rekapitulace stavby'!K6</f>
        <v>Objekt č.p.1139/II, 2. až 5. patro, Volšovská, Sušice - stav. úpravy hygienických jader DM SOŠ  a SOU Sušice</v>
      </c>
      <c r="F7" s="210"/>
      <c r="G7" s="210"/>
      <c r="H7" s="210"/>
      <c r="L7" s="17"/>
    </row>
    <row r="8" spans="2:12" s="1" customFormat="1" ht="12" customHeight="1">
      <c r="B8" s="29"/>
      <c r="D8" s="24" t="s">
        <v>88</v>
      </c>
      <c r="L8" s="29"/>
    </row>
    <row r="9" spans="2:12" s="1" customFormat="1" ht="16.5" customHeight="1">
      <c r="B9" s="29"/>
      <c r="E9" s="192" t="s">
        <v>120</v>
      </c>
      <c r="F9" s="208"/>
      <c r="G9" s="208"/>
      <c r="H9" s="208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24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22</v>
      </c>
      <c r="I12" s="24" t="s">
        <v>23</v>
      </c>
      <c r="J12" s="49">
        <f>'Rekapitulace stavby'!AN8</f>
        <v>0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1</v>
      </c>
      <c r="L14" s="29"/>
    </row>
    <row r="15" spans="2:12" s="1" customFormat="1" ht="18" customHeight="1">
      <c r="B15" s="29"/>
      <c r="E15" s="22" t="s">
        <v>26</v>
      </c>
      <c r="I15" s="24" t="s">
        <v>27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28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1" t="str">
        <f>'Rekapitulace stavby'!E14</f>
        <v>Vyplň údaj</v>
      </c>
      <c r="F18" s="200"/>
      <c r="G18" s="200"/>
      <c r="H18" s="200"/>
      <c r="I18" s="24" t="s">
        <v>27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30</v>
      </c>
      <c r="I20" s="24" t="s">
        <v>25</v>
      </c>
      <c r="J20" s="22" t="s">
        <v>1</v>
      </c>
      <c r="L20" s="29"/>
    </row>
    <row r="21" spans="2:12" s="1" customFormat="1" ht="18" customHeight="1">
      <c r="B21" s="29"/>
      <c r="E21" s="22" t="s">
        <v>31</v>
      </c>
      <c r="I21" s="24" t="s">
        <v>27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33</v>
      </c>
      <c r="I23" s="24" t="s">
        <v>25</v>
      </c>
      <c r="J23" s="22" t="s">
        <v>1</v>
      </c>
      <c r="L23" s="29"/>
    </row>
    <row r="24" spans="2:12" s="1" customFormat="1" ht="18" customHeight="1">
      <c r="B24" s="29"/>
      <c r="E24" s="22"/>
      <c r="I24" s="24" t="s">
        <v>27</v>
      </c>
      <c r="J24" s="22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35</v>
      </c>
      <c r="L26" s="29"/>
    </row>
    <row r="27" spans="2:12" s="7" customFormat="1" ht="16.5" customHeight="1">
      <c r="B27" s="82"/>
      <c r="E27" s="204" t="s">
        <v>1</v>
      </c>
      <c r="F27" s="204"/>
      <c r="G27" s="204"/>
      <c r="H27" s="204"/>
      <c r="L27" s="8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3" t="s">
        <v>36</v>
      </c>
      <c r="J30" s="63">
        <f>ROUND(J136,0)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38</v>
      </c>
      <c r="I32" s="32" t="s">
        <v>37</v>
      </c>
      <c r="J32" s="32" t="s">
        <v>39</v>
      </c>
      <c r="L32" s="29"/>
    </row>
    <row r="33" spans="2:12" s="1" customFormat="1" ht="14.45" customHeight="1">
      <c r="B33" s="29"/>
      <c r="D33" s="52" t="s">
        <v>40</v>
      </c>
      <c r="E33" s="24" t="s">
        <v>41</v>
      </c>
      <c r="F33" s="84">
        <f>ROUND((SUM(BE136:BE346)),0)</f>
        <v>0</v>
      </c>
      <c r="I33" s="85">
        <v>0.21</v>
      </c>
      <c r="J33" s="84">
        <f>ROUND(((SUM(BE136:BE346))*I33),0)</f>
        <v>0</v>
      </c>
      <c r="L33" s="29"/>
    </row>
    <row r="34" spans="2:12" s="1" customFormat="1" ht="14.45" customHeight="1">
      <c r="B34" s="29"/>
      <c r="E34" s="24" t="s">
        <v>42</v>
      </c>
      <c r="F34" s="84">
        <f>ROUND((SUM(BF136:BF346)),0)</f>
        <v>0</v>
      </c>
      <c r="I34" s="85">
        <v>0.12</v>
      </c>
      <c r="J34" s="84">
        <f>ROUND(((SUM(BF136:BF346))*I34),0)</f>
        <v>0</v>
      </c>
      <c r="L34" s="29"/>
    </row>
    <row r="35" spans="2:12" s="1" customFormat="1" ht="14.45" customHeight="1" hidden="1">
      <c r="B35" s="29"/>
      <c r="E35" s="24" t="s">
        <v>43</v>
      </c>
      <c r="F35" s="84">
        <f>ROUND((SUM(BG136:BG346)),0)</f>
        <v>0</v>
      </c>
      <c r="I35" s="85">
        <v>0.21</v>
      </c>
      <c r="J35" s="84">
        <f>0</f>
        <v>0</v>
      </c>
      <c r="L35" s="29"/>
    </row>
    <row r="36" spans="2:12" s="1" customFormat="1" ht="14.45" customHeight="1" hidden="1">
      <c r="B36" s="29"/>
      <c r="E36" s="24" t="s">
        <v>44</v>
      </c>
      <c r="F36" s="84">
        <f>ROUND((SUM(BH136:BH346)),0)</f>
        <v>0</v>
      </c>
      <c r="I36" s="85">
        <v>0.12</v>
      </c>
      <c r="J36" s="84">
        <f>0</f>
        <v>0</v>
      </c>
      <c r="L36" s="29"/>
    </row>
    <row r="37" spans="2:12" s="1" customFormat="1" ht="14.45" customHeight="1" hidden="1">
      <c r="B37" s="29"/>
      <c r="E37" s="24" t="s">
        <v>45</v>
      </c>
      <c r="F37" s="84">
        <f>ROUND((SUM(BI136:BI346)),0)</f>
        <v>0</v>
      </c>
      <c r="I37" s="85">
        <v>0</v>
      </c>
      <c r="J37" s="84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86"/>
      <c r="D39" s="87" t="s">
        <v>46</v>
      </c>
      <c r="E39" s="54"/>
      <c r="F39" s="54"/>
      <c r="G39" s="88" t="s">
        <v>47</v>
      </c>
      <c r="H39" s="89" t="s">
        <v>48</v>
      </c>
      <c r="I39" s="54"/>
      <c r="J39" s="90">
        <f>SUM(J30:J37)</f>
        <v>0</v>
      </c>
      <c r="K39" s="91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49</v>
      </c>
      <c r="E50" s="39"/>
      <c r="F50" s="39"/>
      <c r="G50" s="38" t="s">
        <v>50</v>
      </c>
      <c r="H50" s="39"/>
      <c r="I50" s="39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51</v>
      </c>
      <c r="E61" s="31"/>
      <c r="F61" s="92" t="s">
        <v>52</v>
      </c>
      <c r="G61" s="40" t="s">
        <v>51</v>
      </c>
      <c r="H61" s="31"/>
      <c r="I61" s="31"/>
      <c r="J61" s="93" t="s">
        <v>52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53</v>
      </c>
      <c r="E65" s="39"/>
      <c r="F65" s="39"/>
      <c r="G65" s="38" t="s">
        <v>54</v>
      </c>
      <c r="H65" s="39"/>
      <c r="I65" s="39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51</v>
      </c>
      <c r="E76" s="31"/>
      <c r="F76" s="92" t="s">
        <v>52</v>
      </c>
      <c r="G76" s="40" t="s">
        <v>51</v>
      </c>
      <c r="H76" s="31"/>
      <c r="I76" s="31"/>
      <c r="J76" s="93" t="s">
        <v>52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90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17</v>
      </c>
      <c r="L84" s="29"/>
    </row>
    <row r="85" spans="2:12" s="1" customFormat="1" ht="26.25" customHeight="1">
      <c r="B85" s="29"/>
      <c r="E85" s="209" t="str">
        <f>E7</f>
        <v>Objekt č.p.1139/II, 2. až 5. patro, Volšovská, Sušice - stav. úpravy hygienických jader DM SOŠ  a SOU Sušice</v>
      </c>
      <c r="F85" s="210"/>
      <c r="G85" s="210"/>
      <c r="H85" s="210"/>
      <c r="L85" s="29"/>
    </row>
    <row r="86" spans="2:12" s="1" customFormat="1" ht="12" customHeight="1">
      <c r="B86" s="29"/>
      <c r="C86" s="24" t="s">
        <v>88</v>
      </c>
      <c r="L86" s="29"/>
    </row>
    <row r="87" spans="2:12" s="1" customFormat="1" ht="16.5" customHeight="1">
      <c r="B87" s="29"/>
      <c r="E87" s="192" t="str">
        <f>E9</f>
        <v>210 - Vzorový výkaz stavebních úprav jednoho jádra</v>
      </c>
      <c r="F87" s="208"/>
      <c r="G87" s="208"/>
      <c r="H87" s="208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21</v>
      </c>
      <c r="F89" s="22" t="str">
        <f>F12</f>
        <v>Sušice</v>
      </c>
      <c r="I89" s="24" t="s">
        <v>23</v>
      </c>
      <c r="J89" s="49">
        <f>IF(J12="","",J12)</f>
        <v>0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4" t="s">
        <v>24</v>
      </c>
      <c r="F91" s="22" t="str">
        <f>E15</f>
        <v>SOŠ a SOU Sušice</v>
      </c>
      <c r="I91" s="24" t="s">
        <v>30</v>
      </c>
      <c r="J91" s="27" t="str">
        <f>E21</f>
        <v>Ing. Jiří Lejsek</v>
      </c>
      <c r="L91" s="29"/>
    </row>
    <row r="92" spans="2:12" s="1" customFormat="1" ht="15.2" customHeight="1">
      <c r="B92" s="29"/>
      <c r="C92" s="24" t="s">
        <v>28</v>
      </c>
      <c r="F92" s="22" t="str">
        <f>IF(E18="","",E18)</f>
        <v>Vyplň údaj</v>
      </c>
      <c r="I92" s="24" t="s">
        <v>33</v>
      </c>
      <c r="J92" s="27"/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4" t="s">
        <v>91</v>
      </c>
      <c r="D94" s="86"/>
      <c r="E94" s="86"/>
      <c r="F94" s="86"/>
      <c r="G94" s="86"/>
      <c r="H94" s="86"/>
      <c r="I94" s="86"/>
      <c r="J94" s="95" t="s">
        <v>92</v>
      </c>
      <c r="K94" s="86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96" t="s">
        <v>93</v>
      </c>
      <c r="J96" s="63">
        <f>J136</f>
        <v>0</v>
      </c>
      <c r="L96" s="29"/>
      <c r="AU96" s="14" t="s">
        <v>94</v>
      </c>
    </row>
    <row r="97" spans="2:12" s="8" customFormat="1" ht="24.95" customHeight="1">
      <c r="B97" s="97"/>
      <c r="D97" s="98" t="s">
        <v>121</v>
      </c>
      <c r="E97" s="99"/>
      <c r="F97" s="99"/>
      <c r="G97" s="99"/>
      <c r="H97" s="99"/>
      <c r="I97" s="99"/>
      <c r="J97" s="100">
        <f>J137</f>
        <v>0</v>
      </c>
      <c r="L97" s="97"/>
    </row>
    <row r="98" spans="2:12" s="9" customFormat="1" ht="19.9" customHeight="1">
      <c r="B98" s="101"/>
      <c r="D98" s="102" t="s">
        <v>122</v>
      </c>
      <c r="E98" s="103"/>
      <c r="F98" s="103"/>
      <c r="G98" s="103"/>
      <c r="H98" s="103"/>
      <c r="I98" s="103"/>
      <c r="J98" s="104">
        <f>J138</f>
        <v>0</v>
      </c>
      <c r="L98" s="101"/>
    </row>
    <row r="99" spans="2:12" s="9" customFormat="1" ht="19.9" customHeight="1">
      <c r="B99" s="101"/>
      <c r="D99" s="102" t="s">
        <v>123</v>
      </c>
      <c r="E99" s="103"/>
      <c r="F99" s="103"/>
      <c r="G99" s="103"/>
      <c r="H99" s="103"/>
      <c r="I99" s="103"/>
      <c r="J99" s="104">
        <f>J150</f>
        <v>0</v>
      </c>
      <c r="L99" s="101"/>
    </row>
    <row r="100" spans="2:12" s="9" customFormat="1" ht="19.9" customHeight="1">
      <c r="B100" s="101"/>
      <c r="D100" s="102" t="s">
        <v>124</v>
      </c>
      <c r="E100" s="103"/>
      <c r="F100" s="103"/>
      <c r="G100" s="103"/>
      <c r="H100" s="103"/>
      <c r="I100" s="103"/>
      <c r="J100" s="104">
        <f>J170</f>
        <v>0</v>
      </c>
      <c r="L100" s="101"/>
    </row>
    <row r="101" spans="2:12" s="9" customFormat="1" ht="19.9" customHeight="1">
      <c r="B101" s="101"/>
      <c r="D101" s="102" t="s">
        <v>125</v>
      </c>
      <c r="E101" s="103"/>
      <c r="F101" s="103"/>
      <c r="G101" s="103"/>
      <c r="H101" s="103"/>
      <c r="I101" s="103"/>
      <c r="J101" s="104">
        <f>J183</f>
        <v>0</v>
      </c>
      <c r="L101" s="101"/>
    </row>
    <row r="102" spans="2:12" s="9" customFormat="1" ht="19.9" customHeight="1">
      <c r="B102" s="101"/>
      <c r="D102" s="102" t="s">
        <v>126</v>
      </c>
      <c r="E102" s="103"/>
      <c r="F102" s="103"/>
      <c r="G102" s="103"/>
      <c r="H102" s="103"/>
      <c r="I102" s="103"/>
      <c r="J102" s="104">
        <f>J189</f>
        <v>0</v>
      </c>
      <c r="L102" s="101"/>
    </row>
    <row r="103" spans="2:12" s="8" customFormat="1" ht="24.95" customHeight="1">
      <c r="B103" s="97"/>
      <c r="D103" s="98" t="s">
        <v>127</v>
      </c>
      <c r="E103" s="99"/>
      <c r="F103" s="99"/>
      <c r="G103" s="99"/>
      <c r="H103" s="99"/>
      <c r="I103" s="99"/>
      <c r="J103" s="100">
        <f>J191</f>
        <v>0</v>
      </c>
      <c r="L103" s="97"/>
    </row>
    <row r="104" spans="2:12" s="9" customFormat="1" ht="19.9" customHeight="1">
      <c r="B104" s="101"/>
      <c r="D104" s="102" t="s">
        <v>128</v>
      </c>
      <c r="E104" s="103"/>
      <c r="F104" s="103"/>
      <c r="G104" s="103"/>
      <c r="H104" s="103"/>
      <c r="I104" s="103"/>
      <c r="J104" s="104">
        <f>J192</f>
        <v>0</v>
      </c>
      <c r="L104" s="101"/>
    </row>
    <row r="105" spans="2:12" s="9" customFormat="1" ht="19.9" customHeight="1">
      <c r="B105" s="101"/>
      <c r="D105" s="102" t="s">
        <v>129</v>
      </c>
      <c r="E105" s="103"/>
      <c r="F105" s="103"/>
      <c r="G105" s="103"/>
      <c r="H105" s="103"/>
      <c r="I105" s="103"/>
      <c r="J105" s="104">
        <f>J208</f>
        <v>0</v>
      </c>
      <c r="L105" s="101"/>
    </row>
    <row r="106" spans="2:12" s="9" customFormat="1" ht="19.9" customHeight="1">
      <c r="B106" s="101"/>
      <c r="D106" s="102" t="s">
        <v>130</v>
      </c>
      <c r="E106" s="103"/>
      <c r="F106" s="103"/>
      <c r="G106" s="103"/>
      <c r="H106" s="103"/>
      <c r="I106" s="103"/>
      <c r="J106" s="104">
        <f>J232</f>
        <v>0</v>
      </c>
      <c r="L106" s="101"/>
    </row>
    <row r="107" spans="2:12" s="9" customFormat="1" ht="19.9" customHeight="1">
      <c r="B107" s="101"/>
      <c r="D107" s="102" t="s">
        <v>131</v>
      </c>
      <c r="E107" s="103"/>
      <c r="F107" s="103"/>
      <c r="G107" s="103"/>
      <c r="H107" s="103"/>
      <c r="I107" s="103"/>
      <c r="J107" s="104">
        <f>J253</f>
        <v>0</v>
      </c>
      <c r="L107" s="101"/>
    </row>
    <row r="108" spans="2:12" s="9" customFormat="1" ht="19.9" customHeight="1">
      <c r="B108" s="101"/>
      <c r="D108" s="102" t="s">
        <v>132</v>
      </c>
      <c r="E108" s="103"/>
      <c r="F108" s="103"/>
      <c r="G108" s="103"/>
      <c r="H108" s="103"/>
      <c r="I108" s="103"/>
      <c r="J108" s="104">
        <f>J264</f>
        <v>0</v>
      </c>
      <c r="L108" s="101"/>
    </row>
    <row r="109" spans="2:12" s="9" customFormat="1" ht="19.9" customHeight="1">
      <c r="B109" s="101"/>
      <c r="D109" s="102" t="s">
        <v>133</v>
      </c>
      <c r="E109" s="103"/>
      <c r="F109" s="103"/>
      <c r="G109" s="103"/>
      <c r="H109" s="103"/>
      <c r="I109" s="103"/>
      <c r="J109" s="104">
        <f>J279</f>
        <v>0</v>
      </c>
      <c r="L109" s="101"/>
    </row>
    <row r="110" spans="2:12" s="9" customFormat="1" ht="19.9" customHeight="1">
      <c r="B110" s="101"/>
      <c r="D110" s="102" t="s">
        <v>134</v>
      </c>
      <c r="E110" s="103"/>
      <c r="F110" s="103"/>
      <c r="G110" s="103"/>
      <c r="H110" s="103"/>
      <c r="I110" s="103"/>
      <c r="J110" s="104">
        <f>J281</f>
        <v>0</v>
      </c>
      <c r="L110" s="101"/>
    </row>
    <row r="111" spans="2:12" s="9" customFormat="1" ht="19.9" customHeight="1">
      <c r="B111" s="101"/>
      <c r="D111" s="102" t="s">
        <v>135</v>
      </c>
      <c r="E111" s="103"/>
      <c r="F111" s="103"/>
      <c r="G111" s="103"/>
      <c r="H111" s="103"/>
      <c r="I111" s="103"/>
      <c r="J111" s="104">
        <f>J301</f>
        <v>0</v>
      </c>
      <c r="L111" s="101"/>
    </row>
    <row r="112" spans="2:12" s="9" customFormat="1" ht="19.9" customHeight="1">
      <c r="B112" s="101"/>
      <c r="D112" s="102" t="s">
        <v>136</v>
      </c>
      <c r="E112" s="103"/>
      <c r="F112" s="103"/>
      <c r="G112" s="103"/>
      <c r="H112" s="103"/>
      <c r="I112" s="103"/>
      <c r="J112" s="104">
        <f>J328</f>
        <v>0</v>
      </c>
      <c r="L112" s="101"/>
    </row>
    <row r="113" spans="2:12" s="9" customFormat="1" ht="19.9" customHeight="1">
      <c r="B113" s="101"/>
      <c r="D113" s="102" t="s">
        <v>137</v>
      </c>
      <c r="E113" s="103"/>
      <c r="F113" s="103"/>
      <c r="G113" s="103"/>
      <c r="H113" s="103"/>
      <c r="I113" s="103"/>
      <c r="J113" s="104">
        <f>J337</f>
        <v>0</v>
      </c>
      <c r="L113" s="101"/>
    </row>
    <row r="114" spans="2:12" s="8" customFormat="1" ht="24.95" customHeight="1">
      <c r="B114" s="97"/>
      <c r="D114" s="98" t="s">
        <v>138</v>
      </c>
      <c r="E114" s="99"/>
      <c r="F114" s="99"/>
      <c r="G114" s="99"/>
      <c r="H114" s="99"/>
      <c r="I114" s="99"/>
      <c r="J114" s="100">
        <f>J342</f>
        <v>0</v>
      </c>
      <c r="L114" s="97"/>
    </row>
    <row r="115" spans="2:12" s="9" customFormat="1" ht="19.9" customHeight="1">
      <c r="B115" s="101"/>
      <c r="D115" s="102" t="s">
        <v>139</v>
      </c>
      <c r="E115" s="103"/>
      <c r="F115" s="103"/>
      <c r="G115" s="103"/>
      <c r="H115" s="103"/>
      <c r="I115" s="103"/>
      <c r="J115" s="104">
        <f>J343</f>
        <v>0</v>
      </c>
      <c r="L115" s="101"/>
    </row>
    <row r="116" spans="2:12" s="9" customFormat="1" ht="19.9" customHeight="1">
      <c r="B116" s="101"/>
      <c r="D116" s="102" t="s">
        <v>140</v>
      </c>
      <c r="E116" s="103"/>
      <c r="F116" s="103"/>
      <c r="G116" s="103"/>
      <c r="H116" s="103"/>
      <c r="I116" s="103"/>
      <c r="J116" s="104">
        <f>J345</f>
        <v>0</v>
      </c>
      <c r="L116" s="101"/>
    </row>
    <row r="117" spans="2:12" s="1" customFormat="1" ht="21.75" customHeight="1">
      <c r="B117" s="29"/>
      <c r="L117" s="29"/>
    </row>
    <row r="118" spans="2:12" s="1" customFormat="1" ht="6.95" customHeight="1"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29"/>
    </row>
    <row r="122" spans="2:12" s="1" customFormat="1" ht="6.95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29"/>
    </row>
    <row r="123" spans="2:12" s="1" customFormat="1" ht="24.95" customHeight="1">
      <c r="B123" s="29"/>
      <c r="C123" s="18" t="s">
        <v>97</v>
      </c>
      <c r="L123" s="29"/>
    </row>
    <row r="124" spans="2:12" s="1" customFormat="1" ht="6.95" customHeight="1">
      <c r="B124" s="29"/>
      <c r="L124" s="29"/>
    </row>
    <row r="125" spans="2:12" s="1" customFormat="1" ht="12" customHeight="1">
      <c r="B125" s="29"/>
      <c r="C125" s="24" t="s">
        <v>17</v>
      </c>
      <c r="L125" s="29"/>
    </row>
    <row r="126" spans="2:12" s="1" customFormat="1" ht="26.25" customHeight="1">
      <c r="B126" s="29"/>
      <c r="E126" s="209" t="str">
        <f>E7</f>
        <v>Objekt č.p.1139/II, 2. až 5. patro, Volšovská, Sušice - stav. úpravy hygienických jader DM SOŠ  a SOU Sušice</v>
      </c>
      <c r="F126" s="210"/>
      <c r="G126" s="210"/>
      <c r="H126" s="210"/>
      <c r="L126" s="29"/>
    </row>
    <row r="127" spans="2:12" s="1" customFormat="1" ht="12" customHeight="1">
      <c r="B127" s="29"/>
      <c r="C127" s="24" t="s">
        <v>88</v>
      </c>
      <c r="L127" s="29"/>
    </row>
    <row r="128" spans="2:12" s="1" customFormat="1" ht="16.5" customHeight="1">
      <c r="B128" s="29"/>
      <c r="E128" s="192" t="str">
        <f>E9</f>
        <v>210 - Vzorový výkaz stavebních úprav jednoho jádra</v>
      </c>
      <c r="F128" s="208"/>
      <c r="G128" s="208"/>
      <c r="H128" s="208"/>
      <c r="L128" s="29"/>
    </row>
    <row r="129" spans="2:12" s="1" customFormat="1" ht="6.95" customHeight="1">
      <c r="B129" s="29"/>
      <c r="L129" s="29"/>
    </row>
    <row r="130" spans="2:12" s="1" customFormat="1" ht="12" customHeight="1">
      <c r="B130" s="29"/>
      <c r="C130" s="24" t="s">
        <v>21</v>
      </c>
      <c r="F130" s="22" t="str">
        <f>F12</f>
        <v>Sušice</v>
      </c>
      <c r="I130" s="24" t="s">
        <v>23</v>
      </c>
      <c r="J130" s="49">
        <f>IF(J12="","",J12)</f>
        <v>0</v>
      </c>
      <c r="L130" s="29"/>
    </row>
    <row r="131" spans="2:12" s="1" customFormat="1" ht="6.95" customHeight="1">
      <c r="B131" s="29"/>
      <c r="L131" s="29"/>
    </row>
    <row r="132" spans="2:12" s="1" customFormat="1" ht="15.2" customHeight="1">
      <c r="B132" s="29"/>
      <c r="C132" s="24" t="s">
        <v>24</v>
      </c>
      <c r="F132" s="22" t="str">
        <f>E15</f>
        <v>SOŠ a SOU Sušice</v>
      </c>
      <c r="I132" s="24" t="s">
        <v>30</v>
      </c>
      <c r="J132" s="27" t="str">
        <f>E21</f>
        <v>Ing. Jiří Lejsek</v>
      </c>
      <c r="L132" s="29"/>
    </row>
    <row r="133" spans="2:12" s="1" customFormat="1" ht="15.2" customHeight="1">
      <c r="B133" s="29"/>
      <c r="C133" s="24" t="s">
        <v>28</v>
      </c>
      <c r="F133" s="22" t="str">
        <f>IF(E18="","",E18)</f>
        <v>Vyplň údaj</v>
      </c>
      <c r="I133" s="24" t="s">
        <v>33</v>
      </c>
      <c r="J133" s="27">
        <f>E24</f>
        <v>0</v>
      </c>
      <c r="L133" s="29"/>
    </row>
    <row r="134" spans="2:12" s="1" customFormat="1" ht="10.35" customHeight="1">
      <c r="B134" s="29"/>
      <c r="L134" s="29"/>
    </row>
    <row r="135" spans="2:20" s="10" customFormat="1" ht="29.25" customHeight="1">
      <c r="B135" s="105"/>
      <c r="C135" s="106" t="s">
        <v>651</v>
      </c>
      <c r="D135" s="107" t="s">
        <v>652</v>
      </c>
      <c r="E135" s="107" t="s">
        <v>650</v>
      </c>
      <c r="F135" s="107" t="s">
        <v>58</v>
      </c>
      <c r="G135" s="107" t="s">
        <v>99</v>
      </c>
      <c r="H135" s="107" t="s">
        <v>100</v>
      </c>
      <c r="I135" s="107" t="s">
        <v>101</v>
      </c>
      <c r="J135" s="108" t="s">
        <v>92</v>
      </c>
      <c r="K135" s="109" t="s">
        <v>102</v>
      </c>
      <c r="L135" s="105"/>
      <c r="M135" s="56" t="s">
        <v>1</v>
      </c>
      <c r="N135" s="57" t="s">
        <v>40</v>
      </c>
      <c r="O135" s="57" t="s">
        <v>103</v>
      </c>
      <c r="P135" s="57" t="s">
        <v>104</v>
      </c>
      <c r="Q135" s="57" t="s">
        <v>105</v>
      </c>
      <c r="R135" s="57" t="s">
        <v>106</v>
      </c>
      <c r="S135" s="57" t="s">
        <v>107</v>
      </c>
      <c r="T135" s="58" t="s">
        <v>108</v>
      </c>
    </row>
    <row r="136" spans="2:63" s="1" customFormat="1" ht="22.9" customHeight="1">
      <c r="B136" s="29"/>
      <c r="C136" s="61" t="s">
        <v>109</v>
      </c>
      <c r="J136" s="110">
        <f>BK136</f>
        <v>0</v>
      </c>
      <c r="L136" s="29"/>
      <c r="M136" s="59"/>
      <c r="N136" s="50"/>
      <c r="O136" s="50"/>
      <c r="P136" s="111">
        <f>P137+P191+P342</f>
        <v>0</v>
      </c>
      <c r="Q136" s="50"/>
      <c r="R136" s="111">
        <f>R137+R191+R342</f>
        <v>1.44679689</v>
      </c>
      <c r="S136" s="50"/>
      <c r="T136" s="112">
        <f>T137+T191+T342</f>
        <v>2.1607349499999997</v>
      </c>
      <c r="AT136" s="14" t="s">
        <v>75</v>
      </c>
      <c r="AU136" s="14" t="s">
        <v>94</v>
      </c>
      <c r="BK136" s="113">
        <f>BK137+BK191+BK342</f>
        <v>0</v>
      </c>
    </row>
    <row r="137" spans="2:63" s="11" customFormat="1" ht="25.9" customHeight="1">
      <c r="B137" s="114"/>
      <c r="D137" s="115" t="s">
        <v>75</v>
      </c>
      <c r="E137" s="116" t="s">
        <v>110</v>
      </c>
      <c r="F137" s="116" t="s">
        <v>141</v>
      </c>
      <c r="I137" s="117"/>
      <c r="J137" s="118">
        <f>BK137</f>
        <v>0</v>
      </c>
      <c r="L137" s="114"/>
      <c r="M137" s="119"/>
      <c r="P137" s="120">
        <f>P138+P150+P170+P183+P189</f>
        <v>0</v>
      </c>
      <c r="R137" s="120">
        <f>R138+R150+R170+R183+R189</f>
        <v>0.8429248</v>
      </c>
      <c r="T137" s="121">
        <f>T138+T150+T170+T183+T189</f>
        <v>2.0111022</v>
      </c>
      <c r="AR137" s="115" t="s">
        <v>8</v>
      </c>
      <c r="AT137" s="122" t="s">
        <v>75</v>
      </c>
      <c r="AU137" s="122" t="s">
        <v>76</v>
      </c>
      <c r="AY137" s="115" t="s">
        <v>111</v>
      </c>
      <c r="BK137" s="123">
        <f>BK138+BK150+BK170+BK183+BK189</f>
        <v>0</v>
      </c>
    </row>
    <row r="138" spans="2:63" s="11" customFormat="1" ht="22.9" customHeight="1">
      <c r="B138" s="114"/>
      <c r="D138" s="115" t="s">
        <v>75</v>
      </c>
      <c r="E138" s="124" t="s">
        <v>142</v>
      </c>
      <c r="F138" s="124" t="s">
        <v>143</v>
      </c>
      <c r="I138" s="117"/>
      <c r="J138" s="125">
        <f>BK138</f>
        <v>0</v>
      </c>
      <c r="L138" s="114"/>
      <c r="M138" s="119"/>
      <c r="P138" s="120">
        <f>SUM(P139:P149)</f>
        <v>0</v>
      </c>
      <c r="R138" s="120">
        <f>SUM(R139:R149)</f>
        <v>0.33869711999999996</v>
      </c>
      <c r="T138" s="121">
        <f>SUM(T139:T149)</f>
        <v>0</v>
      </c>
      <c r="AR138" s="115" t="s">
        <v>8</v>
      </c>
      <c r="AT138" s="122" t="s">
        <v>75</v>
      </c>
      <c r="AU138" s="122" t="s">
        <v>8</v>
      </c>
      <c r="AY138" s="115" t="s">
        <v>111</v>
      </c>
      <c r="BK138" s="123">
        <f>SUM(BK139:BK149)</f>
        <v>0</v>
      </c>
    </row>
    <row r="139" spans="2:65" s="1" customFormat="1" ht="24.2" customHeight="1">
      <c r="B139" s="126"/>
      <c r="C139" s="127" t="s">
        <v>8</v>
      </c>
      <c r="D139" s="127" t="s">
        <v>647</v>
      </c>
      <c r="E139" s="128" t="s">
        <v>144</v>
      </c>
      <c r="F139" s="129" t="s">
        <v>145</v>
      </c>
      <c r="G139" s="130" t="s">
        <v>146</v>
      </c>
      <c r="H139" s="131">
        <v>3.952</v>
      </c>
      <c r="I139" s="132"/>
      <c r="J139" s="133">
        <f>ROUND(I139*H139,0)</f>
        <v>0</v>
      </c>
      <c r="K139" s="134"/>
      <c r="L139" s="29"/>
      <c r="M139" s="142" t="s">
        <v>1</v>
      </c>
      <c r="N139" s="143" t="s">
        <v>41</v>
      </c>
      <c r="P139" s="144">
        <f>O139*H139</f>
        <v>0</v>
      </c>
      <c r="Q139" s="144">
        <v>0.0525</v>
      </c>
      <c r="R139" s="144">
        <f>Q139*H139</f>
        <v>0.20748</v>
      </c>
      <c r="S139" s="144">
        <v>0</v>
      </c>
      <c r="T139" s="145">
        <f>S139*H139</f>
        <v>0</v>
      </c>
      <c r="AR139" s="140" t="s">
        <v>118</v>
      </c>
      <c r="AT139" s="140" t="s">
        <v>114</v>
      </c>
      <c r="AU139" s="140" t="s">
        <v>85</v>
      </c>
      <c r="AY139" s="14" t="s">
        <v>111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4" t="s">
        <v>8</v>
      </c>
      <c r="BK139" s="141">
        <f>ROUND(I139*H139,0)</f>
        <v>0</v>
      </c>
      <c r="BL139" s="14" t="s">
        <v>118</v>
      </c>
      <c r="BM139" s="140" t="s">
        <v>147</v>
      </c>
    </row>
    <row r="140" spans="2:51" s="12" customFormat="1" ht="12">
      <c r="B140" s="146"/>
      <c r="D140" s="147" t="s">
        <v>148</v>
      </c>
      <c r="E140" s="148" t="s">
        <v>1</v>
      </c>
      <c r="F140" s="149" t="s">
        <v>149</v>
      </c>
      <c r="H140" s="150">
        <v>3.952</v>
      </c>
      <c r="I140" s="151"/>
      <c r="L140" s="146"/>
      <c r="M140" s="152"/>
      <c r="T140" s="153"/>
      <c r="AT140" s="148" t="s">
        <v>148</v>
      </c>
      <c r="AU140" s="148" t="s">
        <v>85</v>
      </c>
      <c r="AV140" s="12" t="s">
        <v>85</v>
      </c>
      <c r="AW140" s="12" t="s">
        <v>32</v>
      </c>
      <c r="AX140" s="12" t="s">
        <v>76</v>
      </c>
      <c r="AY140" s="148" t="s">
        <v>111</v>
      </c>
    </row>
    <row r="141" spans="2:65" s="1" customFormat="1" ht="24.2" customHeight="1">
      <c r="B141" s="126"/>
      <c r="C141" s="127" t="s">
        <v>85</v>
      </c>
      <c r="D141" s="127" t="s">
        <v>647</v>
      </c>
      <c r="E141" s="128" t="s">
        <v>150</v>
      </c>
      <c r="F141" s="129" t="s">
        <v>151</v>
      </c>
      <c r="G141" s="130" t="s">
        <v>146</v>
      </c>
      <c r="H141" s="131">
        <v>1.652</v>
      </c>
      <c r="I141" s="132"/>
      <c r="J141" s="133">
        <f>ROUND(I141*H141,0)</f>
        <v>0</v>
      </c>
      <c r="K141" s="134"/>
      <c r="L141" s="29"/>
      <c r="M141" s="142" t="s">
        <v>1</v>
      </c>
      <c r="N141" s="143" t="s">
        <v>41</v>
      </c>
      <c r="P141" s="144">
        <f>O141*H141</f>
        <v>0</v>
      </c>
      <c r="Q141" s="144">
        <v>0.06172</v>
      </c>
      <c r="R141" s="144">
        <f>Q141*H141</f>
        <v>0.10196143999999999</v>
      </c>
      <c r="S141" s="144">
        <v>0</v>
      </c>
      <c r="T141" s="145">
        <f>S141*H141</f>
        <v>0</v>
      </c>
      <c r="AR141" s="140" t="s">
        <v>118</v>
      </c>
      <c r="AT141" s="140" t="s">
        <v>114</v>
      </c>
      <c r="AU141" s="140" t="s">
        <v>85</v>
      </c>
      <c r="AY141" s="14" t="s">
        <v>111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4" t="s">
        <v>8</v>
      </c>
      <c r="BK141" s="141">
        <f>ROUND(I141*H141,0)</f>
        <v>0</v>
      </c>
      <c r="BL141" s="14" t="s">
        <v>118</v>
      </c>
      <c r="BM141" s="140" t="s">
        <v>152</v>
      </c>
    </row>
    <row r="142" spans="2:51" s="12" customFormat="1" ht="12">
      <c r="B142" s="146"/>
      <c r="D142" s="147" t="s">
        <v>148</v>
      </c>
      <c r="E142" s="148" t="s">
        <v>1</v>
      </c>
      <c r="F142" s="149" t="s">
        <v>153</v>
      </c>
      <c r="H142" s="150">
        <v>1.652</v>
      </c>
      <c r="I142" s="151"/>
      <c r="L142" s="146"/>
      <c r="M142" s="152"/>
      <c r="T142" s="153"/>
      <c r="AT142" s="148" t="s">
        <v>148</v>
      </c>
      <c r="AU142" s="148" t="s">
        <v>85</v>
      </c>
      <c r="AV142" s="12" t="s">
        <v>85</v>
      </c>
      <c r="AW142" s="12" t="s">
        <v>32</v>
      </c>
      <c r="AX142" s="12" t="s">
        <v>76</v>
      </c>
      <c r="AY142" s="148" t="s">
        <v>111</v>
      </c>
    </row>
    <row r="143" spans="2:65" s="1" customFormat="1" ht="24.2" customHeight="1">
      <c r="B143" s="126"/>
      <c r="C143" s="127" t="s">
        <v>142</v>
      </c>
      <c r="D143" s="127" t="s">
        <v>647</v>
      </c>
      <c r="E143" s="128" t="s">
        <v>154</v>
      </c>
      <c r="F143" s="129" t="s">
        <v>155</v>
      </c>
      <c r="G143" s="130" t="s">
        <v>156</v>
      </c>
      <c r="H143" s="131">
        <v>0.82</v>
      </c>
      <c r="I143" s="132"/>
      <c r="J143" s="133">
        <f>ROUND(I143*H143,0)</f>
        <v>0</v>
      </c>
      <c r="K143" s="134"/>
      <c r="L143" s="29"/>
      <c r="M143" s="142" t="s">
        <v>1</v>
      </c>
      <c r="N143" s="143" t="s">
        <v>41</v>
      </c>
      <c r="P143" s="144">
        <f>O143*H143</f>
        <v>0</v>
      </c>
      <c r="Q143" s="144">
        <v>8E-05</v>
      </c>
      <c r="R143" s="144">
        <f>Q143*H143</f>
        <v>6.56E-05</v>
      </c>
      <c r="S143" s="144">
        <v>0</v>
      </c>
      <c r="T143" s="145">
        <f>S143*H143</f>
        <v>0</v>
      </c>
      <c r="AR143" s="140" t="s">
        <v>118</v>
      </c>
      <c r="AT143" s="140" t="s">
        <v>114</v>
      </c>
      <c r="AU143" s="140" t="s">
        <v>85</v>
      </c>
      <c r="AY143" s="14" t="s">
        <v>111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4" t="s">
        <v>8</v>
      </c>
      <c r="BK143" s="141">
        <f>ROUND(I143*H143,0)</f>
        <v>0</v>
      </c>
      <c r="BL143" s="14" t="s">
        <v>118</v>
      </c>
      <c r="BM143" s="140" t="s">
        <v>157</v>
      </c>
    </row>
    <row r="144" spans="2:65" s="1" customFormat="1" ht="24.2" customHeight="1">
      <c r="B144" s="126"/>
      <c r="C144" s="127" t="s">
        <v>118</v>
      </c>
      <c r="D144" s="127" t="s">
        <v>647</v>
      </c>
      <c r="E144" s="128" t="s">
        <v>158</v>
      </c>
      <c r="F144" s="129" t="s">
        <v>159</v>
      </c>
      <c r="G144" s="130" t="s">
        <v>156</v>
      </c>
      <c r="H144" s="131">
        <v>5.2</v>
      </c>
      <c r="I144" s="132"/>
      <c r="J144" s="133">
        <f>ROUND(I144*H144,0)</f>
        <v>0</v>
      </c>
      <c r="K144" s="134"/>
      <c r="L144" s="29"/>
      <c r="M144" s="142" t="s">
        <v>1</v>
      </c>
      <c r="N144" s="143" t="s">
        <v>41</v>
      </c>
      <c r="P144" s="144">
        <f>O144*H144</f>
        <v>0</v>
      </c>
      <c r="Q144" s="144">
        <v>0.00013</v>
      </c>
      <c r="R144" s="144">
        <f>Q144*H144</f>
        <v>0.000676</v>
      </c>
      <c r="S144" s="144">
        <v>0</v>
      </c>
      <c r="T144" s="145">
        <f>S144*H144</f>
        <v>0</v>
      </c>
      <c r="AR144" s="140" t="s">
        <v>118</v>
      </c>
      <c r="AT144" s="140" t="s">
        <v>114</v>
      </c>
      <c r="AU144" s="140" t="s">
        <v>85</v>
      </c>
      <c r="AY144" s="14" t="s">
        <v>111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4" t="s">
        <v>8</v>
      </c>
      <c r="BK144" s="141">
        <f>ROUND(I144*H144,0)</f>
        <v>0</v>
      </c>
      <c r="BL144" s="14" t="s">
        <v>118</v>
      </c>
      <c r="BM144" s="140" t="s">
        <v>160</v>
      </c>
    </row>
    <row r="145" spans="2:51" s="12" customFormat="1" ht="12">
      <c r="B145" s="146"/>
      <c r="D145" s="147" t="s">
        <v>148</v>
      </c>
      <c r="E145" s="148" t="s">
        <v>1</v>
      </c>
      <c r="F145" s="149" t="s">
        <v>161</v>
      </c>
      <c r="H145" s="150">
        <v>5.2</v>
      </c>
      <c r="I145" s="151"/>
      <c r="L145" s="146"/>
      <c r="M145" s="152"/>
      <c r="T145" s="153"/>
      <c r="AT145" s="148" t="s">
        <v>148</v>
      </c>
      <c r="AU145" s="148" t="s">
        <v>85</v>
      </c>
      <c r="AV145" s="12" t="s">
        <v>85</v>
      </c>
      <c r="AW145" s="12" t="s">
        <v>32</v>
      </c>
      <c r="AX145" s="12" t="s">
        <v>76</v>
      </c>
      <c r="AY145" s="148" t="s">
        <v>111</v>
      </c>
    </row>
    <row r="146" spans="2:65" s="1" customFormat="1" ht="24.2" customHeight="1">
      <c r="B146" s="126"/>
      <c r="C146" s="127" t="s">
        <v>162</v>
      </c>
      <c r="D146" s="127" t="s">
        <v>647</v>
      </c>
      <c r="E146" s="128" t="s">
        <v>163</v>
      </c>
      <c r="F146" s="129" t="s">
        <v>164</v>
      </c>
      <c r="G146" s="130" t="s">
        <v>146</v>
      </c>
      <c r="H146" s="131">
        <v>0.33</v>
      </c>
      <c r="I146" s="132"/>
      <c r="J146" s="133">
        <f>ROUND(I146*H146,0)</f>
        <v>0</v>
      </c>
      <c r="K146" s="134"/>
      <c r="L146" s="29"/>
      <c r="M146" s="142" t="s">
        <v>1</v>
      </c>
      <c r="N146" s="143" t="s">
        <v>41</v>
      </c>
      <c r="P146" s="144">
        <f>O146*H146</f>
        <v>0</v>
      </c>
      <c r="Q146" s="144">
        <v>0.06232</v>
      </c>
      <c r="R146" s="144">
        <f>Q146*H146</f>
        <v>0.0205656</v>
      </c>
      <c r="S146" s="144">
        <v>0</v>
      </c>
      <c r="T146" s="145">
        <f>S146*H146</f>
        <v>0</v>
      </c>
      <c r="AR146" s="140" t="s">
        <v>118</v>
      </c>
      <c r="AT146" s="140" t="s">
        <v>114</v>
      </c>
      <c r="AU146" s="140" t="s">
        <v>85</v>
      </c>
      <c r="AY146" s="14" t="s">
        <v>111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4" t="s">
        <v>8</v>
      </c>
      <c r="BK146" s="141">
        <f>ROUND(I146*H146,0)</f>
        <v>0</v>
      </c>
      <c r="BL146" s="14" t="s">
        <v>118</v>
      </c>
      <c r="BM146" s="140" t="s">
        <v>165</v>
      </c>
    </row>
    <row r="147" spans="2:51" s="12" customFormat="1" ht="12">
      <c r="B147" s="146"/>
      <c r="D147" s="147" t="s">
        <v>148</v>
      </c>
      <c r="E147" s="148" t="s">
        <v>1</v>
      </c>
      <c r="F147" s="149" t="s">
        <v>166</v>
      </c>
      <c r="H147" s="150">
        <v>0.33</v>
      </c>
      <c r="I147" s="151"/>
      <c r="L147" s="146"/>
      <c r="M147" s="152"/>
      <c r="T147" s="153"/>
      <c r="AT147" s="148" t="s">
        <v>148</v>
      </c>
      <c r="AU147" s="148" t="s">
        <v>85</v>
      </c>
      <c r="AV147" s="12" t="s">
        <v>85</v>
      </c>
      <c r="AW147" s="12" t="s">
        <v>32</v>
      </c>
      <c r="AX147" s="12" t="s">
        <v>76</v>
      </c>
      <c r="AY147" s="148" t="s">
        <v>111</v>
      </c>
    </row>
    <row r="148" spans="2:65" s="1" customFormat="1" ht="24.2" customHeight="1">
      <c r="B148" s="126"/>
      <c r="C148" s="127" t="s">
        <v>167</v>
      </c>
      <c r="D148" s="127" t="s">
        <v>647</v>
      </c>
      <c r="E148" s="128" t="s">
        <v>168</v>
      </c>
      <c r="F148" s="129" t="s">
        <v>169</v>
      </c>
      <c r="G148" s="130" t="s">
        <v>146</v>
      </c>
      <c r="H148" s="131">
        <v>0.118</v>
      </c>
      <c r="I148" s="132"/>
      <c r="J148" s="133">
        <f>ROUND(I148*H148,0)</f>
        <v>0</v>
      </c>
      <c r="K148" s="134"/>
      <c r="L148" s="29"/>
      <c r="M148" s="142" t="s">
        <v>1</v>
      </c>
      <c r="N148" s="143" t="s">
        <v>41</v>
      </c>
      <c r="P148" s="144">
        <f>O148*H148</f>
        <v>0</v>
      </c>
      <c r="Q148" s="144">
        <v>0.06736</v>
      </c>
      <c r="R148" s="144">
        <f>Q148*H148</f>
        <v>0.00794848</v>
      </c>
      <c r="S148" s="144">
        <v>0</v>
      </c>
      <c r="T148" s="145">
        <f>S148*H148</f>
        <v>0</v>
      </c>
      <c r="AR148" s="140" t="s">
        <v>118</v>
      </c>
      <c r="AT148" s="140" t="s">
        <v>114</v>
      </c>
      <c r="AU148" s="140" t="s">
        <v>85</v>
      </c>
      <c r="AY148" s="14" t="s">
        <v>111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4" t="s">
        <v>8</v>
      </c>
      <c r="BK148" s="141">
        <f>ROUND(I148*H148,0)</f>
        <v>0</v>
      </c>
      <c r="BL148" s="14" t="s">
        <v>118</v>
      </c>
      <c r="BM148" s="140" t="s">
        <v>170</v>
      </c>
    </row>
    <row r="149" spans="2:51" s="12" customFormat="1" ht="12">
      <c r="B149" s="146"/>
      <c r="D149" s="147" t="s">
        <v>148</v>
      </c>
      <c r="E149" s="148" t="s">
        <v>1</v>
      </c>
      <c r="F149" s="149" t="s">
        <v>171</v>
      </c>
      <c r="H149" s="150">
        <v>0.118</v>
      </c>
      <c r="I149" s="151"/>
      <c r="L149" s="146"/>
      <c r="M149" s="152"/>
      <c r="T149" s="153"/>
      <c r="AT149" s="148" t="s">
        <v>148</v>
      </c>
      <c r="AU149" s="148" t="s">
        <v>85</v>
      </c>
      <c r="AV149" s="12" t="s">
        <v>85</v>
      </c>
      <c r="AW149" s="12" t="s">
        <v>32</v>
      </c>
      <c r="AX149" s="12" t="s">
        <v>76</v>
      </c>
      <c r="AY149" s="148" t="s">
        <v>111</v>
      </c>
    </row>
    <row r="150" spans="2:63" s="11" customFormat="1" ht="22.9" customHeight="1">
      <c r="B150" s="114"/>
      <c r="D150" s="115" t="s">
        <v>75</v>
      </c>
      <c r="E150" s="124" t="s">
        <v>167</v>
      </c>
      <c r="F150" s="124" t="s">
        <v>172</v>
      </c>
      <c r="I150" s="117"/>
      <c r="J150" s="125">
        <f>BK150</f>
        <v>0</v>
      </c>
      <c r="L150" s="114"/>
      <c r="M150" s="119"/>
      <c r="P150" s="120">
        <f>SUM(P151:P169)</f>
        <v>0</v>
      </c>
      <c r="R150" s="120">
        <f>SUM(R151:R169)</f>
        <v>0.5042276800000001</v>
      </c>
      <c r="T150" s="121">
        <f>SUM(T151:T169)</f>
        <v>0</v>
      </c>
      <c r="AR150" s="115" t="s">
        <v>8</v>
      </c>
      <c r="AT150" s="122" t="s">
        <v>75</v>
      </c>
      <c r="AU150" s="122" t="s">
        <v>8</v>
      </c>
      <c r="AY150" s="115" t="s">
        <v>111</v>
      </c>
      <c r="BK150" s="123">
        <f>SUM(BK151:BK169)</f>
        <v>0</v>
      </c>
    </row>
    <row r="151" spans="2:65" s="1" customFormat="1" ht="24.2" customHeight="1">
      <c r="B151" s="126"/>
      <c r="C151" s="127" t="s">
        <v>173</v>
      </c>
      <c r="D151" s="127" t="s">
        <v>647</v>
      </c>
      <c r="E151" s="128" t="s">
        <v>174</v>
      </c>
      <c r="F151" s="129" t="s">
        <v>175</v>
      </c>
      <c r="G151" s="130" t="s">
        <v>146</v>
      </c>
      <c r="H151" s="131">
        <v>3.989</v>
      </c>
      <c r="I151" s="132"/>
      <c r="J151" s="133">
        <f>ROUND(I151*H151,0)</f>
        <v>0</v>
      </c>
      <c r="K151" s="134"/>
      <c r="L151" s="29"/>
      <c r="M151" s="142" t="s">
        <v>1</v>
      </c>
      <c r="N151" s="143" t="s">
        <v>41</v>
      </c>
      <c r="P151" s="144">
        <f>O151*H151</f>
        <v>0</v>
      </c>
      <c r="Q151" s="144">
        <v>0.00026</v>
      </c>
      <c r="R151" s="144">
        <f>Q151*H151</f>
        <v>0.00103714</v>
      </c>
      <c r="S151" s="144">
        <v>0</v>
      </c>
      <c r="T151" s="145">
        <f>S151*H151</f>
        <v>0</v>
      </c>
      <c r="AR151" s="140" t="s">
        <v>118</v>
      </c>
      <c r="AT151" s="140" t="s">
        <v>114</v>
      </c>
      <c r="AU151" s="140" t="s">
        <v>85</v>
      </c>
      <c r="AY151" s="14" t="s">
        <v>111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4" t="s">
        <v>8</v>
      </c>
      <c r="BK151" s="141">
        <f>ROUND(I151*H151,0)</f>
        <v>0</v>
      </c>
      <c r="BL151" s="14" t="s">
        <v>118</v>
      </c>
      <c r="BM151" s="140" t="s">
        <v>176</v>
      </c>
    </row>
    <row r="152" spans="2:51" s="12" customFormat="1" ht="12">
      <c r="B152" s="146"/>
      <c r="D152" s="147" t="s">
        <v>148</v>
      </c>
      <c r="E152" s="148" t="s">
        <v>1</v>
      </c>
      <c r="F152" s="149" t="s">
        <v>177</v>
      </c>
      <c r="H152" s="150">
        <v>3.989</v>
      </c>
      <c r="I152" s="151"/>
      <c r="L152" s="146"/>
      <c r="M152" s="152"/>
      <c r="T152" s="153"/>
      <c r="AT152" s="148" t="s">
        <v>148</v>
      </c>
      <c r="AU152" s="148" t="s">
        <v>85</v>
      </c>
      <c r="AV152" s="12" t="s">
        <v>85</v>
      </c>
      <c r="AW152" s="12" t="s">
        <v>32</v>
      </c>
      <c r="AX152" s="12" t="s">
        <v>76</v>
      </c>
      <c r="AY152" s="148" t="s">
        <v>111</v>
      </c>
    </row>
    <row r="153" spans="2:65" s="1" customFormat="1" ht="21.75" customHeight="1">
      <c r="B153" s="126"/>
      <c r="C153" s="127" t="s">
        <v>178</v>
      </c>
      <c r="D153" s="127" t="s">
        <v>647</v>
      </c>
      <c r="E153" s="128" t="s">
        <v>179</v>
      </c>
      <c r="F153" s="129" t="s">
        <v>180</v>
      </c>
      <c r="G153" s="130" t="s">
        <v>146</v>
      </c>
      <c r="H153" s="131">
        <v>3.989</v>
      </c>
      <c r="I153" s="132"/>
      <c r="J153" s="133">
        <f>ROUND(I153*H153,0)</f>
        <v>0</v>
      </c>
      <c r="K153" s="134"/>
      <c r="L153" s="29"/>
      <c r="M153" s="142" t="s">
        <v>1</v>
      </c>
      <c r="N153" s="143" t="s">
        <v>41</v>
      </c>
      <c r="P153" s="144">
        <f>O153*H153</f>
        <v>0</v>
      </c>
      <c r="Q153" s="144">
        <v>0.004</v>
      </c>
      <c r="R153" s="144">
        <f>Q153*H153</f>
        <v>0.015956</v>
      </c>
      <c r="S153" s="144">
        <v>0</v>
      </c>
      <c r="T153" s="145">
        <f>S153*H153</f>
        <v>0</v>
      </c>
      <c r="AR153" s="140" t="s">
        <v>118</v>
      </c>
      <c r="AT153" s="140" t="s">
        <v>114</v>
      </c>
      <c r="AU153" s="140" t="s">
        <v>85</v>
      </c>
      <c r="AY153" s="14" t="s">
        <v>111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4" t="s">
        <v>8</v>
      </c>
      <c r="BK153" s="141">
        <f>ROUND(I153*H153,0)</f>
        <v>0</v>
      </c>
      <c r="BL153" s="14" t="s">
        <v>118</v>
      </c>
      <c r="BM153" s="140" t="s">
        <v>181</v>
      </c>
    </row>
    <row r="154" spans="2:65" s="1" customFormat="1" ht="24.2" customHeight="1">
      <c r="B154" s="126"/>
      <c r="C154" s="127" t="s">
        <v>182</v>
      </c>
      <c r="D154" s="127" t="s">
        <v>647</v>
      </c>
      <c r="E154" s="128" t="s">
        <v>183</v>
      </c>
      <c r="F154" s="129" t="s">
        <v>184</v>
      </c>
      <c r="G154" s="130" t="s">
        <v>146</v>
      </c>
      <c r="H154" s="131">
        <v>5.432</v>
      </c>
      <c r="I154" s="132"/>
      <c r="J154" s="133">
        <f>ROUND(I154*H154,0)</f>
        <v>0</v>
      </c>
      <c r="K154" s="134"/>
      <c r="L154" s="29"/>
      <c r="M154" s="142" t="s">
        <v>1</v>
      </c>
      <c r="N154" s="143" t="s">
        <v>41</v>
      </c>
      <c r="P154" s="144">
        <f>O154*H154</f>
        <v>0</v>
      </c>
      <c r="Q154" s="144">
        <v>0.00026</v>
      </c>
      <c r="R154" s="144">
        <f>Q154*H154</f>
        <v>0.00141232</v>
      </c>
      <c r="S154" s="144">
        <v>0</v>
      </c>
      <c r="T154" s="145">
        <f>S154*H154</f>
        <v>0</v>
      </c>
      <c r="AR154" s="140" t="s">
        <v>118</v>
      </c>
      <c r="AT154" s="140" t="s">
        <v>114</v>
      </c>
      <c r="AU154" s="140" t="s">
        <v>85</v>
      </c>
      <c r="AY154" s="14" t="s">
        <v>111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</v>
      </c>
      <c r="BK154" s="141">
        <f>ROUND(I154*H154,0)</f>
        <v>0</v>
      </c>
      <c r="BL154" s="14" t="s">
        <v>118</v>
      </c>
      <c r="BM154" s="140" t="s">
        <v>185</v>
      </c>
    </row>
    <row r="155" spans="2:51" s="12" customFormat="1" ht="22.5">
      <c r="B155" s="146"/>
      <c r="D155" s="147" t="s">
        <v>148</v>
      </c>
      <c r="E155" s="148" t="s">
        <v>1</v>
      </c>
      <c r="F155" s="149" t="s">
        <v>186</v>
      </c>
      <c r="H155" s="150">
        <v>5.432</v>
      </c>
      <c r="I155" s="151"/>
      <c r="L155" s="146"/>
      <c r="M155" s="152"/>
      <c r="T155" s="153"/>
      <c r="AT155" s="148" t="s">
        <v>148</v>
      </c>
      <c r="AU155" s="148" t="s">
        <v>85</v>
      </c>
      <c r="AV155" s="12" t="s">
        <v>85</v>
      </c>
      <c r="AW155" s="12" t="s">
        <v>32</v>
      </c>
      <c r="AX155" s="12" t="s">
        <v>76</v>
      </c>
      <c r="AY155" s="148" t="s">
        <v>111</v>
      </c>
    </row>
    <row r="156" spans="2:65" s="1" customFormat="1" ht="24.2" customHeight="1">
      <c r="B156" s="126"/>
      <c r="C156" s="127" t="s">
        <v>187</v>
      </c>
      <c r="D156" s="127" t="s">
        <v>647</v>
      </c>
      <c r="E156" s="128" t="s">
        <v>188</v>
      </c>
      <c r="F156" s="129" t="s">
        <v>189</v>
      </c>
      <c r="G156" s="130" t="s">
        <v>146</v>
      </c>
      <c r="H156" s="131">
        <v>11.494</v>
      </c>
      <c r="I156" s="132"/>
      <c r="J156" s="133">
        <f>ROUND(I156*H156,0)</f>
        <v>0</v>
      </c>
      <c r="K156" s="134"/>
      <c r="L156" s="29"/>
      <c r="M156" s="142" t="s">
        <v>1</v>
      </c>
      <c r="N156" s="143" t="s">
        <v>41</v>
      </c>
      <c r="P156" s="144">
        <f>O156*H156</f>
        <v>0</v>
      </c>
      <c r="Q156" s="144">
        <v>0.01575</v>
      </c>
      <c r="R156" s="144">
        <f>Q156*H156</f>
        <v>0.1810305</v>
      </c>
      <c r="S156" s="144">
        <v>0</v>
      </c>
      <c r="T156" s="145">
        <f>S156*H156</f>
        <v>0</v>
      </c>
      <c r="AR156" s="140" t="s">
        <v>118</v>
      </c>
      <c r="AT156" s="140" t="s">
        <v>114</v>
      </c>
      <c r="AU156" s="140" t="s">
        <v>85</v>
      </c>
      <c r="AY156" s="14" t="s">
        <v>111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4" t="s">
        <v>8</v>
      </c>
      <c r="BK156" s="141">
        <f>ROUND(I156*H156,0)</f>
        <v>0</v>
      </c>
      <c r="BL156" s="14" t="s">
        <v>118</v>
      </c>
      <c r="BM156" s="140" t="s">
        <v>190</v>
      </c>
    </row>
    <row r="157" spans="2:51" s="12" customFormat="1" ht="22.5">
      <c r="B157" s="146"/>
      <c r="D157" s="147" t="s">
        <v>148</v>
      </c>
      <c r="E157" s="148" t="s">
        <v>1</v>
      </c>
      <c r="F157" s="149" t="s">
        <v>191</v>
      </c>
      <c r="H157" s="150">
        <v>11.494</v>
      </c>
      <c r="I157" s="151"/>
      <c r="L157" s="146"/>
      <c r="M157" s="152"/>
      <c r="T157" s="153"/>
      <c r="AT157" s="148" t="s">
        <v>148</v>
      </c>
      <c r="AU157" s="148" t="s">
        <v>85</v>
      </c>
      <c r="AV157" s="12" t="s">
        <v>85</v>
      </c>
      <c r="AW157" s="12" t="s">
        <v>32</v>
      </c>
      <c r="AX157" s="12" t="s">
        <v>76</v>
      </c>
      <c r="AY157" s="148" t="s">
        <v>111</v>
      </c>
    </row>
    <row r="158" spans="2:65" s="1" customFormat="1" ht="16.5" customHeight="1">
      <c r="B158" s="126"/>
      <c r="C158" s="127" t="s">
        <v>192</v>
      </c>
      <c r="D158" s="127" t="s">
        <v>647</v>
      </c>
      <c r="E158" s="128" t="s">
        <v>193</v>
      </c>
      <c r="F158" s="129" t="s">
        <v>194</v>
      </c>
      <c r="G158" s="130" t="s">
        <v>146</v>
      </c>
      <c r="H158" s="131">
        <v>5.432</v>
      </c>
      <c r="I158" s="132"/>
      <c r="J158" s="133">
        <f>ROUND(I158*H158,0)</f>
        <v>0</v>
      </c>
      <c r="K158" s="134"/>
      <c r="L158" s="29"/>
      <c r="M158" s="142" t="s">
        <v>1</v>
      </c>
      <c r="N158" s="143" t="s">
        <v>41</v>
      </c>
      <c r="P158" s="144">
        <f>O158*H158</f>
        <v>0</v>
      </c>
      <c r="Q158" s="144">
        <v>0.004</v>
      </c>
      <c r="R158" s="144">
        <f>Q158*H158</f>
        <v>0.021728</v>
      </c>
      <c r="S158" s="144">
        <v>0</v>
      </c>
      <c r="T158" s="145">
        <f>S158*H158</f>
        <v>0</v>
      </c>
      <c r="AR158" s="140" t="s">
        <v>118</v>
      </c>
      <c r="AT158" s="140" t="s">
        <v>114</v>
      </c>
      <c r="AU158" s="140" t="s">
        <v>85</v>
      </c>
      <c r="AY158" s="14" t="s">
        <v>111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4" t="s">
        <v>8</v>
      </c>
      <c r="BK158" s="141">
        <f>ROUND(I158*H158,0)</f>
        <v>0</v>
      </c>
      <c r="BL158" s="14" t="s">
        <v>118</v>
      </c>
      <c r="BM158" s="140" t="s">
        <v>195</v>
      </c>
    </row>
    <row r="159" spans="2:51" s="12" customFormat="1" ht="22.5">
      <c r="B159" s="146"/>
      <c r="D159" s="147" t="s">
        <v>148</v>
      </c>
      <c r="E159" s="148" t="s">
        <v>1</v>
      </c>
      <c r="F159" s="149" t="s">
        <v>186</v>
      </c>
      <c r="H159" s="150">
        <v>5.432</v>
      </c>
      <c r="I159" s="151"/>
      <c r="L159" s="146"/>
      <c r="M159" s="152"/>
      <c r="T159" s="153"/>
      <c r="AT159" s="148" t="s">
        <v>148</v>
      </c>
      <c r="AU159" s="148" t="s">
        <v>85</v>
      </c>
      <c r="AV159" s="12" t="s">
        <v>85</v>
      </c>
      <c r="AW159" s="12" t="s">
        <v>32</v>
      </c>
      <c r="AX159" s="12" t="s">
        <v>76</v>
      </c>
      <c r="AY159" s="148" t="s">
        <v>111</v>
      </c>
    </row>
    <row r="160" spans="2:65" s="1" customFormat="1" ht="24.2" customHeight="1">
      <c r="B160" s="126"/>
      <c r="C160" s="127" t="s">
        <v>9</v>
      </c>
      <c r="D160" s="127" t="s">
        <v>647</v>
      </c>
      <c r="E160" s="128" t="s">
        <v>188</v>
      </c>
      <c r="F160" s="129" t="s">
        <v>189</v>
      </c>
      <c r="G160" s="130" t="s">
        <v>146</v>
      </c>
      <c r="H160" s="131">
        <v>0.84</v>
      </c>
      <c r="I160" s="132"/>
      <c r="J160" s="133">
        <f>ROUND(I160*H160,0)</f>
        <v>0</v>
      </c>
      <c r="K160" s="134"/>
      <c r="L160" s="29"/>
      <c r="M160" s="142" t="s">
        <v>1</v>
      </c>
      <c r="N160" s="143" t="s">
        <v>41</v>
      </c>
      <c r="P160" s="144">
        <f>O160*H160</f>
        <v>0</v>
      </c>
      <c r="Q160" s="144">
        <v>0.01575</v>
      </c>
      <c r="R160" s="144">
        <f>Q160*H160</f>
        <v>0.01323</v>
      </c>
      <c r="S160" s="144">
        <v>0</v>
      </c>
      <c r="T160" s="145">
        <f>S160*H160</f>
        <v>0</v>
      </c>
      <c r="AR160" s="140" t="s">
        <v>118</v>
      </c>
      <c r="AT160" s="140" t="s">
        <v>114</v>
      </c>
      <c r="AU160" s="140" t="s">
        <v>85</v>
      </c>
      <c r="AY160" s="14" t="s">
        <v>111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4" t="s">
        <v>8</v>
      </c>
      <c r="BK160" s="141">
        <f>ROUND(I160*H160,0)</f>
        <v>0</v>
      </c>
      <c r="BL160" s="14" t="s">
        <v>118</v>
      </c>
      <c r="BM160" s="140" t="s">
        <v>196</v>
      </c>
    </row>
    <row r="161" spans="2:51" s="12" customFormat="1" ht="12">
      <c r="B161" s="146"/>
      <c r="D161" s="147" t="s">
        <v>148</v>
      </c>
      <c r="E161" s="148" t="s">
        <v>1</v>
      </c>
      <c r="F161" s="149" t="s">
        <v>197</v>
      </c>
      <c r="H161" s="150">
        <v>0.84</v>
      </c>
      <c r="I161" s="151"/>
      <c r="L161" s="146"/>
      <c r="M161" s="152"/>
      <c r="T161" s="153"/>
      <c r="AT161" s="148" t="s">
        <v>148</v>
      </c>
      <c r="AU161" s="148" t="s">
        <v>85</v>
      </c>
      <c r="AV161" s="12" t="s">
        <v>85</v>
      </c>
      <c r="AW161" s="12" t="s">
        <v>32</v>
      </c>
      <c r="AX161" s="12" t="s">
        <v>76</v>
      </c>
      <c r="AY161" s="148" t="s">
        <v>111</v>
      </c>
    </row>
    <row r="162" spans="2:65" s="1" customFormat="1" ht="24.2" customHeight="1">
      <c r="B162" s="126"/>
      <c r="C162" s="127" t="s">
        <v>198</v>
      </c>
      <c r="D162" s="127" t="s">
        <v>647</v>
      </c>
      <c r="E162" s="128" t="s">
        <v>199</v>
      </c>
      <c r="F162" s="129" t="s">
        <v>200</v>
      </c>
      <c r="G162" s="130" t="s">
        <v>146</v>
      </c>
      <c r="H162" s="131">
        <v>1.68</v>
      </c>
      <c r="I162" s="132"/>
      <c r="J162" s="133">
        <f>ROUND(I162*H162,0)</f>
        <v>0</v>
      </c>
      <c r="K162" s="134"/>
      <c r="L162" s="29"/>
      <c r="M162" s="142" t="s">
        <v>1</v>
      </c>
      <c r="N162" s="143" t="s">
        <v>41</v>
      </c>
      <c r="P162" s="144">
        <f>O162*H162</f>
        <v>0</v>
      </c>
      <c r="Q162" s="144">
        <v>0.0079</v>
      </c>
      <c r="R162" s="144">
        <f>Q162*H162</f>
        <v>0.013272</v>
      </c>
      <c r="S162" s="144">
        <v>0</v>
      </c>
      <c r="T162" s="145">
        <f>S162*H162</f>
        <v>0</v>
      </c>
      <c r="AR162" s="140" t="s">
        <v>118</v>
      </c>
      <c r="AT162" s="140" t="s">
        <v>114</v>
      </c>
      <c r="AU162" s="140" t="s">
        <v>85</v>
      </c>
      <c r="AY162" s="14" t="s">
        <v>111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4" t="s">
        <v>8</v>
      </c>
      <c r="BK162" s="141">
        <f>ROUND(I162*H162,0)</f>
        <v>0</v>
      </c>
      <c r="BL162" s="14" t="s">
        <v>118</v>
      </c>
      <c r="BM162" s="140" t="s">
        <v>201</v>
      </c>
    </row>
    <row r="163" spans="2:51" s="12" customFormat="1" ht="12">
      <c r="B163" s="146"/>
      <c r="D163" s="147" t="s">
        <v>148</v>
      </c>
      <c r="E163" s="148" t="s">
        <v>1</v>
      </c>
      <c r="F163" s="149" t="s">
        <v>202</v>
      </c>
      <c r="H163" s="150">
        <v>1.68</v>
      </c>
      <c r="I163" s="151"/>
      <c r="L163" s="146"/>
      <c r="M163" s="152"/>
      <c r="T163" s="153"/>
      <c r="AT163" s="148" t="s">
        <v>148</v>
      </c>
      <c r="AU163" s="148" t="s">
        <v>85</v>
      </c>
      <c r="AV163" s="12" t="s">
        <v>85</v>
      </c>
      <c r="AW163" s="12" t="s">
        <v>32</v>
      </c>
      <c r="AX163" s="12" t="s">
        <v>76</v>
      </c>
      <c r="AY163" s="148" t="s">
        <v>111</v>
      </c>
    </row>
    <row r="164" spans="2:65" s="1" customFormat="1" ht="24.2" customHeight="1">
      <c r="B164" s="126"/>
      <c r="C164" s="127" t="s">
        <v>203</v>
      </c>
      <c r="D164" s="127" t="s">
        <v>647</v>
      </c>
      <c r="E164" s="128" t="s">
        <v>204</v>
      </c>
      <c r="F164" s="129" t="s">
        <v>205</v>
      </c>
      <c r="G164" s="130" t="s">
        <v>146</v>
      </c>
      <c r="H164" s="131">
        <v>1.264</v>
      </c>
      <c r="I164" s="132"/>
      <c r="J164" s="133">
        <f>ROUND(I164*H164,0)</f>
        <v>0</v>
      </c>
      <c r="K164" s="134"/>
      <c r="L164" s="29"/>
      <c r="M164" s="142" t="s">
        <v>1</v>
      </c>
      <c r="N164" s="143" t="s">
        <v>41</v>
      </c>
      <c r="P164" s="144">
        <f>O164*H164</f>
        <v>0</v>
      </c>
      <c r="Q164" s="144">
        <v>0.00656</v>
      </c>
      <c r="R164" s="144">
        <f>Q164*H164</f>
        <v>0.00829184</v>
      </c>
      <c r="S164" s="144">
        <v>0</v>
      </c>
      <c r="T164" s="145">
        <f>S164*H164</f>
        <v>0</v>
      </c>
      <c r="AR164" s="140" t="s">
        <v>118</v>
      </c>
      <c r="AT164" s="140" t="s">
        <v>114</v>
      </c>
      <c r="AU164" s="140" t="s">
        <v>85</v>
      </c>
      <c r="AY164" s="14" t="s">
        <v>111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4" t="s">
        <v>8</v>
      </c>
      <c r="BK164" s="141">
        <f>ROUND(I164*H164,0)</f>
        <v>0</v>
      </c>
      <c r="BL164" s="14" t="s">
        <v>118</v>
      </c>
      <c r="BM164" s="140" t="s">
        <v>206</v>
      </c>
    </row>
    <row r="165" spans="2:51" s="12" customFormat="1" ht="12">
      <c r="B165" s="146"/>
      <c r="D165" s="147" t="s">
        <v>148</v>
      </c>
      <c r="E165" s="148" t="s">
        <v>1</v>
      </c>
      <c r="F165" s="149" t="s">
        <v>207</v>
      </c>
      <c r="H165" s="150">
        <v>1.264</v>
      </c>
      <c r="I165" s="151"/>
      <c r="L165" s="146"/>
      <c r="M165" s="152"/>
      <c r="T165" s="153"/>
      <c r="AT165" s="148" t="s">
        <v>148</v>
      </c>
      <c r="AU165" s="148" t="s">
        <v>85</v>
      </c>
      <c r="AV165" s="12" t="s">
        <v>85</v>
      </c>
      <c r="AW165" s="12" t="s">
        <v>32</v>
      </c>
      <c r="AX165" s="12" t="s">
        <v>76</v>
      </c>
      <c r="AY165" s="148" t="s">
        <v>111</v>
      </c>
    </row>
    <row r="166" spans="2:65" s="1" customFormat="1" ht="24.2" customHeight="1">
      <c r="B166" s="126"/>
      <c r="C166" s="127" t="s">
        <v>208</v>
      </c>
      <c r="D166" s="127" t="s">
        <v>647</v>
      </c>
      <c r="E166" s="128" t="s">
        <v>209</v>
      </c>
      <c r="F166" s="129" t="s">
        <v>210</v>
      </c>
      <c r="G166" s="130" t="s">
        <v>146</v>
      </c>
      <c r="H166" s="131">
        <v>3.338</v>
      </c>
      <c r="I166" s="132"/>
      <c r="J166" s="133">
        <f>ROUND(I166*H166,0)</f>
        <v>0</v>
      </c>
      <c r="K166" s="134"/>
      <c r="L166" s="29"/>
      <c r="M166" s="142" t="s">
        <v>1</v>
      </c>
      <c r="N166" s="143" t="s">
        <v>41</v>
      </c>
      <c r="P166" s="144">
        <f>O166*H166</f>
        <v>0</v>
      </c>
      <c r="Q166" s="144">
        <v>0.07426</v>
      </c>
      <c r="R166" s="144">
        <f>Q166*H166</f>
        <v>0.24787988000000002</v>
      </c>
      <c r="S166" s="144">
        <v>0</v>
      </c>
      <c r="T166" s="145">
        <f>S166*H166</f>
        <v>0</v>
      </c>
      <c r="AR166" s="140" t="s">
        <v>118</v>
      </c>
      <c r="AT166" s="140" t="s">
        <v>114</v>
      </c>
      <c r="AU166" s="140" t="s">
        <v>85</v>
      </c>
      <c r="AY166" s="14" t="s">
        <v>111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4" t="s">
        <v>8</v>
      </c>
      <c r="BK166" s="141">
        <f>ROUND(I166*H166,0)</f>
        <v>0</v>
      </c>
      <c r="BL166" s="14" t="s">
        <v>118</v>
      </c>
      <c r="BM166" s="140" t="s">
        <v>211</v>
      </c>
    </row>
    <row r="167" spans="2:51" s="12" customFormat="1" ht="22.5">
      <c r="B167" s="146"/>
      <c r="D167" s="147" t="s">
        <v>148</v>
      </c>
      <c r="E167" s="148" t="s">
        <v>1</v>
      </c>
      <c r="F167" s="149" t="s">
        <v>212</v>
      </c>
      <c r="H167" s="150">
        <v>3.338</v>
      </c>
      <c r="I167" s="151"/>
      <c r="L167" s="146"/>
      <c r="M167" s="152"/>
      <c r="T167" s="153"/>
      <c r="AT167" s="148" t="s">
        <v>148</v>
      </c>
      <c r="AU167" s="148" t="s">
        <v>85</v>
      </c>
      <c r="AV167" s="12" t="s">
        <v>85</v>
      </c>
      <c r="AW167" s="12" t="s">
        <v>32</v>
      </c>
      <c r="AX167" s="12" t="s">
        <v>76</v>
      </c>
      <c r="AY167" s="148" t="s">
        <v>111</v>
      </c>
    </row>
    <row r="168" spans="2:65" s="1" customFormat="1" ht="24.2" customHeight="1">
      <c r="B168" s="126"/>
      <c r="C168" s="127" t="s">
        <v>213</v>
      </c>
      <c r="D168" s="127" t="s">
        <v>647</v>
      </c>
      <c r="E168" s="128" t="s">
        <v>214</v>
      </c>
      <c r="F168" s="129" t="s">
        <v>215</v>
      </c>
      <c r="G168" s="130" t="s">
        <v>216</v>
      </c>
      <c r="H168" s="131">
        <v>1</v>
      </c>
      <c r="I168" s="132"/>
      <c r="J168" s="133">
        <f>ROUND(I168*H168,0)</f>
        <v>0</v>
      </c>
      <c r="K168" s="134"/>
      <c r="L168" s="29"/>
      <c r="M168" s="142" t="s">
        <v>1</v>
      </c>
      <c r="N168" s="143" t="s">
        <v>41</v>
      </c>
      <c r="P168" s="144">
        <f>O168*H168</f>
        <v>0</v>
      </c>
      <c r="Q168" s="144">
        <v>0.00039</v>
      </c>
      <c r="R168" s="144">
        <f>Q168*H168</f>
        <v>0.00039</v>
      </c>
      <c r="S168" s="144">
        <v>0</v>
      </c>
      <c r="T168" s="145">
        <f>S168*H168</f>
        <v>0</v>
      </c>
      <c r="AR168" s="140" t="s">
        <v>118</v>
      </c>
      <c r="AT168" s="140" t="s">
        <v>114</v>
      </c>
      <c r="AU168" s="140" t="s">
        <v>85</v>
      </c>
      <c r="AY168" s="14" t="s">
        <v>111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4" t="s">
        <v>8</v>
      </c>
      <c r="BK168" s="141">
        <f>ROUND(I168*H168,0)</f>
        <v>0</v>
      </c>
      <c r="BL168" s="14" t="s">
        <v>118</v>
      </c>
      <c r="BM168" s="140" t="s">
        <v>217</v>
      </c>
    </row>
    <row r="169" spans="2:65" s="1" customFormat="1" ht="24.2" customHeight="1">
      <c r="B169" s="126"/>
      <c r="C169" s="154" t="s">
        <v>218</v>
      </c>
      <c r="D169" s="154" t="s">
        <v>648</v>
      </c>
      <c r="E169" s="155" t="s">
        <v>220</v>
      </c>
      <c r="F169" s="156" t="s">
        <v>221</v>
      </c>
      <c r="G169" s="157" t="s">
        <v>117</v>
      </c>
      <c r="H169" s="158">
        <v>1</v>
      </c>
      <c r="I169" s="159"/>
      <c r="J169" s="160">
        <f>ROUND(I169*H169,0)</f>
        <v>0</v>
      </c>
      <c r="K169" s="161"/>
      <c r="L169" s="162"/>
      <c r="M169" s="163" t="s">
        <v>1</v>
      </c>
      <c r="N169" s="164" t="s">
        <v>41</v>
      </c>
      <c r="P169" s="144">
        <f>O169*H169</f>
        <v>0</v>
      </c>
      <c r="Q169" s="144">
        <v>0</v>
      </c>
      <c r="R169" s="144">
        <f>Q169*H169</f>
        <v>0</v>
      </c>
      <c r="S169" s="144">
        <v>0</v>
      </c>
      <c r="T169" s="145">
        <f>S169*H169</f>
        <v>0</v>
      </c>
      <c r="AR169" s="140" t="s">
        <v>178</v>
      </c>
      <c r="AT169" s="140" t="s">
        <v>219</v>
      </c>
      <c r="AU169" s="140" t="s">
        <v>85</v>
      </c>
      <c r="AY169" s="14" t="s">
        <v>111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4" t="s">
        <v>8</v>
      </c>
      <c r="BK169" s="141">
        <f>ROUND(I169*H169,0)</f>
        <v>0</v>
      </c>
      <c r="BL169" s="14" t="s">
        <v>118</v>
      </c>
      <c r="BM169" s="140" t="s">
        <v>222</v>
      </c>
    </row>
    <row r="170" spans="2:63" s="11" customFormat="1" ht="22.9" customHeight="1">
      <c r="B170" s="114"/>
      <c r="D170" s="115" t="s">
        <v>75</v>
      </c>
      <c r="E170" s="124" t="s">
        <v>182</v>
      </c>
      <c r="F170" s="124" t="s">
        <v>223</v>
      </c>
      <c r="I170" s="117"/>
      <c r="J170" s="125">
        <f>BK170</f>
        <v>0</v>
      </c>
      <c r="L170" s="114"/>
      <c r="M170" s="119"/>
      <c r="P170" s="120">
        <f>SUM(P171:P182)</f>
        <v>0</v>
      </c>
      <c r="R170" s="120">
        <f>SUM(R171:R182)</f>
        <v>0</v>
      </c>
      <c r="T170" s="121">
        <f>SUM(T171:T182)</f>
        <v>2.0111022</v>
      </c>
      <c r="AR170" s="115" t="s">
        <v>8</v>
      </c>
      <c r="AT170" s="122" t="s">
        <v>75</v>
      </c>
      <c r="AU170" s="122" t="s">
        <v>8</v>
      </c>
      <c r="AY170" s="115" t="s">
        <v>111</v>
      </c>
      <c r="BK170" s="123">
        <f>SUM(BK171:BK182)</f>
        <v>0</v>
      </c>
    </row>
    <row r="171" spans="2:65" s="1" customFormat="1" ht="24.2" customHeight="1">
      <c r="B171" s="126"/>
      <c r="C171" s="127" t="s">
        <v>224</v>
      </c>
      <c r="D171" s="127" t="s">
        <v>647</v>
      </c>
      <c r="E171" s="128" t="s">
        <v>225</v>
      </c>
      <c r="F171" s="129" t="s">
        <v>226</v>
      </c>
      <c r="G171" s="130" t="s">
        <v>146</v>
      </c>
      <c r="H171" s="131">
        <v>3.044</v>
      </c>
      <c r="I171" s="132"/>
      <c r="J171" s="133">
        <f>ROUND(I171*H171,0)</f>
        <v>0</v>
      </c>
      <c r="K171" s="134"/>
      <c r="L171" s="29"/>
      <c r="M171" s="142" t="s">
        <v>1</v>
      </c>
      <c r="N171" s="143" t="s">
        <v>41</v>
      </c>
      <c r="P171" s="144">
        <f>O171*H171</f>
        <v>0</v>
      </c>
      <c r="Q171" s="144">
        <v>0</v>
      </c>
      <c r="R171" s="144">
        <f>Q171*H171</f>
        <v>0</v>
      </c>
      <c r="S171" s="144">
        <v>0.181</v>
      </c>
      <c r="T171" s="145">
        <f>S171*H171</f>
        <v>0.550964</v>
      </c>
      <c r="AR171" s="140" t="s">
        <v>118</v>
      </c>
      <c r="AT171" s="140" t="s">
        <v>114</v>
      </c>
      <c r="AU171" s="140" t="s">
        <v>85</v>
      </c>
      <c r="AY171" s="14" t="s">
        <v>111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4" t="s">
        <v>8</v>
      </c>
      <c r="BK171" s="141">
        <f>ROUND(I171*H171,0)</f>
        <v>0</v>
      </c>
      <c r="BL171" s="14" t="s">
        <v>118</v>
      </c>
      <c r="BM171" s="140" t="s">
        <v>227</v>
      </c>
    </row>
    <row r="172" spans="2:51" s="12" customFormat="1" ht="12">
      <c r="B172" s="146"/>
      <c r="D172" s="147" t="s">
        <v>148</v>
      </c>
      <c r="E172" s="148" t="s">
        <v>1</v>
      </c>
      <c r="F172" s="149" t="s">
        <v>228</v>
      </c>
      <c r="H172" s="150">
        <v>3.044</v>
      </c>
      <c r="I172" s="151"/>
      <c r="L172" s="146"/>
      <c r="M172" s="152"/>
      <c r="T172" s="153"/>
      <c r="AT172" s="148" t="s">
        <v>148</v>
      </c>
      <c r="AU172" s="148" t="s">
        <v>85</v>
      </c>
      <c r="AV172" s="12" t="s">
        <v>85</v>
      </c>
      <c r="AW172" s="12" t="s">
        <v>32</v>
      </c>
      <c r="AX172" s="12" t="s">
        <v>76</v>
      </c>
      <c r="AY172" s="148" t="s">
        <v>111</v>
      </c>
    </row>
    <row r="173" spans="2:65" s="1" customFormat="1" ht="24.2" customHeight="1">
      <c r="B173" s="126"/>
      <c r="C173" s="127" t="s">
        <v>229</v>
      </c>
      <c r="D173" s="127" t="s">
        <v>647</v>
      </c>
      <c r="E173" s="128" t="s">
        <v>230</v>
      </c>
      <c r="F173" s="129" t="s">
        <v>231</v>
      </c>
      <c r="G173" s="130" t="s">
        <v>146</v>
      </c>
      <c r="H173" s="131">
        <v>3.924</v>
      </c>
      <c r="I173" s="132"/>
      <c r="J173" s="133">
        <f>ROUND(I173*H173,0)</f>
        <v>0</v>
      </c>
      <c r="K173" s="134"/>
      <c r="L173" s="29"/>
      <c r="M173" s="142" t="s">
        <v>1</v>
      </c>
      <c r="N173" s="143" t="s">
        <v>41</v>
      </c>
      <c r="P173" s="144">
        <f>O173*H173</f>
        <v>0</v>
      </c>
      <c r="Q173" s="144">
        <v>0</v>
      </c>
      <c r="R173" s="144">
        <f>Q173*H173</f>
        <v>0</v>
      </c>
      <c r="S173" s="144">
        <v>0.09</v>
      </c>
      <c r="T173" s="145">
        <f>S173*H173</f>
        <v>0.35316</v>
      </c>
      <c r="AR173" s="140" t="s">
        <v>118</v>
      </c>
      <c r="AT173" s="140" t="s">
        <v>114</v>
      </c>
      <c r="AU173" s="140" t="s">
        <v>85</v>
      </c>
      <c r="AY173" s="14" t="s">
        <v>111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4" t="s">
        <v>8</v>
      </c>
      <c r="BK173" s="141">
        <f>ROUND(I173*H173,0)</f>
        <v>0</v>
      </c>
      <c r="BL173" s="14" t="s">
        <v>118</v>
      </c>
      <c r="BM173" s="140" t="s">
        <v>232</v>
      </c>
    </row>
    <row r="174" spans="2:51" s="12" customFormat="1" ht="12">
      <c r="B174" s="146"/>
      <c r="D174" s="147" t="s">
        <v>148</v>
      </c>
      <c r="E174" s="148" t="s">
        <v>1</v>
      </c>
      <c r="F174" s="149" t="s">
        <v>233</v>
      </c>
      <c r="H174" s="150">
        <v>3.924</v>
      </c>
      <c r="I174" s="151"/>
      <c r="L174" s="146"/>
      <c r="M174" s="152"/>
      <c r="T174" s="153"/>
      <c r="AT174" s="148" t="s">
        <v>148</v>
      </c>
      <c r="AU174" s="148" t="s">
        <v>85</v>
      </c>
      <c r="AV174" s="12" t="s">
        <v>85</v>
      </c>
      <c r="AW174" s="12" t="s">
        <v>32</v>
      </c>
      <c r="AX174" s="12" t="s">
        <v>76</v>
      </c>
      <c r="AY174" s="148" t="s">
        <v>111</v>
      </c>
    </row>
    <row r="175" spans="2:65" s="1" customFormat="1" ht="24.2" customHeight="1">
      <c r="B175" s="126"/>
      <c r="C175" s="127" t="s">
        <v>234</v>
      </c>
      <c r="D175" s="127" t="s">
        <v>647</v>
      </c>
      <c r="E175" s="128" t="s">
        <v>235</v>
      </c>
      <c r="F175" s="129" t="s">
        <v>236</v>
      </c>
      <c r="G175" s="130" t="s">
        <v>146</v>
      </c>
      <c r="H175" s="131">
        <v>2.86</v>
      </c>
      <c r="I175" s="132"/>
      <c r="J175" s="133">
        <f>ROUND(I175*H175,0)</f>
        <v>0</v>
      </c>
      <c r="K175" s="134"/>
      <c r="L175" s="29"/>
      <c r="M175" s="142" t="s">
        <v>1</v>
      </c>
      <c r="N175" s="143" t="s">
        <v>41</v>
      </c>
      <c r="P175" s="144">
        <f>O175*H175</f>
        <v>0</v>
      </c>
      <c r="Q175" s="144">
        <v>0</v>
      </c>
      <c r="R175" s="144">
        <f>Q175*H175</f>
        <v>0</v>
      </c>
      <c r="S175" s="144">
        <v>0.035</v>
      </c>
      <c r="T175" s="145">
        <f>S175*H175</f>
        <v>0.10010000000000001</v>
      </c>
      <c r="AR175" s="140" t="s">
        <v>118</v>
      </c>
      <c r="AT175" s="140" t="s">
        <v>114</v>
      </c>
      <c r="AU175" s="140" t="s">
        <v>85</v>
      </c>
      <c r="AY175" s="14" t="s">
        <v>111</v>
      </c>
      <c r="BE175" s="141">
        <f>IF(N175="základní",J175,0)</f>
        <v>0</v>
      </c>
      <c r="BF175" s="141">
        <f>IF(N175="snížená",J175,0)</f>
        <v>0</v>
      </c>
      <c r="BG175" s="141">
        <f>IF(N175="zákl. přenesená",J175,0)</f>
        <v>0</v>
      </c>
      <c r="BH175" s="141">
        <f>IF(N175="sníž. přenesená",J175,0)</f>
        <v>0</v>
      </c>
      <c r="BI175" s="141">
        <f>IF(N175="nulová",J175,0)</f>
        <v>0</v>
      </c>
      <c r="BJ175" s="14" t="s">
        <v>8</v>
      </c>
      <c r="BK175" s="141">
        <f>ROUND(I175*H175,0)</f>
        <v>0</v>
      </c>
      <c r="BL175" s="14" t="s">
        <v>118</v>
      </c>
      <c r="BM175" s="140" t="s">
        <v>237</v>
      </c>
    </row>
    <row r="176" spans="2:51" s="12" customFormat="1" ht="12">
      <c r="B176" s="146"/>
      <c r="D176" s="147" t="s">
        <v>148</v>
      </c>
      <c r="E176" s="148" t="s">
        <v>1</v>
      </c>
      <c r="F176" s="149" t="s">
        <v>238</v>
      </c>
      <c r="H176" s="150">
        <v>2.86</v>
      </c>
      <c r="I176" s="151"/>
      <c r="L176" s="146"/>
      <c r="M176" s="152"/>
      <c r="T176" s="153"/>
      <c r="AT176" s="148" t="s">
        <v>148</v>
      </c>
      <c r="AU176" s="148" t="s">
        <v>85</v>
      </c>
      <c r="AV176" s="12" t="s">
        <v>85</v>
      </c>
      <c r="AW176" s="12" t="s">
        <v>32</v>
      </c>
      <c r="AX176" s="12" t="s">
        <v>76</v>
      </c>
      <c r="AY176" s="148" t="s">
        <v>111</v>
      </c>
    </row>
    <row r="177" spans="2:65" s="1" customFormat="1" ht="24.2" customHeight="1">
      <c r="B177" s="126"/>
      <c r="C177" s="127" t="s">
        <v>7</v>
      </c>
      <c r="D177" s="127" t="s">
        <v>647</v>
      </c>
      <c r="E177" s="128" t="s">
        <v>239</v>
      </c>
      <c r="F177" s="129" t="s">
        <v>240</v>
      </c>
      <c r="G177" s="130" t="s">
        <v>216</v>
      </c>
      <c r="H177" s="131">
        <v>1</v>
      </c>
      <c r="I177" s="132"/>
      <c r="J177" s="133">
        <f>ROUND(I177*H177,0)</f>
        <v>0</v>
      </c>
      <c r="K177" s="134"/>
      <c r="L177" s="29"/>
      <c r="M177" s="142" t="s">
        <v>1</v>
      </c>
      <c r="N177" s="143" t="s">
        <v>41</v>
      </c>
      <c r="P177" s="144">
        <f>O177*H177</f>
        <v>0</v>
      </c>
      <c r="Q177" s="144">
        <v>0</v>
      </c>
      <c r="R177" s="144">
        <f>Q177*H177</f>
        <v>0</v>
      </c>
      <c r="S177" s="144">
        <v>0.009</v>
      </c>
      <c r="T177" s="145">
        <f>S177*H177</f>
        <v>0.009</v>
      </c>
      <c r="AR177" s="140" t="s">
        <v>118</v>
      </c>
      <c r="AT177" s="140" t="s">
        <v>114</v>
      </c>
      <c r="AU177" s="140" t="s">
        <v>85</v>
      </c>
      <c r="AY177" s="14" t="s">
        <v>111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4" t="s">
        <v>8</v>
      </c>
      <c r="BK177" s="141">
        <f>ROUND(I177*H177,0)</f>
        <v>0</v>
      </c>
      <c r="BL177" s="14" t="s">
        <v>118</v>
      </c>
      <c r="BM177" s="140" t="s">
        <v>241</v>
      </c>
    </row>
    <row r="178" spans="2:65" s="1" customFormat="1" ht="24.2" customHeight="1">
      <c r="B178" s="126"/>
      <c r="C178" s="127" t="s">
        <v>242</v>
      </c>
      <c r="D178" s="127" t="s">
        <v>647</v>
      </c>
      <c r="E178" s="128" t="s">
        <v>243</v>
      </c>
      <c r="F178" s="129" t="s">
        <v>244</v>
      </c>
      <c r="G178" s="130" t="s">
        <v>146</v>
      </c>
      <c r="H178" s="131">
        <v>10.427</v>
      </c>
      <c r="I178" s="132"/>
      <c r="J178" s="133">
        <f>ROUND(I178*H178,0)</f>
        <v>0</v>
      </c>
      <c r="K178" s="134"/>
      <c r="L178" s="29"/>
      <c r="M178" s="142" t="s">
        <v>1</v>
      </c>
      <c r="N178" s="143" t="s">
        <v>41</v>
      </c>
      <c r="P178" s="144">
        <f>O178*H178</f>
        <v>0</v>
      </c>
      <c r="Q178" s="144">
        <v>0</v>
      </c>
      <c r="R178" s="144">
        <f>Q178*H178</f>
        <v>0</v>
      </c>
      <c r="S178" s="144">
        <v>0.0026</v>
      </c>
      <c r="T178" s="145">
        <f>S178*H178</f>
        <v>0.027110199999999997</v>
      </c>
      <c r="AR178" s="140" t="s">
        <v>118</v>
      </c>
      <c r="AT178" s="140" t="s">
        <v>114</v>
      </c>
      <c r="AU178" s="140" t="s">
        <v>85</v>
      </c>
      <c r="AY178" s="14" t="s">
        <v>111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4" t="s">
        <v>8</v>
      </c>
      <c r="BK178" s="141">
        <f>ROUND(I178*H178,0)</f>
        <v>0</v>
      </c>
      <c r="BL178" s="14" t="s">
        <v>118</v>
      </c>
      <c r="BM178" s="140" t="s">
        <v>245</v>
      </c>
    </row>
    <row r="179" spans="2:51" s="12" customFormat="1" ht="12">
      <c r="B179" s="146"/>
      <c r="D179" s="147" t="s">
        <v>148</v>
      </c>
      <c r="E179" s="148" t="s">
        <v>1</v>
      </c>
      <c r="F179" s="149" t="s">
        <v>177</v>
      </c>
      <c r="H179" s="150">
        <v>3.989</v>
      </c>
      <c r="I179" s="151"/>
      <c r="L179" s="146"/>
      <c r="M179" s="152"/>
      <c r="T179" s="153"/>
      <c r="AT179" s="148" t="s">
        <v>148</v>
      </c>
      <c r="AU179" s="148" t="s">
        <v>85</v>
      </c>
      <c r="AV179" s="12" t="s">
        <v>85</v>
      </c>
      <c r="AW179" s="12" t="s">
        <v>32</v>
      </c>
      <c r="AX179" s="12" t="s">
        <v>76</v>
      </c>
      <c r="AY179" s="148" t="s">
        <v>111</v>
      </c>
    </row>
    <row r="180" spans="2:51" s="12" customFormat="1" ht="22.5">
      <c r="B180" s="146"/>
      <c r="D180" s="147" t="s">
        <v>148</v>
      </c>
      <c r="E180" s="148" t="s">
        <v>1</v>
      </c>
      <c r="F180" s="149" t="s">
        <v>246</v>
      </c>
      <c r="H180" s="150">
        <v>6.438</v>
      </c>
      <c r="I180" s="151"/>
      <c r="L180" s="146"/>
      <c r="M180" s="152"/>
      <c r="T180" s="153"/>
      <c r="AT180" s="148" t="s">
        <v>148</v>
      </c>
      <c r="AU180" s="148" t="s">
        <v>85</v>
      </c>
      <c r="AV180" s="12" t="s">
        <v>85</v>
      </c>
      <c r="AW180" s="12" t="s">
        <v>32</v>
      </c>
      <c r="AX180" s="12" t="s">
        <v>76</v>
      </c>
      <c r="AY180" s="148" t="s">
        <v>111</v>
      </c>
    </row>
    <row r="181" spans="2:65" s="1" customFormat="1" ht="24.2" customHeight="1">
      <c r="B181" s="126"/>
      <c r="C181" s="127" t="s">
        <v>247</v>
      </c>
      <c r="D181" s="127" t="s">
        <v>647</v>
      </c>
      <c r="E181" s="128" t="s">
        <v>248</v>
      </c>
      <c r="F181" s="129" t="s">
        <v>249</v>
      </c>
      <c r="G181" s="130" t="s">
        <v>146</v>
      </c>
      <c r="H181" s="131">
        <v>14.276</v>
      </c>
      <c r="I181" s="132"/>
      <c r="J181" s="133">
        <f>ROUND(I181*H181,0)</f>
        <v>0</v>
      </c>
      <c r="K181" s="134"/>
      <c r="L181" s="29"/>
      <c r="M181" s="142" t="s">
        <v>1</v>
      </c>
      <c r="N181" s="143" t="s">
        <v>41</v>
      </c>
      <c r="P181" s="144">
        <f>O181*H181</f>
        <v>0</v>
      </c>
      <c r="Q181" s="144">
        <v>0</v>
      </c>
      <c r="R181" s="144">
        <f>Q181*H181</f>
        <v>0</v>
      </c>
      <c r="S181" s="144">
        <v>0.068</v>
      </c>
      <c r="T181" s="145">
        <f>S181*H181</f>
        <v>0.9707680000000001</v>
      </c>
      <c r="AR181" s="140" t="s">
        <v>118</v>
      </c>
      <c r="AT181" s="140" t="s">
        <v>114</v>
      </c>
      <c r="AU181" s="140" t="s">
        <v>85</v>
      </c>
      <c r="AY181" s="14" t="s">
        <v>111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4" t="s">
        <v>8</v>
      </c>
      <c r="BK181" s="141">
        <f>ROUND(I181*H181,0)</f>
        <v>0</v>
      </c>
      <c r="BL181" s="14" t="s">
        <v>118</v>
      </c>
      <c r="BM181" s="140" t="s">
        <v>250</v>
      </c>
    </row>
    <row r="182" spans="2:51" s="12" customFormat="1" ht="12">
      <c r="B182" s="146"/>
      <c r="D182" s="147" t="s">
        <v>148</v>
      </c>
      <c r="E182" s="148" t="s">
        <v>1</v>
      </c>
      <c r="F182" s="149" t="s">
        <v>251</v>
      </c>
      <c r="H182" s="150">
        <v>14.276</v>
      </c>
      <c r="I182" s="151"/>
      <c r="L182" s="146"/>
      <c r="M182" s="152"/>
      <c r="T182" s="153"/>
      <c r="AT182" s="148" t="s">
        <v>148</v>
      </c>
      <c r="AU182" s="148" t="s">
        <v>85</v>
      </c>
      <c r="AV182" s="12" t="s">
        <v>85</v>
      </c>
      <c r="AW182" s="12" t="s">
        <v>32</v>
      </c>
      <c r="AX182" s="12" t="s">
        <v>76</v>
      </c>
      <c r="AY182" s="148" t="s">
        <v>111</v>
      </c>
    </row>
    <row r="183" spans="2:63" s="11" customFormat="1" ht="22.9" customHeight="1">
      <c r="B183" s="114"/>
      <c r="D183" s="115" t="s">
        <v>75</v>
      </c>
      <c r="E183" s="124" t="s">
        <v>252</v>
      </c>
      <c r="F183" s="124" t="s">
        <v>253</v>
      </c>
      <c r="I183" s="117"/>
      <c r="J183" s="125">
        <f>BK183</f>
        <v>0</v>
      </c>
      <c r="L183" s="114"/>
      <c r="M183" s="119"/>
      <c r="P183" s="120">
        <f>SUM(P184:P188)</f>
        <v>0</v>
      </c>
      <c r="R183" s="120">
        <f>SUM(R184:R188)</f>
        <v>0</v>
      </c>
      <c r="T183" s="121">
        <f>SUM(T184:T188)</f>
        <v>0</v>
      </c>
      <c r="AR183" s="115" t="s">
        <v>8</v>
      </c>
      <c r="AT183" s="122" t="s">
        <v>75</v>
      </c>
      <c r="AU183" s="122" t="s">
        <v>8</v>
      </c>
      <c r="AY183" s="115" t="s">
        <v>111</v>
      </c>
      <c r="BK183" s="123">
        <f>SUM(BK184:BK188)</f>
        <v>0</v>
      </c>
    </row>
    <row r="184" spans="2:65" s="1" customFormat="1" ht="33" customHeight="1">
      <c r="B184" s="126"/>
      <c r="C184" s="127" t="s">
        <v>254</v>
      </c>
      <c r="D184" s="127" t="s">
        <v>647</v>
      </c>
      <c r="E184" s="128" t="s">
        <v>255</v>
      </c>
      <c r="F184" s="129" t="s">
        <v>256</v>
      </c>
      <c r="G184" s="130" t="s">
        <v>257</v>
      </c>
      <c r="H184" s="131">
        <v>2.009</v>
      </c>
      <c r="I184" s="132"/>
      <c r="J184" s="133">
        <f>ROUND(I184*H184,0)</f>
        <v>0</v>
      </c>
      <c r="K184" s="134"/>
      <c r="L184" s="29"/>
      <c r="M184" s="142" t="s">
        <v>1</v>
      </c>
      <c r="N184" s="143" t="s">
        <v>41</v>
      </c>
      <c r="P184" s="144">
        <f>O184*H184</f>
        <v>0</v>
      </c>
      <c r="Q184" s="144">
        <v>0</v>
      </c>
      <c r="R184" s="144">
        <f>Q184*H184</f>
        <v>0</v>
      </c>
      <c r="S184" s="144">
        <v>0</v>
      </c>
      <c r="T184" s="145">
        <f>S184*H184</f>
        <v>0</v>
      </c>
      <c r="AR184" s="140" t="s">
        <v>118</v>
      </c>
      <c r="AT184" s="140" t="s">
        <v>114</v>
      </c>
      <c r="AU184" s="140" t="s">
        <v>85</v>
      </c>
      <c r="AY184" s="14" t="s">
        <v>111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4" t="s">
        <v>8</v>
      </c>
      <c r="BK184" s="141">
        <f>ROUND(I184*H184,0)</f>
        <v>0</v>
      </c>
      <c r="BL184" s="14" t="s">
        <v>118</v>
      </c>
      <c r="BM184" s="140" t="s">
        <v>258</v>
      </c>
    </row>
    <row r="185" spans="2:65" s="1" customFormat="1" ht="24.2" customHeight="1">
      <c r="B185" s="126"/>
      <c r="C185" s="127" t="s">
        <v>259</v>
      </c>
      <c r="D185" s="127" t="s">
        <v>647</v>
      </c>
      <c r="E185" s="128" t="s">
        <v>260</v>
      </c>
      <c r="F185" s="129" t="s">
        <v>261</v>
      </c>
      <c r="G185" s="130" t="s">
        <v>257</v>
      </c>
      <c r="H185" s="131">
        <v>2.009</v>
      </c>
      <c r="I185" s="132"/>
      <c r="J185" s="133">
        <f>ROUND(I185*H185,0)</f>
        <v>0</v>
      </c>
      <c r="K185" s="134"/>
      <c r="L185" s="29"/>
      <c r="M185" s="142" t="s">
        <v>1</v>
      </c>
      <c r="N185" s="143" t="s">
        <v>41</v>
      </c>
      <c r="P185" s="144">
        <f>O185*H185</f>
        <v>0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AR185" s="140" t="s">
        <v>118</v>
      </c>
      <c r="AT185" s="140" t="s">
        <v>114</v>
      </c>
      <c r="AU185" s="140" t="s">
        <v>85</v>
      </c>
      <c r="AY185" s="14" t="s">
        <v>111</v>
      </c>
      <c r="BE185" s="141">
        <f>IF(N185="základní",J185,0)</f>
        <v>0</v>
      </c>
      <c r="BF185" s="141">
        <f>IF(N185="snížená",J185,0)</f>
        <v>0</v>
      </c>
      <c r="BG185" s="141">
        <f>IF(N185="zákl. přenesená",J185,0)</f>
        <v>0</v>
      </c>
      <c r="BH185" s="141">
        <f>IF(N185="sníž. přenesená",J185,0)</f>
        <v>0</v>
      </c>
      <c r="BI185" s="141">
        <f>IF(N185="nulová",J185,0)</f>
        <v>0</v>
      </c>
      <c r="BJ185" s="14" t="s">
        <v>8</v>
      </c>
      <c r="BK185" s="141">
        <f>ROUND(I185*H185,0)</f>
        <v>0</v>
      </c>
      <c r="BL185" s="14" t="s">
        <v>118</v>
      </c>
      <c r="BM185" s="140" t="s">
        <v>262</v>
      </c>
    </row>
    <row r="186" spans="2:65" s="1" customFormat="1" ht="24.2" customHeight="1">
      <c r="B186" s="126"/>
      <c r="C186" s="127" t="s">
        <v>263</v>
      </c>
      <c r="D186" s="127" t="s">
        <v>647</v>
      </c>
      <c r="E186" s="128" t="s">
        <v>264</v>
      </c>
      <c r="F186" s="129" t="s">
        <v>265</v>
      </c>
      <c r="G186" s="130" t="s">
        <v>257</v>
      </c>
      <c r="H186" s="131">
        <v>4.018</v>
      </c>
      <c r="I186" s="132"/>
      <c r="J186" s="133">
        <f>ROUND(I186*H186,0)</f>
        <v>0</v>
      </c>
      <c r="K186" s="134"/>
      <c r="L186" s="29"/>
      <c r="M186" s="142" t="s">
        <v>1</v>
      </c>
      <c r="N186" s="143" t="s">
        <v>41</v>
      </c>
      <c r="P186" s="144">
        <f>O186*H186</f>
        <v>0</v>
      </c>
      <c r="Q186" s="144">
        <v>0</v>
      </c>
      <c r="R186" s="144">
        <f>Q186*H186</f>
        <v>0</v>
      </c>
      <c r="S186" s="144">
        <v>0</v>
      </c>
      <c r="T186" s="145">
        <f>S186*H186</f>
        <v>0</v>
      </c>
      <c r="AR186" s="140" t="s">
        <v>118</v>
      </c>
      <c r="AT186" s="140" t="s">
        <v>114</v>
      </c>
      <c r="AU186" s="140" t="s">
        <v>85</v>
      </c>
      <c r="AY186" s="14" t="s">
        <v>111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4" t="s">
        <v>8</v>
      </c>
      <c r="BK186" s="141">
        <f>ROUND(I186*H186,0)</f>
        <v>0</v>
      </c>
      <c r="BL186" s="14" t="s">
        <v>118</v>
      </c>
      <c r="BM186" s="140" t="s">
        <v>266</v>
      </c>
    </row>
    <row r="187" spans="2:51" s="12" customFormat="1" ht="12">
      <c r="B187" s="146"/>
      <c r="D187" s="147" t="s">
        <v>148</v>
      </c>
      <c r="F187" s="149" t="s">
        <v>267</v>
      </c>
      <c r="H187" s="150">
        <v>4.018</v>
      </c>
      <c r="I187" s="151"/>
      <c r="L187" s="146"/>
      <c r="M187" s="152"/>
      <c r="T187" s="153"/>
      <c r="AT187" s="148" t="s">
        <v>148</v>
      </c>
      <c r="AU187" s="148" t="s">
        <v>85</v>
      </c>
      <c r="AV187" s="12" t="s">
        <v>85</v>
      </c>
      <c r="AW187" s="12" t="s">
        <v>3</v>
      </c>
      <c r="AX187" s="12" t="s">
        <v>8</v>
      </c>
      <c r="AY187" s="148" t="s">
        <v>111</v>
      </c>
    </row>
    <row r="188" spans="2:65" s="1" customFormat="1" ht="33" customHeight="1">
      <c r="B188" s="126"/>
      <c r="C188" s="127" t="s">
        <v>268</v>
      </c>
      <c r="D188" s="127">
        <v>13</v>
      </c>
      <c r="E188" s="128" t="s">
        <v>269</v>
      </c>
      <c r="F188" s="129" t="s">
        <v>270</v>
      </c>
      <c r="G188" s="130" t="s">
        <v>257</v>
      </c>
      <c r="H188" s="131">
        <v>2.009</v>
      </c>
      <c r="I188" s="132"/>
      <c r="J188" s="133">
        <f>ROUND(I188*H188,0)</f>
        <v>0</v>
      </c>
      <c r="K188" s="134"/>
      <c r="L188" s="29"/>
      <c r="M188" s="142" t="s">
        <v>1</v>
      </c>
      <c r="N188" s="143" t="s">
        <v>41</v>
      </c>
      <c r="P188" s="144">
        <f>O188*H188</f>
        <v>0</v>
      </c>
      <c r="Q188" s="144">
        <v>0</v>
      </c>
      <c r="R188" s="144">
        <f>Q188*H188</f>
        <v>0</v>
      </c>
      <c r="S188" s="144">
        <v>0</v>
      </c>
      <c r="T188" s="145">
        <f>S188*H188</f>
        <v>0</v>
      </c>
      <c r="AR188" s="140" t="s">
        <v>118</v>
      </c>
      <c r="AT188" s="140" t="s">
        <v>114</v>
      </c>
      <c r="AU188" s="140" t="s">
        <v>85</v>
      </c>
      <c r="AY188" s="14" t="s">
        <v>111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4" t="s">
        <v>8</v>
      </c>
      <c r="BK188" s="141">
        <f>ROUND(I188*H188,0)</f>
        <v>0</v>
      </c>
      <c r="BL188" s="14" t="s">
        <v>118</v>
      </c>
      <c r="BM188" s="140" t="s">
        <v>271</v>
      </c>
    </row>
    <row r="189" spans="2:63" s="11" customFormat="1" ht="22.9" customHeight="1">
      <c r="B189" s="114"/>
      <c r="D189" s="115" t="s">
        <v>75</v>
      </c>
      <c r="E189" s="124" t="s">
        <v>272</v>
      </c>
      <c r="F189" s="124" t="s">
        <v>273</v>
      </c>
      <c r="I189" s="117"/>
      <c r="J189" s="125">
        <f>BK189</f>
        <v>0</v>
      </c>
      <c r="L189" s="114"/>
      <c r="M189" s="119"/>
      <c r="P189" s="120">
        <f>P190</f>
        <v>0</v>
      </c>
      <c r="R189" s="120">
        <f>R190</f>
        <v>0</v>
      </c>
      <c r="T189" s="121">
        <f>T190</f>
        <v>0</v>
      </c>
      <c r="AR189" s="115" t="s">
        <v>8</v>
      </c>
      <c r="AT189" s="122" t="s">
        <v>75</v>
      </c>
      <c r="AU189" s="122" t="s">
        <v>8</v>
      </c>
      <c r="AY189" s="115" t="s">
        <v>111</v>
      </c>
      <c r="BK189" s="123">
        <f>BK190</f>
        <v>0</v>
      </c>
    </row>
    <row r="190" spans="2:65" s="1" customFormat="1" ht="24.2" customHeight="1">
      <c r="B190" s="126"/>
      <c r="C190" s="127" t="s">
        <v>274</v>
      </c>
      <c r="D190" s="127">
        <v>11</v>
      </c>
      <c r="E190" s="128" t="s">
        <v>649</v>
      </c>
      <c r="F190" s="129" t="s">
        <v>275</v>
      </c>
      <c r="G190" s="130" t="s">
        <v>257</v>
      </c>
      <c r="H190" s="131">
        <v>0.843</v>
      </c>
      <c r="I190" s="132"/>
      <c r="J190" s="133">
        <f>ROUND(I190*H190,0)</f>
        <v>0</v>
      </c>
      <c r="K190" s="134"/>
      <c r="L190" s="29"/>
      <c r="M190" s="142" t="s">
        <v>1</v>
      </c>
      <c r="N190" s="143" t="s">
        <v>41</v>
      </c>
      <c r="P190" s="144">
        <f>O190*H190</f>
        <v>0</v>
      </c>
      <c r="Q190" s="144">
        <v>0</v>
      </c>
      <c r="R190" s="144">
        <f>Q190*H190</f>
        <v>0</v>
      </c>
      <c r="S190" s="144">
        <v>0</v>
      </c>
      <c r="T190" s="145">
        <f>S190*H190</f>
        <v>0</v>
      </c>
      <c r="AR190" s="140" t="s">
        <v>118</v>
      </c>
      <c r="AT190" s="140" t="s">
        <v>114</v>
      </c>
      <c r="AU190" s="140" t="s">
        <v>85</v>
      </c>
      <c r="AY190" s="14" t="s">
        <v>111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4" t="s">
        <v>8</v>
      </c>
      <c r="BK190" s="141">
        <f>ROUND(I190*H190,0)</f>
        <v>0</v>
      </c>
      <c r="BL190" s="14" t="s">
        <v>118</v>
      </c>
      <c r="BM190" s="140" t="s">
        <v>276</v>
      </c>
    </row>
    <row r="191" spans="2:63" s="11" customFormat="1" ht="25.9" customHeight="1">
      <c r="B191" s="114"/>
      <c r="D191" s="115" t="s">
        <v>75</v>
      </c>
      <c r="E191" s="116" t="s">
        <v>277</v>
      </c>
      <c r="F191" s="116" t="s">
        <v>278</v>
      </c>
      <c r="I191" s="117"/>
      <c r="J191" s="118">
        <f>BK191</f>
        <v>0</v>
      </c>
      <c r="L191" s="114"/>
      <c r="M191" s="119"/>
      <c r="P191" s="120">
        <f>P192+P208+P232+P253+P264+P279+P281+P301+P328+P337</f>
        <v>0</v>
      </c>
      <c r="R191" s="120">
        <f>R192+R208+R232+R253+R264+R279+R281+R301+R328+R337</f>
        <v>0.60387209</v>
      </c>
      <c r="T191" s="121">
        <f>T192+T208+T232+T253+T264+T279+T281+T301+T328+T337</f>
        <v>0.14963274999999998</v>
      </c>
      <c r="AR191" s="115" t="s">
        <v>85</v>
      </c>
      <c r="AT191" s="122" t="s">
        <v>75</v>
      </c>
      <c r="AU191" s="122" t="s">
        <v>76</v>
      </c>
      <c r="AY191" s="115" t="s">
        <v>111</v>
      </c>
      <c r="BK191" s="123">
        <f>BK192+BK208+BK232+BK253+BK264+BK279+BK281+BK301+BK328+BK337</f>
        <v>0</v>
      </c>
    </row>
    <row r="192" spans="2:63" s="11" customFormat="1" ht="22.9" customHeight="1">
      <c r="B192" s="114"/>
      <c r="D192" s="115" t="s">
        <v>75</v>
      </c>
      <c r="E192" s="124" t="s">
        <v>279</v>
      </c>
      <c r="F192" s="124" t="s">
        <v>280</v>
      </c>
      <c r="I192" s="117"/>
      <c r="J192" s="125">
        <f>BK192</f>
        <v>0</v>
      </c>
      <c r="L192" s="114"/>
      <c r="M192" s="119"/>
      <c r="P192" s="120">
        <f>SUM(P193:P207)</f>
        <v>0</v>
      </c>
      <c r="R192" s="120">
        <f>SUM(R193:R207)</f>
        <v>0.0035719999999999997</v>
      </c>
      <c r="T192" s="121">
        <f>SUM(T193:T207)</f>
        <v>0</v>
      </c>
      <c r="AR192" s="115" t="s">
        <v>85</v>
      </c>
      <c r="AT192" s="122" t="s">
        <v>75</v>
      </c>
      <c r="AU192" s="122" t="s">
        <v>8</v>
      </c>
      <c r="AY192" s="115" t="s">
        <v>111</v>
      </c>
      <c r="BK192" s="123">
        <f>SUM(BK193:BK207)</f>
        <v>0</v>
      </c>
    </row>
    <row r="193" spans="2:65" s="1" customFormat="1" ht="16.5" customHeight="1">
      <c r="B193" s="126"/>
      <c r="C193" s="127" t="s">
        <v>281</v>
      </c>
      <c r="D193" s="127" t="s">
        <v>647</v>
      </c>
      <c r="E193" s="128" t="s">
        <v>282</v>
      </c>
      <c r="F193" s="129" t="s">
        <v>283</v>
      </c>
      <c r="G193" s="130" t="s">
        <v>156</v>
      </c>
      <c r="H193" s="131">
        <v>2.4</v>
      </c>
      <c r="I193" s="132"/>
      <c r="J193" s="133">
        <f>ROUND(I193*H193,0)</f>
        <v>0</v>
      </c>
      <c r="K193" s="134"/>
      <c r="L193" s="29"/>
      <c r="M193" s="142" t="s">
        <v>1</v>
      </c>
      <c r="N193" s="143" t="s">
        <v>41</v>
      </c>
      <c r="P193" s="144">
        <f>O193*H193</f>
        <v>0</v>
      </c>
      <c r="Q193" s="144">
        <v>0.00041</v>
      </c>
      <c r="R193" s="144">
        <f>Q193*H193</f>
        <v>0.0009839999999999998</v>
      </c>
      <c r="S193" s="144">
        <v>0</v>
      </c>
      <c r="T193" s="145">
        <f>S193*H193</f>
        <v>0</v>
      </c>
      <c r="AR193" s="140" t="s">
        <v>213</v>
      </c>
      <c r="AT193" s="140" t="s">
        <v>114</v>
      </c>
      <c r="AU193" s="140" t="s">
        <v>85</v>
      </c>
      <c r="AY193" s="14" t="s">
        <v>111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4" t="s">
        <v>8</v>
      </c>
      <c r="BK193" s="141">
        <f>ROUND(I193*H193,0)</f>
        <v>0</v>
      </c>
      <c r="BL193" s="14" t="s">
        <v>213</v>
      </c>
      <c r="BM193" s="140" t="s">
        <v>284</v>
      </c>
    </row>
    <row r="194" spans="2:51" s="12" customFormat="1" ht="12">
      <c r="B194" s="146"/>
      <c r="D194" s="147" t="s">
        <v>148</v>
      </c>
      <c r="E194" s="148" t="s">
        <v>1</v>
      </c>
      <c r="F194" s="149" t="s">
        <v>285</v>
      </c>
      <c r="H194" s="150">
        <v>2.4</v>
      </c>
      <c r="I194" s="151"/>
      <c r="L194" s="146"/>
      <c r="M194" s="152"/>
      <c r="T194" s="153"/>
      <c r="AT194" s="148" t="s">
        <v>148</v>
      </c>
      <c r="AU194" s="148" t="s">
        <v>85</v>
      </c>
      <c r="AV194" s="12" t="s">
        <v>85</v>
      </c>
      <c r="AW194" s="12" t="s">
        <v>32</v>
      </c>
      <c r="AX194" s="12" t="s">
        <v>76</v>
      </c>
      <c r="AY194" s="148" t="s">
        <v>111</v>
      </c>
    </row>
    <row r="195" spans="2:65" s="1" customFormat="1" ht="16.5" customHeight="1">
      <c r="B195" s="126"/>
      <c r="C195" s="127" t="s">
        <v>286</v>
      </c>
      <c r="D195" s="127" t="s">
        <v>647</v>
      </c>
      <c r="E195" s="128" t="s">
        <v>287</v>
      </c>
      <c r="F195" s="129" t="s">
        <v>288</v>
      </c>
      <c r="G195" s="130" t="s">
        <v>156</v>
      </c>
      <c r="H195" s="131">
        <v>2.6</v>
      </c>
      <c r="I195" s="132"/>
      <c r="J195" s="133">
        <f>ROUND(I195*H195,0)</f>
        <v>0</v>
      </c>
      <c r="K195" s="134"/>
      <c r="L195" s="29"/>
      <c r="M195" s="142" t="s">
        <v>1</v>
      </c>
      <c r="N195" s="143" t="s">
        <v>41</v>
      </c>
      <c r="P195" s="144">
        <f>O195*H195</f>
        <v>0</v>
      </c>
      <c r="Q195" s="144">
        <v>0.00048</v>
      </c>
      <c r="R195" s="144">
        <f>Q195*H195</f>
        <v>0.001248</v>
      </c>
      <c r="S195" s="144">
        <v>0</v>
      </c>
      <c r="T195" s="145">
        <f>S195*H195</f>
        <v>0</v>
      </c>
      <c r="AR195" s="140" t="s">
        <v>213</v>
      </c>
      <c r="AT195" s="140" t="s">
        <v>114</v>
      </c>
      <c r="AU195" s="140" t="s">
        <v>85</v>
      </c>
      <c r="AY195" s="14" t="s">
        <v>111</v>
      </c>
      <c r="BE195" s="141">
        <f>IF(N195="základní",J195,0)</f>
        <v>0</v>
      </c>
      <c r="BF195" s="141">
        <f>IF(N195="snížená",J195,0)</f>
        <v>0</v>
      </c>
      <c r="BG195" s="141">
        <f>IF(N195="zákl. přenesená",J195,0)</f>
        <v>0</v>
      </c>
      <c r="BH195" s="141">
        <f>IF(N195="sníž. přenesená",J195,0)</f>
        <v>0</v>
      </c>
      <c r="BI195" s="141">
        <f>IF(N195="nulová",J195,0)</f>
        <v>0</v>
      </c>
      <c r="BJ195" s="14" t="s">
        <v>8</v>
      </c>
      <c r="BK195" s="141">
        <f>ROUND(I195*H195,0)</f>
        <v>0</v>
      </c>
      <c r="BL195" s="14" t="s">
        <v>213</v>
      </c>
      <c r="BM195" s="140" t="s">
        <v>289</v>
      </c>
    </row>
    <row r="196" spans="2:51" s="12" customFormat="1" ht="12">
      <c r="B196" s="146"/>
      <c r="D196" s="147" t="s">
        <v>148</v>
      </c>
      <c r="E196" s="148" t="s">
        <v>1</v>
      </c>
      <c r="F196" s="149" t="s">
        <v>290</v>
      </c>
      <c r="H196" s="150">
        <v>2.6</v>
      </c>
      <c r="I196" s="151"/>
      <c r="L196" s="146"/>
      <c r="M196" s="152"/>
      <c r="T196" s="153"/>
      <c r="AT196" s="148" t="s">
        <v>148</v>
      </c>
      <c r="AU196" s="148" t="s">
        <v>85</v>
      </c>
      <c r="AV196" s="12" t="s">
        <v>85</v>
      </c>
      <c r="AW196" s="12" t="s">
        <v>32</v>
      </c>
      <c r="AX196" s="12" t="s">
        <v>76</v>
      </c>
      <c r="AY196" s="148" t="s">
        <v>111</v>
      </c>
    </row>
    <row r="197" spans="2:65" s="1" customFormat="1" ht="16.5" customHeight="1">
      <c r="B197" s="126"/>
      <c r="C197" s="127" t="s">
        <v>291</v>
      </c>
      <c r="D197" s="127" t="s">
        <v>647</v>
      </c>
      <c r="E197" s="128" t="s">
        <v>292</v>
      </c>
      <c r="F197" s="129" t="s">
        <v>293</v>
      </c>
      <c r="G197" s="130" t="s">
        <v>156</v>
      </c>
      <c r="H197" s="131">
        <v>0.5</v>
      </c>
      <c r="I197" s="132"/>
      <c r="J197" s="133">
        <f aca="true" t="shared" si="0" ref="J197:J202">ROUND(I197*H197,0)</f>
        <v>0</v>
      </c>
      <c r="K197" s="134"/>
      <c r="L197" s="29"/>
      <c r="M197" s="142" t="s">
        <v>1</v>
      </c>
      <c r="N197" s="143" t="s">
        <v>41</v>
      </c>
      <c r="P197" s="144">
        <f aca="true" t="shared" si="1" ref="P197:P202">O197*H197</f>
        <v>0</v>
      </c>
      <c r="Q197" s="144">
        <v>0.00224</v>
      </c>
      <c r="R197" s="144">
        <f aca="true" t="shared" si="2" ref="R197:R202">Q197*H197</f>
        <v>0.00112</v>
      </c>
      <c r="S197" s="144">
        <v>0</v>
      </c>
      <c r="T197" s="145">
        <f aca="true" t="shared" si="3" ref="T197:T202">S197*H197</f>
        <v>0</v>
      </c>
      <c r="AR197" s="140" t="s">
        <v>213</v>
      </c>
      <c r="AT197" s="140" t="s">
        <v>114</v>
      </c>
      <c r="AU197" s="140" t="s">
        <v>85</v>
      </c>
      <c r="AY197" s="14" t="s">
        <v>111</v>
      </c>
      <c r="BE197" s="141">
        <f aca="true" t="shared" si="4" ref="BE197:BE202">IF(N197="základní",J197,0)</f>
        <v>0</v>
      </c>
      <c r="BF197" s="141">
        <f aca="true" t="shared" si="5" ref="BF197:BF202">IF(N197="snížená",J197,0)</f>
        <v>0</v>
      </c>
      <c r="BG197" s="141">
        <f aca="true" t="shared" si="6" ref="BG197:BG202">IF(N197="zákl. přenesená",J197,0)</f>
        <v>0</v>
      </c>
      <c r="BH197" s="141">
        <f aca="true" t="shared" si="7" ref="BH197:BH202">IF(N197="sníž. přenesená",J197,0)</f>
        <v>0</v>
      </c>
      <c r="BI197" s="141">
        <f aca="true" t="shared" si="8" ref="BI197:BI202">IF(N197="nulová",J197,0)</f>
        <v>0</v>
      </c>
      <c r="BJ197" s="14" t="s">
        <v>8</v>
      </c>
      <c r="BK197" s="141">
        <f aca="true" t="shared" si="9" ref="BK197:BK202">ROUND(I197*H197,0)</f>
        <v>0</v>
      </c>
      <c r="BL197" s="14" t="s">
        <v>213</v>
      </c>
      <c r="BM197" s="140" t="s">
        <v>294</v>
      </c>
    </row>
    <row r="198" spans="2:65" s="1" customFormat="1" ht="16.5" customHeight="1">
      <c r="B198" s="126"/>
      <c r="C198" s="127" t="s">
        <v>295</v>
      </c>
      <c r="D198" s="127" t="s">
        <v>647</v>
      </c>
      <c r="E198" s="128" t="s">
        <v>296</v>
      </c>
      <c r="F198" s="129" t="s">
        <v>297</v>
      </c>
      <c r="G198" s="130" t="s">
        <v>216</v>
      </c>
      <c r="H198" s="131">
        <v>2</v>
      </c>
      <c r="I198" s="132"/>
      <c r="J198" s="133">
        <f t="shared" si="0"/>
        <v>0</v>
      </c>
      <c r="K198" s="134"/>
      <c r="L198" s="29"/>
      <c r="M198" s="142" t="s">
        <v>1</v>
      </c>
      <c r="N198" s="143" t="s">
        <v>41</v>
      </c>
      <c r="P198" s="144">
        <f t="shared" si="1"/>
        <v>0</v>
      </c>
      <c r="Q198" s="144">
        <v>0</v>
      </c>
      <c r="R198" s="144">
        <f t="shared" si="2"/>
        <v>0</v>
      </c>
      <c r="S198" s="144">
        <v>0</v>
      </c>
      <c r="T198" s="145">
        <f t="shared" si="3"/>
        <v>0</v>
      </c>
      <c r="AR198" s="140" t="s">
        <v>213</v>
      </c>
      <c r="AT198" s="140" t="s">
        <v>114</v>
      </c>
      <c r="AU198" s="140" t="s">
        <v>85</v>
      </c>
      <c r="AY198" s="14" t="s">
        <v>111</v>
      </c>
      <c r="BE198" s="141">
        <f t="shared" si="4"/>
        <v>0</v>
      </c>
      <c r="BF198" s="141">
        <f t="shared" si="5"/>
        <v>0</v>
      </c>
      <c r="BG198" s="141">
        <f t="shared" si="6"/>
        <v>0</v>
      </c>
      <c r="BH198" s="141">
        <f t="shared" si="7"/>
        <v>0</v>
      </c>
      <c r="BI198" s="141">
        <f t="shared" si="8"/>
        <v>0</v>
      </c>
      <c r="BJ198" s="14" t="s">
        <v>8</v>
      </c>
      <c r="BK198" s="141">
        <f t="shared" si="9"/>
        <v>0</v>
      </c>
      <c r="BL198" s="14" t="s">
        <v>213</v>
      </c>
      <c r="BM198" s="140" t="s">
        <v>298</v>
      </c>
    </row>
    <row r="199" spans="2:65" s="1" customFormat="1" ht="16.5" customHeight="1">
      <c r="B199" s="126"/>
      <c r="C199" s="127" t="s">
        <v>299</v>
      </c>
      <c r="D199" s="127" t="s">
        <v>647</v>
      </c>
      <c r="E199" s="128" t="s">
        <v>300</v>
      </c>
      <c r="F199" s="129" t="s">
        <v>301</v>
      </c>
      <c r="G199" s="130" t="s">
        <v>216</v>
      </c>
      <c r="H199" s="131">
        <v>2</v>
      </c>
      <c r="I199" s="132"/>
      <c r="J199" s="133">
        <f t="shared" si="0"/>
        <v>0</v>
      </c>
      <c r="K199" s="134"/>
      <c r="L199" s="29"/>
      <c r="M199" s="142" t="s">
        <v>1</v>
      </c>
      <c r="N199" s="143" t="s">
        <v>41</v>
      </c>
      <c r="P199" s="144">
        <f t="shared" si="1"/>
        <v>0</v>
      </c>
      <c r="Q199" s="144">
        <v>0</v>
      </c>
      <c r="R199" s="144">
        <f t="shared" si="2"/>
        <v>0</v>
      </c>
      <c r="S199" s="144">
        <v>0</v>
      </c>
      <c r="T199" s="145">
        <f t="shared" si="3"/>
        <v>0</v>
      </c>
      <c r="AR199" s="140" t="s">
        <v>213</v>
      </c>
      <c r="AT199" s="140" t="s">
        <v>114</v>
      </c>
      <c r="AU199" s="140" t="s">
        <v>85</v>
      </c>
      <c r="AY199" s="14" t="s">
        <v>111</v>
      </c>
      <c r="BE199" s="141">
        <f t="shared" si="4"/>
        <v>0</v>
      </c>
      <c r="BF199" s="141">
        <f t="shared" si="5"/>
        <v>0</v>
      </c>
      <c r="BG199" s="141">
        <f t="shared" si="6"/>
        <v>0</v>
      </c>
      <c r="BH199" s="141">
        <f t="shared" si="7"/>
        <v>0</v>
      </c>
      <c r="BI199" s="141">
        <f t="shared" si="8"/>
        <v>0</v>
      </c>
      <c r="BJ199" s="14" t="s">
        <v>8</v>
      </c>
      <c r="BK199" s="141">
        <f t="shared" si="9"/>
        <v>0</v>
      </c>
      <c r="BL199" s="14" t="s">
        <v>213</v>
      </c>
      <c r="BM199" s="140" t="s">
        <v>302</v>
      </c>
    </row>
    <row r="200" spans="2:65" s="1" customFormat="1" ht="21.75" customHeight="1">
      <c r="B200" s="126"/>
      <c r="C200" s="127" t="s">
        <v>303</v>
      </c>
      <c r="D200" s="127" t="s">
        <v>647</v>
      </c>
      <c r="E200" s="128" t="s">
        <v>304</v>
      </c>
      <c r="F200" s="129" t="s">
        <v>305</v>
      </c>
      <c r="G200" s="130" t="s">
        <v>216</v>
      </c>
      <c r="H200" s="131">
        <v>1</v>
      </c>
      <c r="I200" s="132"/>
      <c r="J200" s="133">
        <f t="shared" si="0"/>
        <v>0</v>
      </c>
      <c r="K200" s="134"/>
      <c r="L200" s="29"/>
      <c r="M200" s="142" t="s">
        <v>1</v>
      </c>
      <c r="N200" s="143" t="s">
        <v>41</v>
      </c>
      <c r="P200" s="144">
        <f t="shared" si="1"/>
        <v>0</v>
      </c>
      <c r="Q200" s="144">
        <v>0</v>
      </c>
      <c r="R200" s="144">
        <f t="shared" si="2"/>
        <v>0</v>
      </c>
      <c r="S200" s="144">
        <v>0</v>
      </c>
      <c r="T200" s="145">
        <f t="shared" si="3"/>
        <v>0</v>
      </c>
      <c r="AR200" s="140" t="s">
        <v>213</v>
      </c>
      <c r="AT200" s="140" t="s">
        <v>114</v>
      </c>
      <c r="AU200" s="140" t="s">
        <v>85</v>
      </c>
      <c r="AY200" s="14" t="s">
        <v>111</v>
      </c>
      <c r="BE200" s="141">
        <f t="shared" si="4"/>
        <v>0</v>
      </c>
      <c r="BF200" s="141">
        <f t="shared" si="5"/>
        <v>0</v>
      </c>
      <c r="BG200" s="141">
        <f t="shared" si="6"/>
        <v>0</v>
      </c>
      <c r="BH200" s="141">
        <f t="shared" si="7"/>
        <v>0</v>
      </c>
      <c r="BI200" s="141">
        <f t="shared" si="8"/>
        <v>0</v>
      </c>
      <c r="BJ200" s="14" t="s">
        <v>8</v>
      </c>
      <c r="BK200" s="141">
        <f t="shared" si="9"/>
        <v>0</v>
      </c>
      <c r="BL200" s="14" t="s">
        <v>213</v>
      </c>
      <c r="BM200" s="140" t="s">
        <v>306</v>
      </c>
    </row>
    <row r="201" spans="2:65" s="1" customFormat="1" ht="24.2" customHeight="1">
      <c r="B201" s="126"/>
      <c r="C201" s="127" t="s">
        <v>307</v>
      </c>
      <c r="D201" s="127" t="s">
        <v>647</v>
      </c>
      <c r="E201" s="128" t="s">
        <v>308</v>
      </c>
      <c r="F201" s="129" t="s">
        <v>309</v>
      </c>
      <c r="G201" s="130" t="s">
        <v>216</v>
      </c>
      <c r="H201" s="131">
        <v>1</v>
      </c>
      <c r="I201" s="132"/>
      <c r="J201" s="133">
        <f t="shared" si="0"/>
        <v>0</v>
      </c>
      <c r="K201" s="134"/>
      <c r="L201" s="29"/>
      <c r="M201" s="142" t="s">
        <v>1</v>
      </c>
      <c r="N201" s="143" t="s">
        <v>41</v>
      </c>
      <c r="P201" s="144">
        <f t="shared" si="1"/>
        <v>0</v>
      </c>
      <c r="Q201" s="144">
        <v>0.00022</v>
      </c>
      <c r="R201" s="144">
        <f t="shared" si="2"/>
        <v>0.00022</v>
      </c>
      <c r="S201" s="144">
        <v>0</v>
      </c>
      <c r="T201" s="145">
        <f t="shared" si="3"/>
        <v>0</v>
      </c>
      <c r="AR201" s="140" t="s">
        <v>213</v>
      </c>
      <c r="AT201" s="140" t="s">
        <v>114</v>
      </c>
      <c r="AU201" s="140" t="s">
        <v>85</v>
      </c>
      <c r="AY201" s="14" t="s">
        <v>111</v>
      </c>
      <c r="BE201" s="141">
        <f t="shared" si="4"/>
        <v>0</v>
      </c>
      <c r="BF201" s="141">
        <f t="shared" si="5"/>
        <v>0</v>
      </c>
      <c r="BG201" s="141">
        <f t="shared" si="6"/>
        <v>0</v>
      </c>
      <c r="BH201" s="141">
        <f t="shared" si="7"/>
        <v>0</v>
      </c>
      <c r="BI201" s="141">
        <f t="shared" si="8"/>
        <v>0</v>
      </c>
      <c r="BJ201" s="14" t="s">
        <v>8</v>
      </c>
      <c r="BK201" s="141">
        <f t="shared" si="9"/>
        <v>0</v>
      </c>
      <c r="BL201" s="14" t="s">
        <v>213</v>
      </c>
      <c r="BM201" s="140" t="s">
        <v>310</v>
      </c>
    </row>
    <row r="202" spans="2:65" s="1" customFormat="1" ht="21.75" customHeight="1">
      <c r="B202" s="126"/>
      <c r="C202" s="127" t="s">
        <v>311</v>
      </c>
      <c r="D202" s="127" t="s">
        <v>647</v>
      </c>
      <c r="E202" s="128" t="s">
        <v>312</v>
      </c>
      <c r="F202" s="129" t="s">
        <v>313</v>
      </c>
      <c r="G202" s="130" t="s">
        <v>156</v>
      </c>
      <c r="H202" s="131">
        <v>5.5</v>
      </c>
      <c r="I202" s="132"/>
      <c r="J202" s="133">
        <f t="shared" si="0"/>
        <v>0</v>
      </c>
      <c r="K202" s="134"/>
      <c r="L202" s="29"/>
      <c r="M202" s="142" t="s">
        <v>1</v>
      </c>
      <c r="N202" s="143" t="s">
        <v>41</v>
      </c>
      <c r="P202" s="144">
        <f t="shared" si="1"/>
        <v>0</v>
      </c>
      <c r="Q202" s="144">
        <v>0</v>
      </c>
      <c r="R202" s="144">
        <f t="shared" si="2"/>
        <v>0</v>
      </c>
      <c r="S202" s="144">
        <v>0</v>
      </c>
      <c r="T202" s="145">
        <f t="shared" si="3"/>
        <v>0</v>
      </c>
      <c r="AR202" s="140" t="s">
        <v>213</v>
      </c>
      <c r="AT202" s="140" t="s">
        <v>114</v>
      </c>
      <c r="AU202" s="140" t="s">
        <v>85</v>
      </c>
      <c r="AY202" s="14" t="s">
        <v>111</v>
      </c>
      <c r="BE202" s="141">
        <f t="shared" si="4"/>
        <v>0</v>
      </c>
      <c r="BF202" s="141">
        <f t="shared" si="5"/>
        <v>0</v>
      </c>
      <c r="BG202" s="141">
        <f t="shared" si="6"/>
        <v>0</v>
      </c>
      <c r="BH202" s="141">
        <f t="shared" si="7"/>
        <v>0</v>
      </c>
      <c r="BI202" s="141">
        <f t="shared" si="8"/>
        <v>0</v>
      </c>
      <c r="BJ202" s="14" t="s">
        <v>8</v>
      </c>
      <c r="BK202" s="141">
        <f t="shared" si="9"/>
        <v>0</v>
      </c>
      <c r="BL202" s="14" t="s">
        <v>213</v>
      </c>
      <c r="BM202" s="140" t="s">
        <v>314</v>
      </c>
    </row>
    <row r="203" spans="2:51" s="12" customFormat="1" ht="12">
      <c r="B203" s="146"/>
      <c r="D203" s="147" t="s">
        <v>148</v>
      </c>
      <c r="E203" s="148" t="s">
        <v>1</v>
      </c>
      <c r="F203" s="149" t="s">
        <v>315</v>
      </c>
      <c r="H203" s="150">
        <v>5.5</v>
      </c>
      <c r="I203" s="151"/>
      <c r="L203" s="146"/>
      <c r="M203" s="152"/>
      <c r="T203" s="153"/>
      <c r="AT203" s="148" t="s">
        <v>148</v>
      </c>
      <c r="AU203" s="148" t="s">
        <v>85</v>
      </c>
      <c r="AV203" s="12" t="s">
        <v>85</v>
      </c>
      <c r="AW203" s="12" t="s">
        <v>32</v>
      </c>
      <c r="AX203" s="12" t="s">
        <v>76</v>
      </c>
      <c r="AY203" s="148" t="s">
        <v>111</v>
      </c>
    </row>
    <row r="204" spans="2:65" s="1" customFormat="1" ht="16.5" customHeight="1">
      <c r="B204" s="126"/>
      <c r="C204" s="127" t="s">
        <v>316</v>
      </c>
      <c r="D204" s="127" t="s">
        <v>647</v>
      </c>
      <c r="E204" s="128" t="s">
        <v>317</v>
      </c>
      <c r="F204" s="129" t="s">
        <v>318</v>
      </c>
      <c r="G204" s="130" t="s">
        <v>117</v>
      </c>
      <c r="H204" s="131">
        <v>1</v>
      </c>
      <c r="I204" s="132"/>
      <c r="J204" s="133">
        <f>ROUND(I204*H204,0)</f>
        <v>0</v>
      </c>
      <c r="K204" s="134"/>
      <c r="L204" s="29"/>
      <c r="M204" s="142" t="s">
        <v>1</v>
      </c>
      <c r="N204" s="143" t="s">
        <v>41</v>
      </c>
      <c r="P204" s="144">
        <f>O204*H204</f>
        <v>0</v>
      </c>
      <c r="Q204" s="144">
        <v>0</v>
      </c>
      <c r="R204" s="144">
        <f>Q204*H204</f>
        <v>0</v>
      </c>
      <c r="S204" s="144">
        <v>0</v>
      </c>
      <c r="T204" s="145">
        <f>S204*H204</f>
        <v>0</v>
      </c>
      <c r="AR204" s="140" t="s">
        <v>213</v>
      </c>
      <c r="AT204" s="140" t="s">
        <v>114</v>
      </c>
      <c r="AU204" s="140" t="s">
        <v>85</v>
      </c>
      <c r="AY204" s="14" t="s">
        <v>111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4" t="s">
        <v>8</v>
      </c>
      <c r="BK204" s="141">
        <f>ROUND(I204*H204,0)</f>
        <v>0</v>
      </c>
      <c r="BL204" s="14" t="s">
        <v>213</v>
      </c>
      <c r="BM204" s="140" t="s">
        <v>319</v>
      </c>
    </row>
    <row r="205" spans="2:65" s="1" customFormat="1" ht="16.5" customHeight="1">
      <c r="B205" s="126"/>
      <c r="C205" s="127" t="s">
        <v>320</v>
      </c>
      <c r="D205" s="127" t="s">
        <v>647</v>
      </c>
      <c r="E205" s="128" t="s">
        <v>321</v>
      </c>
      <c r="F205" s="129" t="s">
        <v>322</v>
      </c>
      <c r="G205" s="130" t="s">
        <v>323</v>
      </c>
      <c r="H205" s="131">
        <v>4</v>
      </c>
      <c r="I205" s="132"/>
      <c r="J205" s="133">
        <f>ROUND(I205*H205,0)</f>
        <v>0</v>
      </c>
      <c r="K205" s="134"/>
      <c r="L205" s="29"/>
      <c r="M205" s="142" t="s">
        <v>1</v>
      </c>
      <c r="N205" s="143" t="s">
        <v>41</v>
      </c>
      <c r="P205" s="144">
        <f>O205*H205</f>
        <v>0</v>
      </c>
      <c r="Q205" s="144">
        <v>0</v>
      </c>
      <c r="R205" s="144">
        <f>Q205*H205</f>
        <v>0</v>
      </c>
      <c r="S205" s="144">
        <v>0</v>
      </c>
      <c r="T205" s="145">
        <f>S205*H205</f>
        <v>0</v>
      </c>
      <c r="AR205" s="140" t="s">
        <v>213</v>
      </c>
      <c r="AT205" s="140" t="s">
        <v>114</v>
      </c>
      <c r="AU205" s="140" t="s">
        <v>85</v>
      </c>
      <c r="AY205" s="14" t="s">
        <v>111</v>
      </c>
      <c r="BE205" s="141">
        <f>IF(N205="základní",J205,0)</f>
        <v>0</v>
      </c>
      <c r="BF205" s="141">
        <f>IF(N205="snížená",J205,0)</f>
        <v>0</v>
      </c>
      <c r="BG205" s="141">
        <f>IF(N205="zákl. přenesená",J205,0)</f>
        <v>0</v>
      </c>
      <c r="BH205" s="141">
        <f>IF(N205="sníž. přenesená",J205,0)</f>
        <v>0</v>
      </c>
      <c r="BI205" s="141">
        <f>IF(N205="nulová",J205,0)</f>
        <v>0</v>
      </c>
      <c r="BJ205" s="14" t="s">
        <v>8</v>
      </c>
      <c r="BK205" s="141">
        <f>ROUND(I205*H205,0)</f>
        <v>0</v>
      </c>
      <c r="BL205" s="14" t="s">
        <v>213</v>
      </c>
      <c r="BM205" s="140" t="s">
        <v>324</v>
      </c>
    </row>
    <row r="206" spans="2:65" s="166" customFormat="1" ht="30.75" customHeight="1">
      <c r="B206" s="126"/>
      <c r="C206" s="127" t="s">
        <v>325</v>
      </c>
      <c r="D206" s="127" t="s">
        <v>647</v>
      </c>
      <c r="E206" s="128" t="s">
        <v>644</v>
      </c>
      <c r="F206" s="129" t="s">
        <v>645</v>
      </c>
      <c r="G206" s="130" t="s">
        <v>257</v>
      </c>
      <c r="H206" s="131">
        <v>0.002</v>
      </c>
      <c r="I206" s="132"/>
      <c r="J206" s="133">
        <f>ROUND(I206*H206,0)</f>
        <v>0</v>
      </c>
      <c r="K206" s="134"/>
      <c r="L206" s="29"/>
      <c r="M206" s="142"/>
      <c r="N206" s="143"/>
      <c r="P206" s="144"/>
      <c r="Q206" s="144"/>
      <c r="R206" s="144"/>
      <c r="S206" s="144"/>
      <c r="T206" s="145"/>
      <c r="AR206" s="140"/>
      <c r="AT206" s="140"/>
      <c r="AU206" s="140"/>
      <c r="AY206" s="14"/>
      <c r="BE206" s="141"/>
      <c r="BF206" s="141"/>
      <c r="BG206" s="141"/>
      <c r="BH206" s="141"/>
      <c r="BI206" s="141"/>
      <c r="BJ206" s="14"/>
      <c r="BK206" s="141"/>
      <c r="BL206" s="14"/>
      <c r="BM206" s="140"/>
    </row>
    <row r="207" spans="2:65" s="1" customFormat="1" ht="24.2" customHeight="1">
      <c r="B207" s="126"/>
      <c r="C207" s="127" t="s">
        <v>329</v>
      </c>
      <c r="D207" s="127" t="s">
        <v>647</v>
      </c>
      <c r="E207" s="128" t="s">
        <v>643</v>
      </c>
      <c r="F207" s="129" t="s">
        <v>646</v>
      </c>
      <c r="G207" s="130" t="s">
        <v>257</v>
      </c>
      <c r="H207" s="131">
        <v>0.002</v>
      </c>
      <c r="I207" s="132"/>
      <c r="J207" s="133">
        <f>ROUND(I207*H207,0)</f>
        <v>0</v>
      </c>
      <c r="K207" s="134"/>
      <c r="L207" s="29"/>
      <c r="M207" s="142" t="s">
        <v>1</v>
      </c>
      <c r="N207" s="143" t="s">
        <v>41</v>
      </c>
      <c r="P207" s="144">
        <f>O207*H207</f>
        <v>0</v>
      </c>
      <c r="Q207" s="144">
        <v>0</v>
      </c>
      <c r="R207" s="144">
        <f>Q207*H207</f>
        <v>0</v>
      </c>
      <c r="S207" s="144">
        <v>0</v>
      </c>
      <c r="T207" s="145">
        <f>S207*H207</f>
        <v>0</v>
      </c>
      <c r="AR207" s="140" t="s">
        <v>213</v>
      </c>
      <c r="AT207" s="140" t="s">
        <v>114</v>
      </c>
      <c r="AU207" s="140" t="s">
        <v>85</v>
      </c>
      <c r="AY207" s="14" t="s">
        <v>111</v>
      </c>
      <c r="BE207" s="141">
        <f>IF(N207="základní",J207,0)</f>
        <v>0</v>
      </c>
      <c r="BF207" s="141">
        <f>IF(N207="snížená",J207,0)</f>
        <v>0</v>
      </c>
      <c r="BG207" s="141">
        <f>IF(N207="zákl. přenesená",J207,0)</f>
        <v>0</v>
      </c>
      <c r="BH207" s="141">
        <f>IF(N207="sníž. přenesená",J207,0)</f>
        <v>0</v>
      </c>
      <c r="BI207" s="141">
        <f>IF(N207="nulová",J207,0)</f>
        <v>0</v>
      </c>
      <c r="BJ207" s="14" t="s">
        <v>8</v>
      </c>
      <c r="BK207" s="141">
        <f>ROUND(I207*H207,0)</f>
        <v>0</v>
      </c>
      <c r="BL207" s="14" t="s">
        <v>213</v>
      </c>
      <c r="BM207" s="140" t="s">
        <v>326</v>
      </c>
    </row>
    <row r="208" spans="2:63" s="11" customFormat="1" ht="22.9" customHeight="1">
      <c r="B208" s="114"/>
      <c r="D208" s="115" t="s">
        <v>75</v>
      </c>
      <c r="E208" s="124" t="s">
        <v>327</v>
      </c>
      <c r="F208" s="124" t="s">
        <v>328</v>
      </c>
      <c r="I208" s="117"/>
      <c r="J208" s="125">
        <f>BK208</f>
        <v>0</v>
      </c>
      <c r="L208" s="114"/>
      <c r="M208" s="119"/>
      <c r="P208" s="120">
        <f>SUM(P209:P231)</f>
        <v>0</v>
      </c>
      <c r="R208" s="120">
        <f>SUM(R209:R231)</f>
        <v>0.015756499999999996</v>
      </c>
      <c r="T208" s="121">
        <f>SUM(T209:T231)</f>
        <v>0</v>
      </c>
      <c r="AR208" s="115" t="s">
        <v>85</v>
      </c>
      <c r="AT208" s="122" t="s">
        <v>75</v>
      </c>
      <c r="AU208" s="122" t="s">
        <v>8</v>
      </c>
      <c r="AY208" s="115" t="s">
        <v>111</v>
      </c>
      <c r="BK208" s="123">
        <f>SUM(BK209:BK231)</f>
        <v>0</v>
      </c>
    </row>
    <row r="209" spans="2:65" s="1" customFormat="1" ht="24.2" customHeight="1">
      <c r="B209" s="126"/>
      <c r="C209" s="127">
        <v>41</v>
      </c>
      <c r="D209" s="127" t="s">
        <v>647</v>
      </c>
      <c r="E209" s="128" t="s">
        <v>330</v>
      </c>
      <c r="F209" s="129" t="s">
        <v>331</v>
      </c>
      <c r="G209" s="130" t="s">
        <v>156</v>
      </c>
      <c r="H209" s="131">
        <v>7.3</v>
      </c>
      <c r="I209" s="132"/>
      <c r="J209" s="133">
        <f>ROUND(I209*H209,0)</f>
        <v>0</v>
      </c>
      <c r="K209" s="134"/>
      <c r="L209" s="29"/>
      <c r="M209" s="142" t="s">
        <v>1</v>
      </c>
      <c r="N209" s="143" t="s">
        <v>41</v>
      </c>
      <c r="P209" s="144">
        <f>O209*H209</f>
        <v>0</v>
      </c>
      <c r="Q209" s="144">
        <v>0.00084</v>
      </c>
      <c r="R209" s="144">
        <f>Q209*H209</f>
        <v>0.006132</v>
      </c>
      <c r="S209" s="144">
        <v>0</v>
      </c>
      <c r="T209" s="145">
        <f>S209*H209</f>
        <v>0</v>
      </c>
      <c r="AR209" s="140" t="s">
        <v>213</v>
      </c>
      <c r="AT209" s="140" t="s">
        <v>114</v>
      </c>
      <c r="AU209" s="140" t="s">
        <v>85</v>
      </c>
      <c r="AY209" s="14" t="s">
        <v>111</v>
      </c>
      <c r="BE209" s="141">
        <f>IF(N209="základní",J209,0)</f>
        <v>0</v>
      </c>
      <c r="BF209" s="141">
        <f>IF(N209="snížená",J209,0)</f>
        <v>0</v>
      </c>
      <c r="BG209" s="141">
        <f>IF(N209="zákl. přenesená",J209,0)</f>
        <v>0</v>
      </c>
      <c r="BH209" s="141">
        <f>IF(N209="sníž. přenesená",J209,0)</f>
        <v>0</v>
      </c>
      <c r="BI209" s="141">
        <f>IF(N209="nulová",J209,0)</f>
        <v>0</v>
      </c>
      <c r="BJ209" s="14" t="s">
        <v>8</v>
      </c>
      <c r="BK209" s="141">
        <f>ROUND(I209*H209,0)</f>
        <v>0</v>
      </c>
      <c r="BL209" s="14" t="s">
        <v>213</v>
      </c>
      <c r="BM209" s="140" t="s">
        <v>332</v>
      </c>
    </row>
    <row r="210" spans="2:51" s="12" customFormat="1" ht="12">
      <c r="B210" s="146"/>
      <c r="D210" s="147" t="s">
        <v>148</v>
      </c>
      <c r="E210" s="148" t="s">
        <v>1</v>
      </c>
      <c r="F210" s="149" t="s">
        <v>333</v>
      </c>
      <c r="H210" s="150">
        <v>4.35</v>
      </c>
      <c r="I210" s="151"/>
      <c r="L210" s="146"/>
      <c r="M210" s="152"/>
      <c r="T210" s="153"/>
      <c r="AT210" s="148" t="s">
        <v>148</v>
      </c>
      <c r="AU210" s="148" t="s">
        <v>85</v>
      </c>
      <c r="AV210" s="12" t="s">
        <v>85</v>
      </c>
      <c r="AW210" s="12" t="s">
        <v>32</v>
      </c>
      <c r="AX210" s="12" t="s">
        <v>76</v>
      </c>
      <c r="AY210" s="148" t="s">
        <v>111</v>
      </c>
    </row>
    <row r="211" spans="2:51" s="12" customFormat="1" ht="12">
      <c r="B211" s="146"/>
      <c r="D211" s="147" t="s">
        <v>148</v>
      </c>
      <c r="E211" s="148" t="s">
        <v>1</v>
      </c>
      <c r="F211" s="149" t="s">
        <v>334</v>
      </c>
      <c r="H211" s="150">
        <v>2.95</v>
      </c>
      <c r="I211" s="151"/>
      <c r="L211" s="146"/>
      <c r="M211" s="152"/>
      <c r="T211" s="153"/>
      <c r="AT211" s="148" t="s">
        <v>148</v>
      </c>
      <c r="AU211" s="148" t="s">
        <v>85</v>
      </c>
      <c r="AV211" s="12" t="s">
        <v>85</v>
      </c>
      <c r="AW211" s="12" t="s">
        <v>32</v>
      </c>
      <c r="AX211" s="12" t="s">
        <v>76</v>
      </c>
      <c r="AY211" s="148" t="s">
        <v>111</v>
      </c>
    </row>
    <row r="212" spans="2:65" s="1" customFormat="1" ht="24.2" customHeight="1">
      <c r="B212" s="126"/>
      <c r="C212" s="127">
        <v>42</v>
      </c>
      <c r="D212" s="127" t="s">
        <v>647</v>
      </c>
      <c r="E212" s="128" t="s">
        <v>335</v>
      </c>
      <c r="F212" s="129" t="s">
        <v>336</v>
      </c>
      <c r="G212" s="130" t="s">
        <v>156</v>
      </c>
      <c r="H212" s="131">
        <v>1.6</v>
      </c>
      <c r="I212" s="132"/>
      <c r="J212" s="133">
        <f>ROUND(I212*H212,0)</f>
        <v>0</v>
      </c>
      <c r="K212" s="134"/>
      <c r="L212" s="29"/>
      <c r="M212" s="142" t="s">
        <v>1</v>
      </c>
      <c r="N212" s="143" t="s">
        <v>41</v>
      </c>
      <c r="P212" s="144">
        <f>O212*H212</f>
        <v>0</v>
      </c>
      <c r="Q212" s="144">
        <v>0.00116</v>
      </c>
      <c r="R212" s="144">
        <f>Q212*H212</f>
        <v>0.001856</v>
      </c>
      <c r="S212" s="144">
        <v>0</v>
      </c>
      <c r="T212" s="145">
        <f>S212*H212</f>
        <v>0</v>
      </c>
      <c r="AR212" s="140" t="s">
        <v>213</v>
      </c>
      <c r="AT212" s="140" t="s">
        <v>114</v>
      </c>
      <c r="AU212" s="140" t="s">
        <v>85</v>
      </c>
      <c r="AY212" s="14" t="s">
        <v>111</v>
      </c>
      <c r="BE212" s="141">
        <f>IF(N212="základní",J212,0)</f>
        <v>0</v>
      </c>
      <c r="BF212" s="141">
        <f>IF(N212="snížená",J212,0)</f>
        <v>0</v>
      </c>
      <c r="BG212" s="141">
        <f>IF(N212="zákl. přenesená",J212,0)</f>
        <v>0</v>
      </c>
      <c r="BH212" s="141">
        <f>IF(N212="sníž. přenesená",J212,0)</f>
        <v>0</v>
      </c>
      <c r="BI212" s="141">
        <f>IF(N212="nulová",J212,0)</f>
        <v>0</v>
      </c>
      <c r="BJ212" s="14" t="s">
        <v>8</v>
      </c>
      <c r="BK212" s="141">
        <f>ROUND(I212*H212,0)</f>
        <v>0</v>
      </c>
      <c r="BL212" s="14" t="s">
        <v>213</v>
      </c>
      <c r="BM212" s="140" t="s">
        <v>337</v>
      </c>
    </row>
    <row r="213" spans="2:51" s="12" customFormat="1" ht="12">
      <c r="B213" s="146"/>
      <c r="D213" s="147" t="s">
        <v>148</v>
      </c>
      <c r="E213" s="148" t="s">
        <v>1</v>
      </c>
      <c r="F213" s="149" t="s">
        <v>338</v>
      </c>
      <c r="H213" s="150">
        <v>1.6</v>
      </c>
      <c r="I213" s="151"/>
      <c r="L213" s="146"/>
      <c r="M213" s="152"/>
      <c r="T213" s="153"/>
      <c r="AT213" s="148" t="s">
        <v>148</v>
      </c>
      <c r="AU213" s="148" t="s">
        <v>85</v>
      </c>
      <c r="AV213" s="12" t="s">
        <v>85</v>
      </c>
      <c r="AW213" s="12" t="s">
        <v>32</v>
      </c>
      <c r="AX213" s="12" t="s">
        <v>76</v>
      </c>
      <c r="AY213" s="148" t="s">
        <v>111</v>
      </c>
    </row>
    <row r="214" spans="2:65" s="1" customFormat="1" ht="37.9" customHeight="1">
      <c r="B214" s="126"/>
      <c r="C214" s="127">
        <v>43</v>
      </c>
      <c r="D214" s="127" t="s">
        <v>647</v>
      </c>
      <c r="E214" s="128" t="s">
        <v>339</v>
      </c>
      <c r="F214" s="129" t="s">
        <v>653</v>
      </c>
      <c r="G214" s="130" t="s">
        <v>156</v>
      </c>
      <c r="H214" s="131">
        <v>4.35</v>
      </c>
      <c r="I214" s="132"/>
      <c r="J214" s="133">
        <f>ROUND(I214*H214,0)</f>
        <v>0</v>
      </c>
      <c r="K214" s="134"/>
      <c r="L214" s="29"/>
      <c r="M214" s="142" t="s">
        <v>1</v>
      </c>
      <c r="N214" s="143" t="s">
        <v>41</v>
      </c>
      <c r="P214" s="144">
        <f>O214*H214</f>
        <v>0</v>
      </c>
      <c r="Q214" s="144">
        <v>7E-05</v>
      </c>
      <c r="R214" s="144">
        <f>Q214*H214</f>
        <v>0.0003045</v>
      </c>
      <c r="S214" s="144">
        <v>0</v>
      </c>
      <c r="T214" s="145">
        <f>S214*H214</f>
        <v>0</v>
      </c>
      <c r="AR214" s="140" t="s">
        <v>213</v>
      </c>
      <c r="AT214" s="140" t="s">
        <v>114</v>
      </c>
      <c r="AU214" s="140" t="s">
        <v>85</v>
      </c>
      <c r="AY214" s="14" t="s">
        <v>111</v>
      </c>
      <c r="BE214" s="141">
        <f>IF(N214="základní",J214,0)</f>
        <v>0</v>
      </c>
      <c r="BF214" s="141">
        <f>IF(N214="snížená",J214,0)</f>
        <v>0</v>
      </c>
      <c r="BG214" s="141">
        <f>IF(N214="zákl. přenesená",J214,0)</f>
        <v>0</v>
      </c>
      <c r="BH214" s="141">
        <f>IF(N214="sníž. přenesená",J214,0)</f>
        <v>0</v>
      </c>
      <c r="BI214" s="141">
        <f>IF(N214="nulová",J214,0)</f>
        <v>0</v>
      </c>
      <c r="BJ214" s="14" t="s">
        <v>8</v>
      </c>
      <c r="BK214" s="141">
        <f>ROUND(I214*H214,0)</f>
        <v>0</v>
      </c>
      <c r="BL214" s="14" t="s">
        <v>213</v>
      </c>
      <c r="BM214" s="140" t="s">
        <v>340</v>
      </c>
    </row>
    <row r="215" spans="2:51" s="12" customFormat="1" ht="12">
      <c r="B215" s="146"/>
      <c r="D215" s="147" t="s">
        <v>148</v>
      </c>
      <c r="E215" s="148" t="s">
        <v>1</v>
      </c>
      <c r="F215" s="149" t="s">
        <v>333</v>
      </c>
      <c r="H215" s="150">
        <v>4.35</v>
      </c>
      <c r="I215" s="151"/>
      <c r="L215" s="146"/>
      <c r="M215" s="152"/>
      <c r="T215" s="153"/>
      <c r="AT215" s="148" t="s">
        <v>148</v>
      </c>
      <c r="AU215" s="148" t="s">
        <v>85</v>
      </c>
      <c r="AV215" s="12" t="s">
        <v>85</v>
      </c>
      <c r="AW215" s="12" t="s">
        <v>32</v>
      </c>
      <c r="AX215" s="12" t="s">
        <v>76</v>
      </c>
      <c r="AY215" s="148" t="s">
        <v>111</v>
      </c>
    </row>
    <row r="216" spans="2:65" s="1" customFormat="1" ht="37.9" customHeight="1">
      <c r="B216" s="126"/>
      <c r="C216" s="127">
        <v>44</v>
      </c>
      <c r="D216" s="127" t="s">
        <v>647</v>
      </c>
      <c r="E216" s="128" t="s">
        <v>341</v>
      </c>
      <c r="F216" s="129" t="s">
        <v>654</v>
      </c>
      <c r="G216" s="130" t="s">
        <v>156</v>
      </c>
      <c r="H216" s="131">
        <v>0.8</v>
      </c>
      <c r="I216" s="132"/>
      <c r="J216" s="133">
        <f>ROUND(I216*H216,0)</f>
        <v>0</v>
      </c>
      <c r="K216" s="134"/>
      <c r="L216" s="29"/>
      <c r="M216" s="142" t="s">
        <v>1</v>
      </c>
      <c r="N216" s="143" t="s">
        <v>41</v>
      </c>
      <c r="P216" s="144">
        <f>O216*H216</f>
        <v>0</v>
      </c>
      <c r="Q216" s="144">
        <v>9E-05</v>
      </c>
      <c r="R216" s="144">
        <f>Q216*H216</f>
        <v>7.2E-05</v>
      </c>
      <c r="S216" s="144">
        <v>0</v>
      </c>
      <c r="T216" s="145">
        <f>S216*H216</f>
        <v>0</v>
      </c>
      <c r="AR216" s="140" t="s">
        <v>213</v>
      </c>
      <c r="AT216" s="140" t="s">
        <v>114</v>
      </c>
      <c r="AU216" s="140" t="s">
        <v>85</v>
      </c>
      <c r="AY216" s="14" t="s">
        <v>111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4" t="s">
        <v>8</v>
      </c>
      <c r="BK216" s="141">
        <f>ROUND(I216*H216,0)</f>
        <v>0</v>
      </c>
      <c r="BL216" s="14" t="s">
        <v>213</v>
      </c>
      <c r="BM216" s="140" t="s">
        <v>342</v>
      </c>
    </row>
    <row r="217" spans="2:65" s="1" customFormat="1" ht="37.9" customHeight="1">
      <c r="B217" s="126"/>
      <c r="C217" s="127">
        <v>45</v>
      </c>
      <c r="D217" s="127" t="s">
        <v>647</v>
      </c>
      <c r="E217" s="128" t="s">
        <v>343</v>
      </c>
      <c r="F217" s="129" t="s">
        <v>655</v>
      </c>
      <c r="G217" s="130" t="s">
        <v>156</v>
      </c>
      <c r="H217" s="131">
        <v>2.95</v>
      </c>
      <c r="I217" s="132"/>
      <c r="J217" s="133">
        <f>ROUND(I217*H217,0)</f>
        <v>0</v>
      </c>
      <c r="K217" s="134"/>
      <c r="L217" s="29"/>
      <c r="M217" s="142" t="s">
        <v>1</v>
      </c>
      <c r="N217" s="143" t="s">
        <v>41</v>
      </c>
      <c r="P217" s="144">
        <f>O217*H217</f>
        <v>0</v>
      </c>
      <c r="Q217" s="144">
        <v>0.00012</v>
      </c>
      <c r="R217" s="144">
        <f>Q217*H217</f>
        <v>0.00035400000000000004</v>
      </c>
      <c r="S217" s="144">
        <v>0</v>
      </c>
      <c r="T217" s="145">
        <f>S217*H217</f>
        <v>0</v>
      </c>
      <c r="AR217" s="140" t="s">
        <v>213</v>
      </c>
      <c r="AT217" s="140" t="s">
        <v>114</v>
      </c>
      <c r="AU217" s="140" t="s">
        <v>85</v>
      </c>
      <c r="AY217" s="14" t="s">
        <v>111</v>
      </c>
      <c r="BE217" s="141">
        <f>IF(N217="základní",J217,0)</f>
        <v>0</v>
      </c>
      <c r="BF217" s="141">
        <f>IF(N217="snížená",J217,0)</f>
        <v>0</v>
      </c>
      <c r="BG217" s="141">
        <f>IF(N217="zákl. přenesená",J217,0)</f>
        <v>0</v>
      </c>
      <c r="BH217" s="141">
        <f>IF(N217="sníž. přenesená",J217,0)</f>
        <v>0</v>
      </c>
      <c r="BI217" s="141">
        <f>IF(N217="nulová",J217,0)</f>
        <v>0</v>
      </c>
      <c r="BJ217" s="14" t="s">
        <v>8</v>
      </c>
      <c r="BK217" s="141">
        <f>ROUND(I217*H217,0)</f>
        <v>0</v>
      </c>
      <c r="BL217" s="14" t="s">
        <v>213</v>
      </c>
      <c r="BM217" s="140" t="s">
        <v>344</v>
      </c>
    </row>
    <row r="218" spans="2:51" s="12" customFormat="1" ht="12">
      <c r="B218" s="146"/>
      <c r="D218" s="147" t="s">
        <v>148</v>
      </c>
      <c r="E218" s="148" t="s">
        <v>1</v>
      </c>
      <c r="F218" s="149" t="s">
        <v>334</v>
      </c>
      <c r="H218" s="150">
        <v>2.95</v>
      </c>
      <c r="I218" s="151"/>
      <c r="L218" s="146"/>
      <c r="M218" s="152"/>
      <c r="T218" s="153"/>
      <c r="AT218" s="148" t="s">
        <v>148</v>
      </c>
      <c r="AU218" s="148" t="s">
        <v>85</v>
      </c>
      <c r="AV218" s="12" t="s">
        <v>85</v>
      </c>
      <c r="AW218" s="12" t="s">
        <v>32</v>
      </c>
      <c r="AX218" s="12" t="s">
        <v>76</v>
      </c>
      <c r="AY218" s="148" t="s">
        <v>111</v>
      </c>
    </row>
    <row r="219" spans="2:65" s="1" customFormat="1" ht="37.9" customHeight="1">
      <c r="B219" s="126"/>
      <c r="C219" s="127">
        <v>46</v>
      </c>
      <c r="D219" s="127" t="s">
        <v>647</v>
      </c>
      <c r="E219" s="128" t="s">
        <v>345</v>
      </c>
      <c r="F219" s="129" t="s">
        <v>656</v>
      </c>
      <c r="G219" s="130" t="s">
        <v>156</v>
      </c>
      <c r="H219" s="131">
        <v>0.8</v>
      </c>
      <c r="I219" s="132"/>
      <c r="J219" s="133">
        <f aca="true" t="shared" si="10" ref="J219:J225">ROUND(I219*H219,0)</f>
        <v>0</v>
      </c>
      <c r="K219" s="134"/>
      <c r="L219" s="29"/>
      <c r="M219" s="142" t="s">
        <v>1</v>
      </c>
      <c r="N219" s="143" t="s">
        <v>41</v>
      </c>
      <c r="P219" s="144">
        <f aca="true" t="shared" si="11" ref="P219:P225">O219*H219</f>
        <v>0</v>
      </c>
      <c r="Q219" s="144">
        <v>0.00016</v>
      </c>
      <c r="R219" s="144">
        <f aca="true" t="shared" si="12" ref="R219:R225">Q219*H219</f>
        <v>0.00012800000000000002</v>
      </c>
      <c r="S219" s="144">
        <v>0</v>
      </c>
      <c r="T219" s="145">
        <f aca="true" t="shared" si="13" ref="T219:T225">S219*H219</f>
        <v>0</v>
      </c>
      <c r="AR219" s="140" t="s">
        <v>213</v>
      </c>
      <c r="AT219" s="140" t="s">
        <v>114</v>
      </c>
      <c r="AU219" s="140" t="s">
        <v>85</v>
      </c>
      <c r="AY219" s="14" t="s">
        <v>111</v>
      </c>
      <c r="BE219" s="141">
        <f aca="true" t="shared" si="14" ref="BE219:BE225">IF(N219="základní",J219,0)</f>
        <v>0</v>
      </c>
      <c r="BF219" s="141">
        <f aca="true" t="shared" si="15" ref="BF219:BF225">IF(N219="snížená",J219,0)</f>
        <v>0</v>
      </c>
      <c r="BG219" s="141">
        <f aca="true" t="shared" si="16" ref="BG219:BG225">IF(N219="zákl. přenesená",J219,0)</f>
        <v>0</v>
      </c>
      <c r="BH219" s="141">
        <f aca="true" t="shared" si="17" ref="BH219:BH225">IF(N219="sníž. přenesená",J219,0)</f>
        <v>0</v>
      </c>
      <c r="BI219" s="141">
        <f aca="true" t="shared" si="18" ref="BI219:BI225">IF(N219="nulová",J219,0)</f>
        <v>0</v>
      </c>
      <c r="BJ219" s="14" t="s">
        <v>8</v>
      </c>
      <c r="BK219" s="141">
        <f aca="true" t="shared" si="19" ref="BK219:BK225">ROUND(I219*H219,0)</f>
        <v>0</v>
      </c>
      <c r="BL219" s="14" t="s">
        <v>213</v>
      </c>
      <c r="BM219" s="140" t="s">
        <v>346</v>
      </c>
    </row>
    <row r="220" spans="2:65" s="1" customFormat="1" ht="16.5" customHeight="1">
      <c r="B220" s="126"/>
      <c r="C220" s="127">
        <v>47</v>
      </c>
      <c r="D220" s="127" t="s">
        <v>647</v>
      </c>
      <c r="E220" s="128" t="s">
        <v>347</v>
      </c>
      <c r="F220" s="129" t="s">
        <v>348</v>
      </c>
      <c r="G220" s="130" t="s">
        <v>216</v>
      </c>
      <c r="H220" s="131">
        <v>8</v>
      </c>
      <c r="I220" s="132"/>
      <c r="J220" s="133">
        <f t="shared" si="10"/>
        <v>0</v>
      </c>
      <c r="K220" s="134"/>
      <c r="L220" s="29"/>
      <c r="M220" s="142" t="s">
        <v>1</v>
      </c>
      <c r="N220" s="143" t="s">
        <v>41</v>
      </c>
      <c r="P220" s="144">
        <f t="shared" si="11"/>
        <v>0</v>
      </c>
      <c r="Q220" s="144">
        <v>0</v>
      </c>
      <c r="R220" s="144">
        <f t="shared" si="12"/>
        <v>0</v>
      </c>
      <c r="S220" s="144">
        <v>0</v>
      </c>
      <c r="T220" s="145">
        <f t="shared" si="13"/>
        <v>0</v>
      </c>
      <c r="AR220" s="140" t="s">
        <v>213</v>
      </c>
      <c r="AT220" s="140" t="s">
        <v>114</v>
      </c>
      <c r="AU220" s="140" t="s">
        <v>85</v>
      </c>
      <c r="AY220" s="14" t="s">
        <v>111</v>
      </c>
      <c r="BE220" s="141">
        <f t="shared" si="14"/>
        <v>0</v>
      </c>
      <c r="BF220" s="141">
        <f t="shared" si="15"/>
        <v>0</v>
      </c>
      <c r="BG220" s="141">
        <f t="shared" si="16"/>
        <v>0</v>
      </c>
      <c r="BH220" s="141">
        <f t="shared" si="17"/>
        <v>0</v>
      </c>
      <c r="BI220" s="141">
        <f t="shared" si="18"/>
        <v>0</v>
      </c>
      <c r="BJ220" s="14" t="s">
        <v>8</v>
      </c>
      <c r="BK220" s="141">
        <f t="shared" si="19"/>
        <v>0</v>
      </c>
      <c r="BL220" s="14" t="s">
        <v>213</v>
      </c>
      <c r="BM220" s="140" t="s">
        <v>349</v>
      </c>
    </row>
    <row r="221" spans="2:65" s="1" customFormat="1" ht="21.75" customHeight="1">
      <c r="B221" s="126"/>
      <c r="C221" s="127">
        <v>48</v>
      </c>
      <c r="D221" s="127" t="s">
        <v>647</v>
      </c>
      <c r="E221" s="128" t="s">
        <v>350</v>
      </c>
      <c r="F221" s="129" t="s">
        <v>351</v>
      </c>
      <c r="G221" s="130" t="s">
        <v>216</v>
      </c>
      <c r="H221" s="131">
        <v>8</v>
      </c>
      <c r="I221" s="132"/>
      <c r="J221" s="133">
        <f t="shared" si="10"/>
        <v>0</v>
      </c>
      <c r="K221" s="134"/>
      <c r="L221" s="29"/>
      <c r="M221" s="142" t="s">
        <v>1</v>
      </c>
      <c r="N221" s="143" t="s">
        <v>41</v>
      </c>
      <c r="P221" s="144">
        <f t="shared" si="11"/>
        <v>0</v>
      </c>
      <c r="Q221" s="144">
        <v>0.00013</v>
      </c>
      <c r="R221" s="144">
        <f t="shared" si="12"/>
        <v>0.00104</v>
      </c>
      <c r="S221" s="144">
        <v>0</v>
      </c>
      <c r="T221" s="145">
        <f t="shared" si="13"/>
        <v>0</v>
      </c>
      <c r="AR221" s="140" t="s">
        <v>213</v>
      </c>
      <c r="AT221" s="140" t="s">
        <v>114</v>
      </c>
      <c r="AU221" s="140" t="s">
        <v>85</v>
      </c>
      <c r="AY221" s="14" t="s">
        <v>111</v>
      </c>
      <c r="BE221" s="141">
        <f t="shared" si="14"/>
        <v>0</v>
      </c>
      <c r="BF221" s="141">
        <f t="shared" si="15"/>
        <v>0</v>
      </c>
      <c r="BG221" s="141">
        <f t="shared" si="16"/>
        <v>0</v>
      </c>
      <c r="BH221" s="141">
        <f t="shared" si="17"/>
        <v>0</v>
      </c>
      <c r="BI221" s="141">
        <f t="shared" si="18"/>
        <v>0</v>
      </c>
      <c r="BJ221" s="14" t="s">
        <v>8</v>
      </c>
      <c r="BK221" s="141">
        <f t="shared" si="19"/>
        <v>0</v>
      </c>
      <c r="BL221" s="14" t="s">
        <v>213</v>
      </c>
      <c r="BM221" s="140" t="s">
        <v>352</v>
      </c>
    </row>
    <row r="222" spans="2:65" s="1" customFormat="1" ht="24.2" customHeight="1">
      <c r="B222" s="126"/>
      <c r="C222" s="127">
        <v>49</v>
      </c>
      <c r="D222" s="127" t="s">
        <v>647</v>
      </c>
      <c r="E222" s="128" t="s">
        <v>353</v>
      </c>
      <c r="F222" s="129" t="s">
        <v>354</v>
      </c>
      <c r="G222" s="130" t="s">
        <v>216</v>
      </c>
      <c r="H222" s="131">
        <v>3</v>
      </c>
      <c r="I222" s="132"/>
      <c r="J222" s="133">
        <f t="shared" si="10"/>
        <v>0</v>
      </c>
      <c r="K222" s="134"/>
      <c r="L222" s="29"/>
      <c r="M222" s="142" t="s">
        <v>1</v>
      </c>
      <c r="N222" s="143" t="s">
        <v>41</v>
      </c>
      <c r="P222" s="144">
        <f t="shared" si="11"/>
        <v>0</v>
      </c>
      <c r="Q222" s="144">
        <v>2E-05</v>
      </c>
      <c r="R222" s="144">
        <f t="shared" si="12"/>
        <v>6.000000000000001E-05</v>
      </c>
      <c r="S222" s="144">
        <v>0</v>
      </c>
      <c r="T222" s="145">
        <f t="shared" si="13"/>
        <v>0</v>
      </c>
      <c r="AR222" s="140" t="s">
        <v>213</v>
      </c>
      <c r="AT222" s="140" t="s">
        <v>114</v>
      </c>
      <c r="AU222" s="140" t="s">
        <v>85</v>
      </c>
      <c r="AY222" s="14" t="s">
        <v>111</v>
      </c>
      <c r="BE222" s="141">
        <f t="shared" si="14"/>
        <v>0</v>
      </c>
      <c r="BF222" s="141">
        <f t="shared" si="15"/>
        <v>0</v>
      </c>
      <c r="BG222" s="141">
        <f t="shared" si="16"/>
        <v>0</v>
      </c>
      <c r="BH222" s="141">
        <f t="shared" si="17"/>
        <v>0</v>
      </c>
      <c r="BI222" s="141">
        <f t="shared" si="18"/>
        <v>0</v>
      </c>
      <c r="BJ222" s="14" t="s">
        <v>8</v>
      </c>
      <c r="BK222" s="141">
        <f t="shared" si="19"/>
        <v>0</v>
      </c>
      <c r="BL222" s="14" t="s">
        <v>213</v>
      </c>
      <c r="BM222" s="140" t="s">
        <v>355</v>
      </c>
    </row>
    <row r="223" spans="2:65" s="1" customFormat="1" ht="16.5" customHeight="1">
      <c r="B223" s="126"/>
      <c r="C223" s="127">
        <v>50</v>
      </c>
      <c r="D223" s="154">
        <v>286</v>
      </c>
      <c r="E223" s="155" t="s">
        <v>356</v>
      </c>
      <c r="F223" s="156" t="s">
        <v>357</v>
      </c>
      <c r="G223" s="157" t="s">
        <v>216</v>
      </c>
      <c r="H223" s="158">
        <v>3</v>
      </c>
      <c r="I223" s="159"/>
      <c r="J223" s="160">
        <f t="shared" si="10"/>
        <v>0</v>
      </c>
      <c r="K223" s="161"/>
      <c r="L223" s="162"/>
      <c r="M223" s="163" t="s">
        <v>1</v>
      </c>
      <c r="N223" s="164" t="s">
        <v>41</v>
      </c>
      <c r="P223" s="144">
        <f t="shared" si="11"/>
        <v>0</v>
      </c>
      <c r="Q223" s="144">
        <v>1E-05</v>
      </c>
      <c r="R223" s="144">
        <f t="shared" si="12"/>
        <v>3.0000000000000004E-05</v>
      </c>
      <c r="S223" s="144">
        <v>0</v>
      </c>
      <c r="T223" s="145">
        <f t="shared" si="13"/>
        <v>0</v>
      </c>
      <c r="AR223" s="140" t="s">
        <v>295</v>
      </c>
      <c r="AT223" s="140" t="s">
        <v>219</v>
      </c>
      <c r="AU223" s="140" t="s">
        <v>85</v>
      </c>
      <c r="AY223" s="14" t="s">
        <v>111</v>
      </c>
      <c r="BE223" s="141">
        <f t="shared" si="14"/>
        <v>0</v>
      </c>
      <c r="BF223" s="141">
        <f t="shared" si="15"/>
        <v>0</v>
      </c>
      <c r="BG223" s="141">
        <f t="shared" si="16"/>
        <v>0</v>
      </c>
      <c r="BH223" s="141">
        <f t="shared" si="17"/>
        <v>0</v>
      </c>
      <c r="BI223" s="141">
        <f t="shared" si="18"/>
        <v>0</v>
      </c>
      <c r="BJ223" s="14" t="s">
        <v>8</v>
      </c>
      <c r="BK223" s="141">
        <f t="shared" si="19"/>
        <v>0</v>
      </c>
      <c r="BL223" s="14" t="s">
        <v>213</v>
      </c>
      <c r="BM223" s="140" t="s">
        <v>358</v>
      </c>
    </row>
    <row r="224" spans="2:65" s="1" customFormat="1" ht="16.5" customHeight="1">
      <c r="B224" s="126"/>
      <c r="C224" s="127">
        <v>51</v>
      </c>
      <c r="D224" s="127" t="s">
        <v>647</v>
      </c>
      <c r="E224" s="128" t="s">
        <v>359</v>
      </c>
      <c r="F224" s="129" t="s">
        <v>360</v>
      </c>
      <c r="G224" s="130" t="s">
        <v>361</v>
      </c>
      <c r="H224" s="131">
        <v>2</v>
      </c>
      <c r="I224" s="132"/>
      <c r="J224" s="133">
        <f t="shared" si="10"/>
        <v>0</v>
      </c>
      <c r="K224" s="134"/>
      <c r="L224" s="29"/>
      <c r="M224" s="142" t="s">
        <v>1</v>
      </c>
      <c r="N224" s="143" t="s">
        <v>41</v>
      </c>
      <c r="P224" s="144">
        <f t="shared" si="11"/>
        <v>0</v>
      </c>
      <c r="Q224" s="144">
        <v>0.002</v>
      </c>
      <c r="R224" s="144">
        <f t="shared" si="12"/>
        <v>0.004</v>
      </c>
      <c r="S224" s="144">
        <v>0</v>
      </c>
      <c r="T224" s="145">
        <f t="shared" si="13"/>
        <v>0</v>
      </c>
      <c r="AR224" s="140" t="s">
        <v>213</v>
      </c>
      <c r="AT224" s="140" t="s">
        <v>114</v>
      </c>
      <c r="AU224" s="140" t="s">
        <v>85</v>
      </c>
      <c r="AY224" s="14" t="s">
        <v>111</v>
      </c>
      <c r="BE224" s="141">
        <f t="shared" si="14"/>
        <v>0</v>
      </c>
      <c r="BF224" s="141">
        <f t="shared" si="15"/>
        <v>0</v>
      </c>
      <c r="BG224" s="141">
        <f t="shared" si="16"/>
        <v>0</v>
      </c>
      <c r="BH224" s="141">
        <f t="shared" si="17"/>
        <v>0</v>
      </c>
      <c r="BI224" s="141">
        <f t="shared" si="18"/>
        <v>0</v>
      </c>
      <c r="BJ224" s="14" t="s">
        <v>8</v>
      </c>
      <c r="BK224" s="141">
        <f t="shared" si="19"/>
        <v>0</v>
      </c>
      <c r="BL224" s="14" t="s">
        <v>213</v>
      </c>
      <c r="BM224" s="140" t="s">
        <v>362</v>
      </c>
    </row>
    <row r="225" spans="2:65" s="1" customFormat="1" ht="24.2" customHeight="1">
      <c r="B225" s="126"/>
      <c r="C225" s="127">
        <v>52</v>
      </c>
      <c r="D225" s="127" t="s">
        <v>647</v>
      </c>
      <c r="E225" s="128" t="s">
        <v>363</v>
      </c>
      <c r="F225" s="129" t="s">
        <v>364</v>
      </c>
      <c r="G225" s="130" t="s">
        <v>156</v>
      </c>
      <c r="H225" s="131">
        <v>8.9</v>
      </c>
      <c r="I225" s="132"/>
      <c r="J225" s="133">
        <f t="shared" si="10"/>
        <v>0</v>
      </c>
      <c r="K225" s="134"/>
      <c r="L225" s="29"/>
      <c r="M225" s="142" t="s">
        <v>1</v>
      </c>
      <c r="N225" s="143" t="s">
        <v>41</v>
      </c>
      <c r="P225" s="144">
        <f t="shared" si="11"/>
        <v>0</v>
      </c>
      <c r="Q225" s="144">
        <v>0.00019</v>
      </c>
      <c r="R225" s="144">
        <f t="shared" si="12"/>
        <v>0.0016910000000000002</v>
      </c>
      <c r="S225" s="144">
        <v>0</v>
      </c>
      <c r="T225" s="145">
        <f t="shared" si="13"/>
        <v>0</v>
      </c>
      <c r="AR225" s="140" t="s">
        <v>213</v>
      </c>
      <c r="AT225" s="140" t="s">
        <v>114</v>
      </c>
      <c r="AU225" s="140" t="s">
        <v>85</v>
      </c>
      <c r="AY225" s="14" t="s">
        <v>111</v>
      </c>
      <c r="BE225" s="141">
        <f t="shared" si="14"/>
        <v>0</v>
      </c>
      <c r="BF225" s="141">
        <f t="shared" si="15"/>
        <v>0</v>
      </c>
      <c r="BG225" s="141">
        <f t="shared" si="16"/>
        <v>0</v>
      </c>
      <c r="BH225" s="141">
        <f t="shared" si="17"/>
        <v>0</v>
      </c>
      <c r="BI225" s="141">
        <f t="shared" si="18"/>
        <v>0</v>
      </c>
      <c r="BJ225" s="14" t="s">
        <v>8</v>
      </c>
      <c r="BK225" s="141">
        <f t="shared" si="19"/>
        <v>0</v>
      </c>
      <c r="BL225" s="14" t="s">
        <v>213</v>
      </c>
      <c r="BM225" s="140" t="s">
        <v>365</v>
      </c>
    </row>
    <row r="226" spans="2:51" s="12" customFormat="1" ht="12">
      <c r="B226" s="146"/>
      <c r="D226" s="147" t="s">
        <v>148</v>
      </c>
      <c r="E226" s="148" t="s">
        <v>1</v>
      </c>
      <c r="F226" s="149" t="s">
        <v>366</v>
      </c>
      <c r="H226" s="150">
        <v>8.9</v>
      </c>
      <c r="I226" s="151"/>
      <c r="L226" s="146"/>
      <c r="M226" s="152"/>
      <c r="T226" s="153"/>
      <c r="AT226" s="148" t="s">
        <v>148</v>
      </c>
      <c r="AU226" s="148" t="s">
        <v>85</v>
      </c>
      <c r="AV226" s="12" t="s">
        <v>85</v>
      </c>
      <c r="AW226" s="12" t="s">
        <v>32</v>
      </c>
      <c r="AX226" s="12" t="s">
        <v>76</v>
      </c>
      <c r="AY226" s="148" t="s">
        <v>111</v>
      </c>
    </row>
    <row r="227" spans="2:65" s="1" customFormat="1" ht="21.75" customHeight="1">
      <c r="B227" s="126"/>
      <c r="C227" s="127">
        <v>53</v>
      </c>
      <c r="D227" s="127" t="s">
        <v>647</v>
      </c>
      <c r="E227" s="128" t="s">
        <v>367</v>
      </c>
      <c r="F227" s="129" t="s">
        <v>368</v>
      </c>
      <c r="G227" s="130" t="s">
        <v>156</v>
      </c>
      <c r="H227" s="131">
        <v>8.9</v>
      </c>
      <c r="I227" s="132"/>
      <c r="J227" s="133">
        <f>ROUND(I227*H227,0)</f>
        <v>0</v>
      </c>
      <c r="K227" s="134"/>
      <c r="L227" s="29"/>
      <c r="M227" s="142" t="s">
        <v>1</v>
      </c>
      <c r="N227" s="143" t="s">
        <v>41</v>
      </c>
      <c r="P227" s="144">
        <f>O227*H227</f>
        <v>0</v>
      </c>
      <c r="Q227" s="144">
        <v>1E-05</v>
      </c>
      <c r="R227" s="144">
        <f>Q227*H227</f>
        <v>8.900000000000001E-05</v>
      </c>
      <c r="S227" s="144">
        <v>0</v>
      </c>
      <c r="T227" s="145">
        <f>S227*H227</f>
        <v>0</v>
      </c>
      <c r="AR227" s="140" t="s">
        <v>213</v>
      </c>
      <c r="AT227" s="140" t="s">
        <v>114</v>
      </c>
      <c r="AU227" s="140" t="s">
        <v>85</v>
      </c>
      <c r="AY227" s="14" t="s">
        <v>111</v>
      </c>
      <c r="BE227" s="141">
        <f>IF(N227="základní",J227,0)</f>
        <v>0</v>
      </c>
      <c r="BF227" s="141">
        <f>IF(N227="snížená",J227,0)</f>
        <v>0</v>
      </c>
      <c r="BG227" s="141">
        <f>IF(N227="zákl. přenesená",J227,0)</f>
        <v>0</v>
      </c>
      <c r="BH227" s="141">
        <f>IF(N227="sníž. přenesená",J227,0)</f>
        <v>0</v>
      </c>
      <c r="BI227" s="141">
        <f>IF(N227="nulová",J227,0)</f>
        <v>0</v>
      </c>
      <c r="BJ227" s="14" t="s">
        <v>8</v>
      </c>
      <c r="BK227" s="141">
        <f>ROUND(I227*H227,0)</f>
        <v>0</v>
      </c>
      <c r="BL227" s="14" t="s">
        <v>213</v>
      </c>
      <c r="BM227" s="140" t="s">
        <v>369</v>
      </c>
    </row>
    <row r="228" spans="2:65" s="1" customFormat="1" ht="16.5" customHeight="1">
      <c r="B228" s="126"/>
      <c r="C228" s="127">
        <v>54</v>
      </c>
      <c r="D228" s="127" t="s">
        <v>647</v>
      </c>
      <c r="E228" s="128" t="s">
        <v>370</v>
      </c>
      <c r="F228" s="129" t="s">
        <v>371</v>
      </c>
      <c r="G228" s="130" t="s">
        <v>117</v>
      </c>
      <c r="H228" s="131">
        <v>2</v>
      </c>
      <c r="I228" s="132"/>
      <c r="J228" s="133">
        <f>ROUND(I228*H228,0)</f>
        <v>0</v>
      </c>
      <c r="K228" s="134"/>
      <c r="L228" s="29"/>
      <c r="M228" s="142" t="s">
        <v>1</v>
      </c>
      <c r="N228" s="143" t="s">
        <v>41</v>
      </c>
      <c r="P228" s="144">
        <f>O228*H228</f>
        <v>0</v>
      </c>
      <c r="Q228" s="144">
        <v>0</v>
      </c>
      <c r="R228" s="144">
        <f>Q228*H228</f>
        <v>0</v>
      </c>
      <c r="S228" s="144">
        <v>0</v>
      </c>
      <c r="T228" s="145">
        <f>S228*H228</f>
        <v>0</v>
      </c>
      <c r="AR228" s="140" t="s">
        <v>213</v>
      </c>
      <c r="AT228" s="140" t="s">
        <v>114</v>
      </c>
      <c r="AU228" s="140" t="s">
        <v>85</v>
      </c>
      <c r="AY228" s="14" t="s">
        <v>111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4" t="s">
        <v>8</v>
      </c>
      <c r="BK228" s="141">
        <f>ROUND(I228*H228,0)</f>
        <v>0</v>
      </c>
      <c r="BL228" s="14" t="s">
        <v>213</v>
      </c>
      <c r="BM228" s="140" t="s">
        <v>372</v>
      </c>
    </row>
    <row r="229" spans="2:65" s="1" customFormat="1" ht="16.5" customHeight="1">
      <c r="B229" s="126"/>
      <c r="C229" s="127">
        <v>55</v>
      </c>
      <c r="D229" s="127" t="s">
        <v>647</v>
      </c>
      <c r="E229" s="128" t="s">
        <v>373</v>
      </c>
      <c r="F229" s="129" t="s">
        <v>322</v>
      </c>
      <c r="G229" s="130" t="s">
        <v>323</v>
      </c>
      <c r="H229" s="131">
        <v>6</v>
      </c>
      <c r="I229" s="132"/>
      <c r="J229" s="133">
        <f>ROUND(I229*H229,0)</f>
        <v>0</v>
      </c>
      <c r="K229" s="134"/>
      <c r="L229" s="29"/>
      <c r="M229" s="142" t="s">
        <v>1</v>
      </c>
      <c r="N229" s="143" t="s">
        <v>41</v>
      </c>
      <c r="P229" s="144">
        <f>O229*H229</f>
        <v>0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AR229" s="140" t="s">
        <v>213</v>
      </c>
      <c r="AT229" s="140" t="s">
        <v>114</v>
      </c>
      <c r="AU229" s="140" t="s">
        <v>85</v>
      </c>
      <c r="AY229" s="14" t="s">
        <v>111</v>
      </c>
      <c r="BE229" s="141">
        <f>IF(N229="základní",J229,0)</f>
        <v>0</v>
      </c>
      <c r="BF229" s="141">
        <f>IF(N229="snížená",J229,0)</f>
        <v>0</v>
      </c>
      <c r="BG229" s="141">
        <f>IF(N229="zákl. přenesená",J229,0)</f>
        <v>0</v>
      </c>
      <c r="BH229" s="141">
        <f>IF(N229="sníž. přenesená",J229,0)</f>
        <v>0</v>
      </c>
      <c r="BI229" s="141">
        <f>IF(N229="nulová",J229,0)</f>
        <v>0</v>
      </c>
      <c r="BJ229" s="14" t="s">
        <v>8</v>
      </c>
      <c r="BK229" s="141">
        <f>ROUND(I229*H229,0)</f>
        <v>0</v>
      </c>
      <c r="BL229" s="14" t="s">
        <v>213</v>
      </c>
      <c r="BM229" s="140" t="s">
        <v>374</v>
      </c>
    </row>
    <row r="230" spans="2:65" s="166" customFormat="1" ht="24.75" customHeight="1">
      <c r="B230" s="126"/>
      <c r="C230" s="127">
        <v>56</v>
      </c>
      <c r="D230" s="127" t="s">
        <v>647</v>
      </c>
      <c r="E230" s="128" t="s">
        <v>657</v>
      </c>
      <c r="F230" s="129" t="s">
        <v>659</v>
      </c>
      <c r="G230" s="130" t="s">
        <v>257</v>
      </c>
      <c r="H230" s="131">
        <v>0.014</v>
      </c>
      <c r="I230" s="132"/>
      <c r="J230" s="133">
        <f>ROUND(I230*H230,0)</f>
        <v>0</v>
      </c>
      <c r="K230" s="134"/>
      <c r="L230" s="29"/>
      <c r="M230" s="142"/>
      <c r="N230" s="143"/>
      <c r="P230" s="144"/>
      <c r="Q230" s="144"/>
      <c r="R230" s="144"/>
      <c r="S230" s="144"/>
      <c r="T230" s="145"/>
      <c r="AR230" s="140"/>
      <c r="AT230" s="140"/>
      <c r="AU230" s="140"/>
      <c r="AY230" s="14"/>
      <c r="BE230" s="141"/>
      <c r="BF230" s="141"/>
      <c r="BG230" s="141"/>
      <c r="BH230" s="141"/>
      <c r="BI230" s="141"/>
      <c r="BJ230" s="14"/>
      <c r="BK230" s="141"/>
      <c r="BL230" s="14"/>
      <c r="BM230" s="140"/>
    </row>
    <row r="231" spans="2:65" s="1" customFormat="1" ht="24.2" customHeight="1">
      <c r="B231" s="126"/>
      <c r="C231" s="127">
        <v>57</v>
      </c>
      <c r="D231" s="127">
        <v>721</v>
      </c>
      <c r="E231" s="128" t="s">
        <v>658</v>
      </c>
      <c r="F231" s="129" t="s">
        <v>660</v>
      </c>
      <c r="G231" s="130" t="s">
        <v>257</v>
      </c>
      <c r="H231" s="131">
        <v>0.014</v>
      </c>
      <c r="I231" s="132"/>
      <c r="J231" s="133">
        <f>ROUND(I231*H231,0)</f>
        <v>0</v>
      </c>
      <c r="K231" s="134"/>
      <c r="L231" s="29"/>
      <c r="M231" s="142" t="s">
        <v>1</v>
      </c>
      <c r="N231" s="143" t="s">
        <v>41</v>
      </c>
      <c r="P231" s="144">
        <f>O231*H231</f>
        <v>0</v>
      </c>
      <c r="Q231" s="144">
        <v>0</v>
      </c>
      <c r="R231" s="144">
        <f>Q231*H231</f>
        <v>0</v>
      </c>
      <c r="S231" s="144">
        <v>0</v>
      </c>
      <c r="T231" s="145">
        <f>S231*H231</f>
        <v>0</v>
      </c>
      <c r="AR231" s="140" t="s">
        <v>213</v>
      </c>
      <c r="AT231" s="140" t="s">
        <v>114</v>
      </c>
      <c r="AU231" s="140" t="s">
        <v>85</v>
      </c>
      <c r="AY231" s="14" t="s">
        <v>111</v>
      </c>
      <c r="BE231" s="141">
        <f>IF(N231="základní",J231,0)</f>
        <v>0</v>
      </c>
      <c r="BF231" s="141">
        <f>IF(N231="snížená",J231,0)</f>
        <v>0</v>
      </c>
      <c r="BG231" s="141">
        <f>IF(N231="zákl. přenesená",J231,0)</f>
        <v>0</v>
      </c>
      <c r="BH231" s="141">
        <f>IF(N231="sníž. přenesená",J231,0)</f>
        <v>0</v>
      </c>
      <c r="BI231" s="141">
        <f>IF(N231="nulová",J231,0)</f>
        <v>0</v>
      </c>
      <c r="BJ231" s="14" t="s">
        <v>8</v>
      </c>
      <c r="BK231" s="141">
        <f>ROUND(I231*H231,0)</f>
        <v>0</v>
      </c>
      <c r="BL231" s="14" t="s">
        <v>213</v>
      </c>
      <c r="BM231" s="140" t="s">
        <v>375</v>
      </c>
    </row>
    <row r="232" spans="2:63" s="11" customFormat="1" ht="22.9" customHeight="1">
      <c r="B232" s="114"/>
      <c r="D232" s="115" t="s">
        <v>75</v>
      </c>
      <c r="E232" s="124" t="s">
        <v>376</v>
      </c>
      <c r="F232" s="124" t="s">
        <v>377</v>
      </c>
      <c r="I232" s="117"/>
      <c r="J232" s="125">
        <f>BK232</f>
        <v>0</v>
      </c>
      <c r="L232" s="114"/>
      <c r="M232" s="119"/>
      <c r="P232" s="120">
        <f>SUM(P233:P252)</f>
        <v>0</v>
      </c>
      <c r="R232" s="120">
        <f>SUM(R233:R252)</f>
        <v>0.11167584000000001</v>
      </c>
      <c r="T232" s="121">
        <f>SUM(T233:T252)</f>
        <v>0.09086000000000001</v>
      </c>
      <c r="AR232" s="115" t="s">
        <v>85</v>
      </c>
      <c r="AT232" s="122" t="s">
        <v>75</v>
      </c>
      <c r="AU232" s="122" t="s">
        <v>8</v>
      </c>
      <c r="AY232" s="115" t="s">
        <v>111</v>
      </c>
      <c r="BK232" s="123">
        <f>SUM(BK233:BK252)</f>
        <v>0</v>
      </c>
    </row>
    <row r="233" spans="2:65" s="1" customFormat="1" ht="16.5" customHeight="1">
      <c r="B233" s="126"/>
      <c r="C233" s="127">
        <v>58</v>
      </c>
      <c r="D233" s="127" t="s">
        <v>647</v>
      </c>
      <c r="E233" s="128" t="s">
        <v>378</v>
      </c>
      <c r="F233" s="129" t="s">
        <v>379</v>
      </c>
      <c r="G233" s="130" t="s">
        <v>361</v>
      </c>
      <c r="H233" s="131">
        <v>1</v>
      </c>
      <c r="I233" s="132"/>
      <c r="J233" s="133">
        <f aca="true" t="shared" si="20" ref="J233:J252">ROUND(I233*H233,0)</f>
        <v>0</v>
      </c>
      <c r="K233" s="134"/>
      <c r="L233" s="29"/>
      <c r="M233" s="142" t="s">
        <v>1</v>
      </c>
      <c r="N233" s="143" t="s">
        <v>41</v>
      </c>
      <c r="P233" s="144">
        <f aca="true" t="shared" si="21" ref="P233:P252">O233*H233</f>
        <v>0</v>
      </c>
      <c r="Q233" s="144">
        <v>0</v>
      </c>
      <c r="R233" s="144">
        <f aca="true" t="shared" si="22" ref="R233:R252">Q233*H233</f>
        <v>0</v>
      </c>
      <c r="S233" s="144">
        <v>0.0342</v>
      </c>
      <c r="T233" s="145">
        <f aca="true" t="shared" si="23" ref="T233:T252">S233*H233</f>
        <v>0.0342</v>
      </c>
      <c r="AR233" s="140" t="s">
        <v>213</v>
      </c>
      <c r="AT233" s="140" t="s">
        <v>114</v>
      </c>
      <c r="AU233" s="140" t="s">
        <v>85</v>
      </c>
      <c r="AY233" s="14" t="s">
        <v>111</v>
      </c>
      <c r="BE233" s="141">
        <f aca="true" t="shared" si="24" ref="BE233:BE252">IF(N233="základní",J233,0)</f>
        <v>0</v>
      </c>
      <c r="BF233" s="141">
        <f aca="true" t="shared" si="25" ref="BF233:BF252">IF(N233="snížená",J233,0)</f>
        <v>0</v>
      </c>
      <c r="BG233" s="141">
        <f aca="true" t="shared" si="26" ref="BG233:BG252">IF(N233="zákl. přenesená",J233,0)</f>
        <v>0</v>
      </c>
      <c r="BH233" s="141">
        <f aca="true" t="shared" si="27" ref="BH233:BH252">IF(N233="sníž. přenesená",J233,0)</f>
        <v>0</v>
      </c>
      <c r="BI233" s="141">
        <f aca="true" t="shared" si="28" ref="BI233:BI252">IF(N233="nulová",J233,0)</f>
        <v>0</v>
      </c>
      <c r="BJ233" s="14" t="s">
        <v>8</v>
      </c>
      <c r="BK233" s="141">
        <f aca="true" t="shared" si="29" ref="BK233:BK252">ROUND(I233*H233,0)</f>
        <v>0</v>
      </c>
      <c r="BL233" s="14" t="s">
        <v>213</v>
      </c>
      <c r="BM233" s="140" t="s">
        <v>380</v>
      </c>
    </row>
    <row r="234" spans="2:65" s="1" customFormat="1" ht="24.2" customHeight="1">
      <c r="B234" s="126"/>
      <c r="C234" s="127">
        <v>59</v>
      </c>
      <c r="D234" s="127" t="s">
        <v>647</v>
      </c>
      <c r="E234" s="128" t="s">
        <v>381</v>
      </c>
      <c r="F234" s="129" t="s">
        <v>382</v>
      </c>
      <c r="G234" s="130" t="s">
        <v>361</v>
      </c>
      <c r="H234" s="131">
        <v>1</v>
      </c>
      <c r="I234" s="132"/>
      <c r="J234" s="133">
        <f t="shared" si="20"/>
        <v>0</v>
      </c>
      <c r="K234" s="134"/>
      <c r="L234" s="29"/>
      <c r="M234" s="142" t="s">
        <v>1</v>
      </c>
      <c r="N234" s="143" t="s">
        <v>41</v>
      </c>
      <c r="P234" s="144">
        <f t="shared" si="21"/>
        <v>0</v>
      </c>
      <c r="Q234" s="144">
        <v>0.01697</v>
      </c>
      <c r="R234" s="144">
        <f t="shared" si="22"/>
        <v>0.01697</v>
      </c>
      <c r="S234" s="144">
        <v>0</v>
      </c>
      <c r="T234" s="145">
        <f t="shared" si="23"/>
        <v>0</v>
      </c>
      <c r="AR234" s="140" t="s">
        <v>213</v>
      </c>
      <c r="AT234" s="140" t="s">
        <v>114</v>
      </c>
      <c r="AU234" s="140" t="s">
        <v>85</v>
      </c>
      <c r="AY234" s="14" t="s">
        <v>111</v>
      </c>
      <c r="BE234" s="141">
        <f t="shared" si="24"/>
        <v>0</v>
      </c>
      <c r="BF234" s="141">
        <f t="shared" si="25"/>
        <v>0</v>
      </c>
      <c r="BG234" s="141">
        <f t="shared" si="26"/>
        <v>0</v>
      </c>
      <c r="BH234" s="141">
        <f t="shared" si="27"/>
        <v>0</v>
      </c>
      <c r="BI234" s="141">
        <f t="shared" si="28"/>
        <v>0</v>
      </c>
      <c r="BJ234" s="14" t="s">
        <v>8</v>
      </c>
      <c r="BK234" s="141">
        <f t="shared" si="29"/>
        <v>0</v>
      </c>
      <c r="BL234" s="14" t="s">
        <v>213</v>
      </c>
      <c r="BM234" s="140" t="s">
        <v>383</v>
      </c>
    </row>
    <row r="235" spans="2:65" s="1" customFormat="1" ht="16.5" customHeight="1">
      <c r="B235" s="126"/>
      <c r="C235" s="127">
        <v>60</v>
      </c>
      <c r="D235" s="127" t="s">
        <v>647</v>
      </c>
      <c r="E235" s="128" t="s">
        <v>384</v>
      </c>
      <c r="F235" s="129" t="s">
        <v>385</v>
      </c>
      <c r="G235" s="130" t="s">
        <v>361</v>
      </c>
      <c r="H235" s="131">
        <v>1</v>
      </c>
      <c r="I235" s="132"/>
      <c r="J235" s="133">
        <f t="shared" si="20"/>
        <v>0</v>
      </c>
      <c r="K235" s="134"/>
      <c r="L235" s="29"/>
      <c r="M235" s="142" t="s">
        <v>1</v>
      </c>
      <c r="N235" s="143" t="s">
        <v>41</v>
      </c>
      <c r="P235" s="144">
        <f t="shared" si="21"/>
        <v>0</v>
      </c>
      <c r="Q235" s="144">
        <v>0</v>
      </c>
      <c r="R235" s="144">
        <f t="shared" si="22"/>
        <v>0</v>
      </c>
      <c r="S235" s="144">
        <v>0.01946</v>
      </c>
      <c r="T235" s="145">
        <f t="shared" si="23"/>
        <v>0.01946</v>
      </c>
      <c r="AR235" s="140" t="s">
        <v>213</v>
      </c>
      <c r="AT235" s="140" t="s">
        <v>114</v>
      </c>
      <c r="AU235" s="140" t="s">
        <v>85</v>
      </c>
      <c r="AY235" s="14" t="s">
        <v>111</v>
      </c>
      <c r="BE235" s="141">
        <f t="shared" si="24"/>
        <v>0</v>
      </c>
      <c r="BF235" s="141">
        <f t="shared" si="25"/>
        <v>0</v>
      </c>
      <c r="BG235" s="141">
        <f t="shared" si="26"/>
        <v>0</v>
      </c>
      <c r="BH235" s="141">
        <f t="shared" si="27"/>
        <v>0</v>
      </c>
      <c r="BI235" s="141">
        <f t="shared" si="28"/>
        <v>0</v>
      </c>
      <c r="BJ235" s="14" t="s">
        <v>8</v>
      </c>
      <c r="BK235" s="141">
        <f t="shared" si="29"/>
        <v>0</v>
      </c>
      <c r="BL235" s="14" t="s">
        <v>213</v>
      </c>
      <c r="BM235" s="140" t="s">
        <v>386</v>
      </c>
    </row>
    <row r="236" spans="2:65" s="1" customFormat="1" ht="24.2" customHeight="1">
      <c r="B236" s="126"/>
      <c r="C236" s="127">
        <v>61</v>
      </c>
      <c r="D236" s="127" t="s">
        <v>647</v>
      </c>
      <c r="E236" s="128" t="s">
        <v>387</v>
      </c>
      <c r="F236" s="129" t="s">
        <v>388</v>
      </c>
      <c r="G236" s="130" t="s">
        <v>361</v>
      </c>
      <c r="H236" s="131">
        <v>1</v>
      </c>
      <c r="I236" s="132"/>
      <c r="J236" s="133">
        <f t="shared" si="20"/>
        <v>0</v>
      </c>
      <c r="K236" s="134"/>
      <c r="L236" s="29"/>
      <c r="M236" s="142" t="s">
        <v>1</v>
      </c>
      <c r="N236" s="143" t="s">
        <v>41</v>
      </c>
      <c r="P236" s="144">
        <f t="shared" si="21"/>
        <v>0</v>
      </c>
      <c r="Q236" s="144">
        <v>0.01607</v>
      </c>
      <c r="R236" s="144">
        <f t="shared" si="22"/>
        <v>0.01607</v>
      </c>
      <c r="S236" s="144">
        <v>0</v>
      </c>
      <c r="T236" s="145">
        <f t="shared" si="23"/>
        <v>0</v>
      </c>
      <c r="AR236" s="140" t="s">
        <v>213</v>
      </c>
      <c r="AT236" s="140" t="s">
        <v>114</v>
      </c>
      <c r="AU236" s="140" t="s">
        <v>85</v>
      </c>
      <c r="AY236" s="14" t="s">
        <v>111</v>
      </c>
      <c r="BE236" s="141">
        <f t="shared" si="24"/>
        <v>0</v>
      </c>
      <c r="BF236" s="141">
        <f t="shared" si="25"/>
        <v>0</v>
      </c>
      <c r="BG236" s="141">
        <f t="shared" si="26"/>
        <v>0</v>
      </c>
      <c r="BH236" s="141">
        <f t="shared" si="27"/>
        <v>0</v>
      </c>
      <c r="BI236" s="141">
        <f t="shared" si="28"/>
        <v>0</v>
      </c>
      <c r="BJ236" s="14" t="s">
        <v>8</v>
      </c>
      <c r="BK236" s="141">
        <f t="shared" si="29"/>
        <v>0</v>
      </c>
      <c r="BL236" s="14" t="s">
        <v>213</v>
      </c>
      <c r="BM236" s="140" t="s">
        <v>389</v>
      </c>
    </row>
    <row r="237" spans="2:65" s="1" customFormat="1" ht="16.5" customHeight="1">
      <c r="B237" s="126"/>
      <c r="C237" s="127">
        <v>62</v>
      </c>
      <c r="D237" s="127" t="s">
        <v>647</v>
      </c>
      <c r="E237" s="128" t="s">
        <v>390</v>
      </c>
      <c r="F237" s="129" t="s">
        <v>667</v>
      </c>
      <c r="G237" s="130" t="s">
        <v>361</v>
      </c>
      <c r="H237" s="131">
        <v>1</v>
      </c>
      <c r="I237" s="132"/>
      <c r="J237" s="133">
        <f t="shared" si="20"/>
        <v>0</v>
      </c>
      <c r="K237" s="134"/>
      <c r="L237" s="29"/>
      <c r="M237" s="142" t="s">
        <v>1</v>
      </c>
      <c r="N237" s="143" t="s">
        <v>41</v>
      </c>
      <c r="P237" s="144">
        <f t="shared" si="21"/>
        <v>0</v>
      </c>
      <c r="Q237" s="144">
        <v>0</v>
      </c>
      <c r="R237" s="144">
        <f t="shared" si="22"/>
        <v>0</v>
      </c>
      <c r="S237" s="144">
        <v>0.0329</v>
      </c>
      <c r="T237" s="145">
        <f t="shared" si="23"/>
        <v>0.0329</v>
      </c>
      <c r="AR237" s="140" t="s">
        <v>213</v>
      </c>
      <c r="AT237" s="140" t="s">
        <v>114</v>
      </c>
      <c r="AU237" s="140" t="s">
        <v>85</v>
      </c>
      <c r="AY237" s="14" t="s">
        <v>111</v>
      </c>
      <c r="BE237" s="141">
        <f t="shared" si="24"/>
        <v>0</v>
      </c>
      <c r="BF237" s="141">
        <f t="shared" si="25"/>
        <v>0</v>
      </c>
      <c r="BG237" s="141">
        <f t="shared" si="26"/>
        <v>0</v>
      </c>
      <c r="BH237" s="141">
        <f t="shared" si="27"/>
        <v>0</v>
      </c>
      <c r="BI237" s="141">
        <f t="shared" si="28"/>
        <v>0</v>
      </c>
      <c r="BJ237" s="14" t="s">
        <v>8</v>
      </c>
      <c r="BK237" s="141">
        <f t="shared" si="29"/>
        <v>0</v>
      </c>
      <c r="BL237" s="14" t="s">
        <v>213</v>
      </c>
      <c r="BM237" s="140" t="s">
        <v>391</v>
      </c>
    </row>
    <row r="238" spans="2:65" s="1" customFormat="1" ht="21.75" customHeight="1">
      <c r="B238" s="126"/>
      <c r="C238" s="127">
        <v>63</v>
      </c>
      <c r="D238" s="127" t="s">
        <v>647</v>
      </c>
      <c r="E238" s="128" t="s">
        <v>392</v>
      </c>
      <c r="F238" s="129" t="s">
        <v>393</v>
      </c>
      <c r="G238" s="130" t="s">
        <v>361</v>
      </c>
      <c r="H238" s="131">
        <v>1</v>
      </c>
      <c r="I238" s="132"/>
      <c r="J238" s="133">
        <f t="shared" si="20"/>
        <v>0</v>
      </c>
      <c r="K238" s="134"/>
      <c r="L238" s="29"/>
      <c r="M238" s="142" t="s">
        <v>1</v>
      </c>
      <c r="N238" s="143" t="s">
        <v>41</v>
      </c>
      <c r="P238" s="144">
        <f t="shared" si="21"/>
        <v>0</v>
      </c>
      <c r="Q238" s="144">
        <v>0.04051</v>
      </c>
      <c r="R238" s="144">
        <f t="shared" si="22"/>
        <v>0.04051</v>
      </c>
      <c r="S238" s="144">
        <v>0</v>
      </c>
      <c r="T238" s="145">
        <f t="shared" si="23"/>
        <v>0</v>
      </c>
      <c r="AR238" s="140" t="s">
        <v>213</v>
      </c>
      <c r="AT238" s="140" t="s">
        <v>114</v>
      </c>
      <c r="AU238" s="140" t="s">
        <v>85</v>
      </c>
      <c r="AY238" s="14" t="s">
        <v>111</v>
      </c>
      <c r="BE238" s="141">
        <f t="shared" si="24"/>
        <v>0</v>
      </c>
      <c r="BF238" s="141">
        <f t="shared" si="25"/>
        <v>0</v>
      </c>
      <c r="BG238" s="141">
        <f t="shared" si="26"/>
        <v>0</v>
      </c>
      <c r="BH238" s="141">
        <f t="shared" si="27"/>
        <v>0</v>
      </c>
      <c r="BI238" s="141">
        <f t="shared" si="28"/>
        <v>0</v>
      </c>
      <c r="BJ238" s="14" t="s">
        <v>8</v>
      </c>
      <c r="BK238" s="141">
        <f t="shared" si="29"/>
        <v>0</v>
      </c>
      <c r="BL238" s="14" t="s">
        <v>213</v>
      </c>
      <c r="BM238" s="140" t="s">
        <v>394</v>
      </c>
    </row>
    <row r="239" spans="2:65" s="1" customFormat="1" ht="37.9" customHeight="1">
      <c r="B239" s="126"/>
      <c r="C239" s="127">
        <v>64</v>
      </c>
      <c r="D239" s="127" t="s">
        <v>647</v>
      </c>
      <c r="E239" s="128" t="s">
        <v>395</v>
      </c>
      <c r="F239" s="129" t="s">
        <v>396</v>
      </c>
      <c r="G239" s="130" t="s">
        <v>361</v>
      </c>
      <c r="H239" s="131">
        <v>1</v>
      </c>
      <c r="I239" s="132"/>
      <c r="J239" s="133">
        <f t="shared" si="20"/>
        <v>0</v>
      </c>
      <c r="K239" s="134"/>
      <c r="L239" s="29"/>
      <c r="M239" s="142" t="s">
        <v>1</v>
      </c>
      <c r="N239" s="143" t="s">
        <v>41</v>
      </c>
      <c r="P239" s="144">
        <f t="shared" si="21"/>
        <v>0</v>
      </c>
      <c r="Q239" s="144">
        <v>0.03243</v>
      </c>
      <c r="R239" s="144">
        <f t="shared" si="22"/>
        <v>0.03243</v>
      </c>
      <c r="S239" s="144">
        <v>0</v>
      </c>
      <c r="T239" s="145">
        <f t="shared" si="23"/>
        <v>0</v>
      </c>
      <c r="AR239" s="140" t="s">
        <v>213</v>
      </c>
      <c r="AT239" s="140" t="s">
        <v>114</v>
      </c>
      <c r="AU239" s="140" t="s">
        <v>85</v>
      </c>
      <c r="AY239" s="14" t="s">
        <v>111</v>
      </c>
      <c r="BE239" s="141">
        <f t="shared" si="24"/>
        <v>0</v>
      </c>
      <c r="BF239" s="141">
        <f t="shared" si="25"/>
        <v>0</v>
      </c>
      <c r="BG239" s="141">
        <f t="shared" si="26"/>
        <v>0</v>
      </c>
      <c r="BH239" s="141">
        <f t="shared" si="27"/>
        <v>0</v>
      </c>
      <c r="BI239" s="141">
        <f t="shared" si="28"/>
        <v>0</v>
      </c>
      <c r="BJ239" s="14" t="s">
        <v>8</v>
      </c>
      <c r="BK239" s="141">
        <f t="shared" si="29"/>
        <v>0</v>
      </c>
      <c r="BL239" s="14" t="s">
        <v>213</v>
      </c>
      <c r="BM239" s="140" t="s">
        <v>397</v>
      </c>
    </row>
    <row r="240" spans="2:65" s="1" customFormat="1" ht="24" customHeight="1">
      <c r="B240" s="126"/>
      <c r="C240" s="127">
        <v>65</v>
      </c>
      <c r="D240" s="127" t="s">
        <v>647</v>
      </c>
      <c r="E240" s="128" t="s">
        <v>661</v>
      </c>
      <c r="F240" s="129" t="s">
        <v>663</v>
      </c>
      <c r="G240" s="130" t="s">
        <v>361</v>
      </c>
      <c r="H240" s="131">
        <v>1</v>
      </c>
      <c r="I240" s="132"/>
      <c r="J240" s="133">
        <f t="shared" si="20"/>
        <v>0</v>
      </c>
      <c r="K240" s="134"/>
      <c r="L240" s="29"/>
      <c r="M240" s="142" t="s">
        <v>1</v>
      </c>
      <c r="N240" s="143" t="s">
        <v>41</v>
      </c>
      <c r="P240" s="144">
        <f t="shared" si="21"/>
        <v>0</v>
      </c>
      <c r="Q240" s="144">
        <v>0</v>
      </c>
      <c r="R240" s="144">
        <f t="shared" si="22"/>
        <v>0</v>
      </c>
      <c r="S240" s="144">
        <v>0</v>
      </c>
      <c r="T240" s="145">
        <f t="shared" si="23"/>
        <v>0</v>
      </c>
      <c r="AR240" s="140" t="s">
        <v>213</v>
      </c>
      <c r="AT240" s="140" t="s">
        <v>114</v>
      </c>
      <c r="AU240" s="140" t="s">
        <v>85</v>
      </c>
      <c r="AY240" s="14" t="s">
        <v>111</v>
      </c>
      <c r="BE240" s="141">
        <f t="shared" si="24"/>
        <v>0</v>
      </c>
      <c r="BF240" s="141">
        <f t="shared" si="25"/>
        <v>0</v>
      </c>
      <c r="BG240" s="141">
        <f t="shared" si="26"/>
        <v>0</v>
      </c>
      <c r="BH240" s="141">
        <f t="shared" si="27"/>
        <v>0</v>
      </c>
      <c r="BI240" s="141">
        <f t="shared" si="28"/>
        <v>0</v>
      </c>
      <c r="BJ240" s="14" t="s">
        <v>8</v>
      </c>
      <c r="BK240" s="141">
        <f t="shared" si="29"/>
        <v>0</v>
      </c>
      <c r="BL240" s="14" t="s">
        <v>213</v>
      </c>
      <c r="BM240" s="140" t="s">
        <v>398</v>
      </c>
    </row>
    <row r="241" spans="2:65" s="1" customFormat="1" ht="21.75" customHeight="1">
      <c r="B241" s="126"/>
      <c r="C241" s="127">
        <v>66</v>
      </c>
      <c r="D241" s="127" t="s">
        <v>647</v>
      </c>
      <c r="E241" s="128" t="s">
        <v>664</v>
      </c>
      <c r="F241" s="129" t="s">
        <v>662</v>
      </c>
      <c r="G241" s="130" t="s">
        <v>361</v>
      </c>
      <c r="H241" s="158">
        <v>1</v>
      </c>
      <c r="I241" s="159"/>
      <c r="J241" s="160">
        <f t="shared" si="20"/>
        <v>0</v>
      </c>
      <c r="K241" s="161"/>
      <c r="L241" s="162"/>
      <c r="M241" s="163" t="s">
        <v>1</v>
      </c>
      <c r="N241" s="164" t="s">
        <v>41</v>
      </c>
      <c r="P241" s="144">
        <f t="shared" si="21"/>
        <v>0</v>
      </c>
      <c r="Q241" s="144">
        <v>0.0002</v>
      </c>
      <c r="R241" s="144">
        <f t="shared" si="22"/>
        <v>0.0002</v>
      </c>
      <c r="S241" s="144">
        <v>0</v>
      </c>
      <c r="T241" s="145">
        <f t="shared" si="23"/>
        <v>0</v>
      </c>
      <c r="AR241" s="140" t="s">
        <v>295</v>
      </c>
      <c r="AT241" s="140" t="s">
        <v>219</v>
      </c>
      <c r="AU241" s="140" t="s">
        <v>85</v>
      </c>
      <c r="AY241" s="14" t="s">
        <v>111</v>
      </c>
      <c r="BE241" s="141">
        <f t="shared" si="24"/>
        <v>0</v>
      </c>
      <c r="BF241" s="141">
        <f t="shared" si="25"/>
        <v>0</v>
      </c>
      <c r="BG241" s="141">
        <f t="shared" si="26"/>
        <v>0</v>
      </c>
      <c r="BH241" s="141">
        <f t="shared" si="27"/>
        <v>0</v>
      </c>
      <c r="BI241" s="141">
        <f t="shared" si="28"/>
        <v>0</v>
      </c>
      <c r="BJ241" s="14" t="s">
        <v>8</v>
      </c>
      <c r="BK241" s="141">
        <f t="shared" si="29"/>
        <v>0</v>
      </c>
      <c r="BL241" s="14" t="s">
        <v>213</v>
      </c>
      <c r="BM241" s="140" t="s">
        <v>399</v>
      </c>
    </row>
    <row r="242" spans="2:65" s="1" customFormat="1" ht="16.5" customHeight="1">
      <c r="B242" s="126"/>
      <c r="C242" s="127">
        <v>67</v>
      </c>
      <c r="D242" s="127" t="s">
        <v>647</v>
      </c>
      <c r="E242" s="167" t="s">
        <v>404</v>
      </c>
      <c r="F242" s="168" t="s">
        <v>405</v>
      </c>
      <c r="G242" s="130" t="s">
        <v>216</v>
      </c>
      <c r="H242" s="131">
        <v>1</v>
      </c>
      <c r="I242" s="132"/>
      <c r="J242" s="133">
        <f t="shared" si="20"/>
        <v>0</v>
      </c>
      <c r="K242" s="134"/>
      <c r="L242" s="29"/>
      <c r="M242" s="142" t="s">
        <v>1</v>
      </c>
      <c r="N242" s="143" t="s">
        <v>41</v>
      </c>
      <c r="P242" s="144">
        <f t="shared" si="21"/>
        <v>0</v>
      </c>
      <c r="Q242" s="144">
        <v>0</v>
      </c>
      <c r="R242" s="144">
        <f t="shared" si="22"/>
        <v>0</v>
      </c>
      <c r="S242" s="144">
        <v>0</v>
      </c>
      <c r="T242" s="145">
        <f t="shared" si="23"/>
        <v>0</v>
      </c>
      <c r="AR242" s="140" t="s">
        <v>213</v>
      </c>
      <c r="AT242" s="140" t="s">
        <v>114</v>
      </c>
      <c r="AU242" s="140" t="s">
        <v>85</v>
      </c>
      <c r="AY242" s="14" t="s">
        <v>111</v>
      </c>
      <c r="BE242" s="141">
        <f t="shared" si="24"/>
        <v>0</v>
      </c>
      <c r="BF242" s="141">
        <f t="shared" si="25"/>
        <v>0</v>
      </c>
      <c r="BG242" s="141">
        <f t="shared" si="26"/>
        <v>0</v>
      </c>
      <c r="BH242" s="141">
        <f t="shared" si="27"/>
        <v>0</v>
      </c>
      <c r="BI242" s="141">
        <f t="shared" si="28"/>
        <v>0</v>
      </c>
      <c r="BJ242" s="14" t="s">
        <v>8</v>
      </c>
      <c r="BK242" s="141">
        <f t="shared" si="29"/>
        <v>0</v>
      </c>
      <c r="BL242" s="14" t="s">
        <v>213</v>
      </c>
      <c r="BM242" s="140" t="s">
        <v>400</v>
      </c>
    </row>
    <row r="243" spans="2:65" s="1" customFormat="1" ht="16.5" customHeight="1">
      <c r="B243" s="126"/>
      <c r="C243" s="127">
        <v>68</v>
      </c>
      <c r="D243" s="127" t="s">
        <v>647</v>
      </c>
      <c r="E243" s="167" t="s">
        <v>407</v>
      </c>
      <c r="F243" s="168" t="s">
        <v>408</v>
      </c>
      <c r="G243" s="130" t="s">
        <v>216</v>
      </c>
      <c r="H243" s="158">
        <v>1</v>
      </c>
      <c r="I243" s="159"/>
      <c r="J243" s="160">
        <f t="shared" si="20"/>
        <v>0</v>
      </c>
      <c r="K243" s="161"/>
      <c r="L243" s="162"/>
      <c r="M243" s="163" t="s">
        <v>1</v>
      </c>
      <c r="N243" s="164" t="s">
        <v>41</v>
      </c>
      <c r="P243" s="144">
        <f t="shared" si="21"/>
        <v>0</v>
      </c>
      <c r="Q243" s="144">
        <v>0.0005</v>
      </c>
      <c r="R243" s="144">
        <f t="shared" si="22"/>
        <v>0.0005</v>
      </c>
      <c r="S243" s="144">
        <v>0</v>
      </c>
      <c r="T243" s="145">
        <f t="shared" si="23"/>
        <v>0</v>
      </c>
      <c r="AR243" s="140" t="s">
        <v>295</v>
      </c>
      <c r="AT243" s="140" t="s">
        <v>219</v>
      </c>
      <c r="AU243" s="140" t="s">
        <v>85</v>
      </c>
      <c r="AY243" s="14" t="s">
        <v>111</v>
      </c>
      <c r="BE243" s="141">
        <f t="shared" si="24"/>
        <v>0</v>
      </c>
      <c r="BF243" s="141">
        <f t="shared" si="25"/>
        <v>0</v>
      </c>
      <c r="BG243" s="141">
        <f t="shared" si="26"/>
        <v>0</v>
      </c>
      <c r="BH243" s="141">
        <f t="shared" si="27"/>
        <v>0</v>
      </c>
      <c r="BI243" s="141">
        <f t="shared" si="28"/>
        <v>0</v>
      </c>
      <c r="BJ243" s="14" t="s">
        <v>8</v>
      </c>
      <c r="BK243" s="141">
        <f t="shared" si="29"/>
        <v>0</v>
      </c>
      <c r="BL243" s="14" t="s">
        <v>213</v>
      </c>
      <c r="BM243" s="140" t="s">
        <v>401</v>
      </c>
    </row>
    <row r="244" spans="2:65" s="1" customFormat="1" ht="16.5" customHeight="1">
      <c r="B244" s="126"/>
      <c r="C244" s="127">
        <v>69</v>
      </c>
      <c r="D244" s="127" t="s">
        <v>647</v>
      </c>
      <c r="E244" s="128" t="s">
        <v>410</v>
      </c>
      <c r="F244" s="129" t="s">
        <v>665</v>
      </c>
      <c r="G244" s="130" t="s">
        <v>361</v>
      </c>
      <c r="H244" s="131">
        <v>1</v>
      </c>
      <c r="I244" s="132"/>
      <c r="J244" s="133">
        <f t="shared" si="20"/>
        <v>0</v>
      </c>
      <c r="K244" s="134"/>
      <c r="L244" s="29"/>
      <c r="M244" s="142" t="s">
        <v>1</v>
      </c>
      <c r="N244" s="143" t="s">
        <v>41</v>
      </c>
      <c r="P244" s="144">
        <f t="shared" si="21"/>
        <v>0</v>
      </c>
      <c r="Q244" s="144">
        <v>0</v>
      </c>
      <c r="R244" s="144">
        <f t="shared" si="22"/>
        <v>0</v>
      </c>
      <c r="S244" s="144">
        <v>0</v>
      </c>
      <c r="T244" s="145">
        <f t="shared" si="23"/>
        <v>0</v>
      </c>
      <c r="AR244" s="140" t="s">
        <v>213</v>
      </c>
      <c r="AT244" s="140" t="s">
        <v>114</v>
      </c>
      <c r="AU244" s="140" t="s">
        <v>85</v>
      </c>
      <c r="AY244" s="14" t="s">
        <v>111</v>
      </c>
      <c r="BE244" s="141">
        <f t="shared" si="24"/>
        <v>0</v>
      </c>
      <c r="BF244" s="141">
        <f t="shared" si="25"/>
        <v>0</v>
      </c>
      <c r="BG244" s="141">
        <f t="shared" si="26"/>
        <v>0</v>
      </c>
      <c r="BH244" s="141">
        <f t="shared" si="27"/>
        <v>0</v>
      </c>
      <c r="BI244" s="141">
        <f t="shared" si="28"/>
        <v>0</v>
      </c>
      <c r="BJ244" s="14" t="s">
        <v>8</v>
      </c>
      <c r="BK244" s="141">
        <f t="shared" si="29"/>
        <v>0</v>
      </c>
      <c r="BL244" s="14" t="s">
        <v>213</v>
      </c>
      <c r="BM244" s="140" t="s">
        <v>402</v>
      </c>
    </row>
    <row r="245" spans="2:65" s="1" customFormat="1" ht="16.5" customHeight="1">
      <c r="B245" s="126"/>
      <c r="C245" s="127">
        <v>70</v>
      </c>
      <c r="D245" s="127" t="s">
        <v>647</v>
      </c>
      <c r="E245" s="167" t="s">
        <v>412</v>
      </c>
      <c r="F245" s="168" t="s">
        <v>413</v>
      </c>
      <c r="G245" s="130" t="s">
        <v>361</v>
      </c>
      <c r="H245" s="158">
        <v>1</v>
      </c>
      <c r="I245" s="159"/>
      <c r="J245" s="160">
        <f t="shared" si="20"/>
        <v>0</v>
      </c>
      <c r="K245" s="161"/>
      <c r="L245" s="162"/>
      <c r="M245" s="163" t="s">
        <v>1</v>
      </c>
      <c r="N245" s="164" t="s">
        <v>41</v>
      </c>
      <c r="P245" s="144">
        <f t="shared" si="21"/>
        <v>0</v>
      </c>
      <c r="Q245" s="144">
        <v>0.00012</v>
      </c>
      <c r="R245" s="144">
        <f t="shared" si="22"/>
        <v>0.00012</v>
      </c>
      <c r="S245" s="144">
        <v>0</v>
      </c>
      <c r="T245" s="145">
        <f t="shared" si="23"/>
        <v>0</v>
      </c>
      <c r="AR245" s="140" t="s">
        <v>295</v>
      </c>
      <c r="AT245" s="140" t="s">
        <v>219</v>
      </c>
      <c r="AU245" s="140" t="s">
        <v>85</v>
      </c>
      <c r="AY245" s="14" t="s">
        <v>111</v>
      </c>
      <c r="BE245" s="141">
        <f t="shared" si="24"/>
        <v>0</v>
      </c>
      <c r="BF245" s="141">
        <f t="shared" si="25"/>
        <v>0</v>
      </c>
      <c r="BG245" s="141">
        <f t="shared" si="26"/>
        <v>0</v>
      </c>
      <c r="BH245" s="141">
        <f t="shared" si="27"/>
        <v>0</v>
      </c>
      <c r="BI245" s="141">
        <f t="shared" si="28"/>
        <v>0</v>
      </c>
      <c r="BJ245" s="14" t="s">
        <v>8</v>
      </c>
      <c r="BK245" s="141">
        <f t="shared" si="29"/>
        <v>0</v>
      </c>
      <c r="BL245" s="14" t="s">
        <v>213</v>
      </c>
      <c r="BM245" s="140" t="s">
        <v>403</v>
      </c>
    </row>
    <row r="246" spans="2:65" s="1" customFormat="1" ht="16.5" customHeight="1">
      <c r="B246" s="126"/>
      <c r="C246" s="127">
        <v>71</v>
      </c>
      <c r="D246" s="127" t="s">
        <v>647</v>
      </c>
      <c r="E246" s="128" t="s">
        <v>698</v>
      </c>
      <c r="F246" s="129" t="s">
        <v>415</v>
      </c>
      <c r="G246" s="130" t="s">
        <v>216</v>
      </c>
      <c r="H246" s="131">
        <v>1</v>
      </c>
      <c r="I246" s="132"/>
      <c r="J246" s="133">
        <f t="shared" si="20"/>
        <v>0</v>
      </c>
      <c r="K246" s="134"/>
      <c r="L246" s="29"/>
      <c r="M246" s="142" t="s">
        <v>1</v>
      </c>
      <c r="N246" s="143" t="s">
        <v>41</v>
      </c>
      <c r="P246" s="144">
        <f t="shared" si="21"/>
        <v>0</v>
      </c>
      <c r="Q246" s="144">
        <v>0</v>
      </c>
      <c r="R246" s="144">
        <f t="shared" si="22"/>
        <v>0</v>
      </c>
      <c r="S246" s="144">
        <v>0.00049</v>
      </c>
      <c r="T246" s="145">
        <f t="shared" si="23"/>
        <v>0.00049</v>
      </c>
      <c r="AR246" s="140" t="s">
        <v>213</v>
      </c>
      <c r="AT246" s="140" t="s">
        <v>114</v>
      </c>
      <c r="AU246" s="140" t="s">
        <v>85</v>
      </c>
      <c r="AY246" s="14" t="s">
        <v>111</v>
      </c>
      <c r="BE246" s="141">
        <f t="shared" si="24"/>
        <v>0</v>
      </c>
      <c r="BF246" s="141">
        <f t="shared" si="25"/>
        <v>0</v>
      </c>
      <c r="BG246" s="141">
        <f t="shared" si="26"/>
        <v>0</v>
      </c>
      <c r="BH246" s="141">
        <f t="shared" si="27"/>
        <v>0</v>
      </c>
      <c r="BI246" s="141">
        <f t="shared" si="28"/>
        <v>0</v>
      </c>
      <c r="BJ246" s="14" t="s">
        <v>8</v>
      </c>
      <c r="BK246" s="141">
        <f t="shared" si="29"/>
        <v>0</v>
      </c>
      <c r="BL246" s="14" t="s">
        <v>213</v>
      </c>
      <c r="BM246" s="140" t="s">
        <v>406</v>
      </c>
    </row>
    <row r="247" spans="2:65" s="1" customFormat="1" ht="24" customHeight="1">
      <c r="B247" s="126"/>
      <c r="C247" s="127">
        <v>72</v>
      </c>
      <c r="D247" s="127" t="s">
        <v>647</v>
      </c>
      <c r="E247" s="128" t="s">
        <v>699</v>
      </c>
      <c r="F247" s="129" t="s">
        <v>666</v>
      </c>
      <c r="G247" s="130" t="s">
        <v>361</v>
      </c>
      <c r="H247" s="131">
        <v>1</v>
      </c>
      <c r="I247" s="132"/>
      <c r="J247" s="133">
        <f t="shared" si="20"/>
        <v>0</v>
      </c>
      <c r="K247" s="134"/>
      <c r="L247" s="29"/>
      <c r="M247" s="142" t="s">
        <v>1</v>
      </c>
      <c r="N247" s="143" t="s">
        <v>41</v>
      </c>
      <c r="P247" s="144">
        <f t="shared" si="21"/>
        <v>0</v>
      </c>
      <c r="Q247" s="144">
        <v>0.00109</v>
      </c>
      <c r="R247" s="144">
        <f t="shared" si="22"/>
        <v>0.00109</v>
      </c>
      <c r="S247" s="144">
        <v>0</v>
      </c>
      <c r="T247" s="145">
        <f t="shared" si="23"/>
        <v>0</v>
      </c>
      <c r="AR247" s="140" t="s">
        <v>213</v>
      </c>
      <c r="AT247" s="140" t="s">
        <v>114</v>
      </c>
      <c r="AU247" s="140" t="s">
        <v>85</v>
      </c>
      <c r="AY247" s="14" t="s">
        <v>111</v>
      </c>
      <c r="BE247" s="141">
        <f t="shared" si="24"/>
        <v>0</v>
      </c>
      <c r="BF247" s="141">
        <f t="shared" si="25"/>
        <v>0</v>
      </c>
      <c r="BG247" s="141">
        <f t="shared" si="26"/>
        <v>0</v>
      </c>
      <c r="BH247" s="141">
        <f t="shared" si="27"/>
        <v>0</v>
      </c>
      <c r="BI247" s="141">
        <f t="shared" si="28"/>
        <v>0</v>
      </c>
      <c r="BJ247" s="14" t="s">
        <v>8</v>
      </c>
      <c r="BK247" s="141">
        <f t="shared" si="29"/>
        <v>0</v>
      </c>
      <c r="BL247" s="14" t="s">
        <v>213</v>
      </c>
      <c r="BM247" s="140" t="s">
        <v>409</v>
      </c>
    </row>
    <row r="248" spans="2:65" s="1" customFormat="1" ht="27.75" customHeight="1">
      <c r="B248" s="126"/>
      <c r="C248" s="127">
        <v>73</v>
      </c>
      <c r="D248" s="127" t="s">
        <v>647</v>
      </c>
      <c r="E248" s="128" t="s">
        <v>700</v>
      </c>
      <c r="F248" s="129" t="s">
        <v>418</v>
      </c>
      <c r="G248" s="130" t="s">
        <v>216</v>
      </c>
      <c r="H248" s="131">
        <v>1</v>
      </c>
      <c r="I248" s="132"/>
      <c r="J248" s="133">
        <f t="shared" si="20"/>
        <v>0</v>
      </c>
      <c r="K248" s="134"/>
      <c r="L248" s="29"/>
      <c r="M248" s="142" t="s">
        <v>1</v>
      </c>
      <c r="N248" s="143" t="s">
        <v>41</v>
      </c>
      <c r="P248" s="144">
        <f t="shared" si="21"/>
        <v>0</v>
      </c>
      <c r="Q248" s="144">
        <v>0</v>
      </c>
      <c r="R248" s="144">
        <f t="shared" si="22"/>
        <v>0</v>
      </c>
      <c r="S248" s="144">
        <v>0.00156</v>
      </c>
      <c r="T248" s="145">
        <f t="shared" si="23"/>
        <v>0.00156</v>
      </c>
      <c r="AR248" s="140" t="s">
        <v>213</v>
      </c>
      <c r="AT248" s="140" t="s">
        <v>114</v>
      </c>
      <c r="AU248" s="140" t="s">
        <v>85</v>
      </c>
      <c r="AY248" s="14" t="s">
        <v>111</v>
      </c>
      <c r="BE248" s="141">
        <f t="shared" si="24"/>
        <v>0</v>
      </c>
      <c r="BF248" s="141">
        <f t="shared" si="25"/>
        <v>0</v>
      </c>
      <c r="BG248" s="141">
        <f t="shared" si="26"/>
        <v>0</v>
      </c>
      <c r="BH248" s="141">
        <f t="shared" si="27"/>
        <v>0</v>
      </c>
      <c r="BI248" s="141">
        <f t="shared" si="28"/>
        <v>0</v>
      </c>
      <c r="BJ248" s="14" t="s">
        <v>8</v>
      </c>
      <c r="BK248" s="141">
        <f t="shared" si="29"/>
        <v>0</v>
      </c>
      <c r="BL248" s="14" t="s">
        <v>213</v>
      </c>
      <c r="BM248" s="140" t="s">
        <v>411</v>
      </c>
    </row>
    <row r="249" spans="2:65" s="1" customFormat="1" ht="21.75" customHeight="1">
      <c r="B249" s="126"/>
      <c r="C249" s="127">
        <v>74</v>
      </c>
      <c r="D249" s="127" t="s">
        <v>647</v>
      </c>
      <c r="E249" s="128" t="s">
        <v>420</v>
      </c>
      <c r="F249" s="129" t="s">
        <v>668</v>
      </c>
      <c r="G249" s="130" t="s">
        <v>216</v>
      </c>
      <c r="H249" s="131">
        <v>2</v>
      </c>
      <c r="I249" s="132"/>
      <c r="J249" s="133">
        <f t="shared" si="20"/>
        <v>0</v>
      </c>
      <c r="K249" s="134"/>
      <c r="L249" s="29"/>
      <c r="M249" s="142" t="s">
        <v>1</v>
      </c>
      <c r="N249" s="143" t="s">
        <v>41</v>
      </c>
      <c r="P249" s="144">
        <f t="shared" si="21"/>
        <v>0</v>
      </c>
      <c r="Q249" s="144">
        <v>0.0018</v>
      </c>
      <c r="R249" s="144">
        <f t="shared" si="22"/>
        <v>0.0036</v>
      </c>
      <c r="S249" s="144">
        <v>0</v>
      </c>
      <c r="T249" s="145">
        <f t="shared" si="23"/>
        <v>0</v>
      </c>
      <c r="AR249" s="140" t="s">
        <v>213</v>
      </c>
      <c r="AT249" s="140" t="s">
        <v>114</v>
      </c>
      <c r="AU249" s="140" t="s">
        <v>85</v>
      </c>
      <c r="AY249" s="14" t="s">
        <v>111</v>
      </c>
      <c r="BE249" s="141">
        <f t="shared" si="24"/>
        <v>0</v>
      </c>
      <c r="BF249" s="141">
        <f t="shared" si="25"/>
        <v>0</v>
      </c>
      <c r="BG249" s="141">
        <f t="shared" si="26"/>
        <v>0</v>
      </c>
      <c r="BH249" s="141">
        <f t="shared" si="27"/>
        <v>0</v>
      </c>
      <c r="BI249" s="141">
        <f t="shared" si="28"/>
        <v>0</v>
      </c>
      <c r="BJ249" s="14" t="s">
        <v>8</v>
      </c>
      <c r="BK249" s="141">
        <f t="shared" si="29"/>
        <v>0</v>
      </c>
      <c r="BL249" s="14" t="s">
        <v>213</v>
      </c>
      <c r="BM249" s="140" t="s">
        <v>414</v>
      </c>
    </row>
    <row r="250" spans="2:65" s="1" customFormat="1" ht="24" customHeight="1">
      <c r="B250" s="126"/>
      <c r="C250" s="127">
        <v>75</v>
      </c>
      <c r="D250" s="127" t="s">
        <v>647</v>
      </c>
      <c r="E250" s="128" t="s">
        <v>421</v>
      </c>
      <c r="F250" s="129" t="s">
        <v>422</v>
      </c>
      <c r="G250" s="130" t="s">
        <v>361</v>
      </c>
      <c r="H250" s="131">
        <v>1</v>
      </c>
      <c r="I250" s="132"/>
      <c r="J250" s="133">
        <f t="shared" si="20"/>
        <v>0</v>
      </c>
      <c r="K250" s="134"/>
      <c r="L250" s="29"/>
      <c r="M250" s="142" t="s">
        <v>1</v>
      </c>
      <c r="N250" s="143" t="s">
        <v>41</v>
      </c>
      <c r="P250" s="144">
        <f t="shared" si="21"/>
        <v>0</v>
      </c>
      <c r="Q250" s="144">
        <v>0</v>
      </c>
      <c r="R250" s="144">
        <f t="shared" si="22"/>
        <v>0</v>
      </c>
      <c r="S250" s="144">
        <v>0.00225</v>
      </c>
      <c r="T250" s="145">
        <f t="shared" si="23"/>
        <v>0.00225</v>
      </c>
      <c r="AR250" s="140" t="s">
        <v>213</v>
      </c>
      <c r="AT250" s="140" t="s">
        <v>114</v>
      </c>
      <c r="AU250" s="140" t="s">
        <v>85</v>
      </c>
      <c r="AY250" s="14" t="s">
        <v>111</v>
      </c>
      <c r="BE250" s="141">
        <f t="shared" si="24"/>
        <v>0</v>
      </c>
      <c r="BF250" s="141">
        <f t="shared" si="25"/>
        <v>0</v>
      </c>
      <c r="BG250" s="141">
        <f t="shared" si="26"/>
        <v>0</v>
      </c>
      <c r="BH250" s="141">
        <f t="shared" si="27"/>
        <v>0</v>
      </c>
      <c r="BI250" s="141">
        <f t="shared" si="28"/>
        <v>0</v>
      </c>
      <c r="BJ250" s="14" t="s">
        <v>8</v>
      </c>
      <c r="BK250" s="141">
        <f t="shared" si="29"/>
        <v>0</v>
      </c>
      <c r="BL250" s="14" t="s">
        <v>213</v>
      </c>
      <c r="BM250" s="140" t="s">
        <v>416</v>
      </c>
    </row>
    <row r="251" spans="2:65" s="1" customFormat="1" ht="24" customHeight="1">
      <c r="B251" s="126"/>
      <c r="C251" s="127">
        <v>76</v>
      </c>
      <c r="D251" s="127" t="s">
        <v>647</v>
      </c>
      <c r="E251" s="128" t="s">
        <v>670</v>
      </c>
      <c r="F251" s="129" t="s">
        <v>669</v>
      </c>
      <c r="G251" s="130" t="s">
        <v>257</v>
      </c>
      <c r="H251" s="131">
        <v>0.101</v>
      </c>
      <c r="I251" s="132"/>
      <c r="J251" s="133">
        <f t="shared" si="20"/>
        <v>0</v>
      </c>
      <c r="K251" s="134"/>
      <c r="L251" s="29"/>
      <c r="M251" s="142" t="s">
        <v>1</v>
      </c>
      <c r="N251" s="143" t="s">
        <v>41</v>
      </c>
      <c r="P251" s="144">
        <f t="shared" si="21"/>
        <v>0</v>
      </c>
      <c r="Q251" s="144">
        <v>0.00184</v>
      </c>
      <c r="R251" s="144">
        <f t="shared" si="22"/>
        <v>0.00018584000000000002</v>
      </c>
      <c r="S251" s="144">
        <v>0</v>
      </c>
      <c r="T251" s="145">
        <f t="shared" si="23"/>
        <v>0</v>
      </c>
      <c r="AR251" s="140" t="s">
        <v>213</v>
      </c>
      <c r="AT251" s="140" t="s">
        <v>114</v>
      </c>
      <c r="AU251" s="140" t="s">
        <v>85</v>
      </c>
      <c r="AY251" s="14" t="s">
        <v>111</v>
      </c>
      <c r="BE251" s="141">
        <f t="shared" si="24"/>
        <v>0</v>
      </c>
      <c r="BF251" s="141">
        <f t="shared" si="25"/>
        <v>0</v>
      </c>
      <c r="BG251" s="141">
        <f t="shared" si="26"/>
        <v>0</v>
      </c>
      <c r="BH251" s="141">
        <f t="shared" si="27"/>
        <v>0</v>
      </c>
      <c r="BI251" s="141">
        <f t="shared" si="28"/>
        <v>0</v>
      </c>
      <c r="BJ251" s="14" t="s">
        <v>8</v>
      </c>
      <c r="BK251" s="141">
        <f t="shared" si="29"/>
        <v>0</v>
      </c>
      <c r="BL251" s="14" t="s">
        <v>213</v>
      </c>
      <c r="BM251" s="140" t="s">
        <v>417</v>
      </c>
    </row>
    <row r="252" spans="2:65" s="1" customFormat="1" ht="24.2" customHeight="1">
      <c r="B252" s="126"/>
      <c r="C252" s="127">
        <v>77</v>
      </c>
      <c r="D252" s="127">
        <v>721</v>
      </c>
      <c r="E252" s="128" t="s">
        <v>671</v>
      </c>
      <c r="F252" s="129" t="s">
        <v>672</v>
      </c>
      <c r="G252" s="130" t="s">
        <v>257</v>
      </c>
      <c r="H252" s="131">
        <v>0.101</v>
      </c>
      <c r="I252" s="132"/>
      <c r="J252" s="133">
        <f t="shared" si="20"/>
        <v>0</v>
      </c>
      <c r="K252" s="134"/>
      <c r="L252" s="29"/>
      <c r="M252" s="142" t="s">
        <v>1</v>
      </c>
      <c r="N252" s="143" t="s">
        <v>41</v>
      </c>
      <c r="P252" s="144">
        <f t="shared" si="21"/>
        <v>0</v>
      </c>
      <c r="Q252" s="144">
        <v>0</v>
      </c>
      <c r="R252" s="144">
        <f t="shared" si="22"/>
        <v>0</v>
      </c>
      <c r="S252" s="144">
        <v>0</v>
      </c>
      <c r="T252" s="145">
        <f t="shared" si="23"/>
        <v>0</v>
      </c>
      <c r="AR252" s="140" t="s">
        <v>213</v>
      </c>
      <c r="AT252" s="140" t="s">
        <v>114</v>
      </c>
      <c r="AU252" s="140" t="s">
        <v>85</v>
      </c>
      <c r="AY252" s="14" t="s">
        <v>111</v>
      </c>
      <c r="BE252" s="141">
        <f t="shared" si="24"/>
        <v>0</v>
      </c>
      <c r="BF252" s="141">
        <f t="shared" si="25"/>
        <v>0</v>
      </c>
      <c r="BG252" s="141">
        <f t="shared" si="26"/>
        <v>0</v>
      </c>
      <c r="BH252" s="141">
        <f t="shared" si="27"/>
        <v>0</v>
      </c>
      <c r="BI252" s="141">
        <f t="shared" si="28"/>
        <v>0</v>
      </c>
      <c r="BJ252" s="14" t="s">
        <v>8</v>
      </c>
      <c r="BK252" s="141">
        <f t="shared" si="29"/>
        <v>0</v>
      </c>
      <c r="BL252" s="14" t="s">
        <v>213</v>
      </c>
      <c r="BM252" s="140" t="s">
        <v>419</v>
      </c>
    </row>
    <row r="253" spans="2:63" s="11" customFormat="1" ht="22.9" customHeight="1">
      <c r="B253" s="114"/>
      <c r="C253" s="127"/>
      <c r="D253" s="115" t="s">
        <v>75</v>
      </c>
      <c r="E253" s="124" t="s">
        <v>423</v>
      </c>
      <c r="F253" s="124" t="s">
        <v>424</v>
      </c>
      <c r="I253" s="117"/>
      <c r="J253" s="125">
        <f>BK253</f>
        <v>0</v>
      </c>
      <c r="L253" s="114"/>
      <c r="M253" s="119"/>
      <c r="P253" s="120">
        <f>SUM(P254:P263)</f>
        <v>0</v>
      </c>
      <c r="R253" s="120">
        <f>SUM(R254:R263)</f>
        <v>0.03067</v>
      </c>
      <c r="T253" s="121">
        <f>SUM(T254:T263)</f>
        <v>0.02717</v>
      </c>
      <c r="AR253" s="115" t="s">
        <v>85</v>
      </c>
      <c r="AT253" s="122" t="s">
        <v>75</v>
      </c>
      <c r="AU253" s="122" t="s">
        <v>8</v>
      </c>
      <c r="AY253" s="115" t="s">
        <v>111</v>
      </c>
      <c r="BK253" s="123">
        <f>SUM(BK254:BK263)</f>
        <v>0</v>
      </c>
    </row>
    <row r="254" spans="2:65" s="1" customFormat="1" ht="24.2" customHeight="1">
      <c r="B254" s="126"/>
      <c r="C254" s="127">
        <v>78</v>
      </c>
      <c r="D254" s="127" t="s">
        <v>647</v>
      </c>
      <c r="E254" s="128" t="s">
        <v>425</v>
      </c>
      <c r="F254" s="129" t="s">
        <v>426</v>
      </c>
      <c r="G254" s="130" t="s">
        <v>156</v>
      </c>
      <c r="H254" s="131">
        <v>8</v>
      </c>
      <c r="I254" s="132"/>
      <c r="J254" s="133">
        <f aca="true" t="shared" si="30" ref="J254:J263">ROUND(I254*H254,0)</f>
        <v>0</v>
      </c>
      <c r="K254" s="134"/>
      <c r="L254" s="29"/>
      <c r="M254" s="142" t="s">
        <v>1</v>
      </c>
      <c r="N254" s="143" t="s">
        <v>41</v>
      </c>
      <c r="P254" s="144">
        <f aca="true" t="shared" si="31" ref="P254:P263">O254*H254</f>
        <v>0</v>
      </c>
      <c r="Q254" s="144">
        <v>0.00046</v>
      </c>
      <c r="R254" s="144">
        <f aca="true" t="shared" si="32" ref="R254:R263">Q254*H254</f>
        <v>0.00368</v>
      </c>
      <c r="S254" s="144">
        <v>0</v>
      </c>
      <c r="T254" s="145">
        <f aca="true" t="shared" si="33" ref="T254:T263">S254*H254</f>
        <v>0</v>
      </c>
      <c r="AR254" s="140" t="s">
        <v>213</v>
      </c>
      <c r="AT254" s="140" t="s">
        <v>114</v>
      </c>
      <c r="AU254" s="140" t="s">
        <v>85</v>
      </c>
      <c r="AY254" s="14" t="s">
        <v>111</v>
      </c>
      <c r="BE254" s="141">
        <f aca="true" t="shared" si="34" ref="BE254:BE263">IF(N254="základní",J254,0)</f>
        <v>0</v>
      </c>
      <c r="BF254" s="141">
        <f aca="true" t="shared" si="35" ref="BF254:BF263">IF(N254="snížená",J254,0)</f>
        <v>0</v>
      </c>
      <c r="BG254" s="141">
        <f aca="true" t="shared" si="36" ref="BG254:BG263">IF(N254="zákl. přenesená",J254,0)</f>
        <v>0</v>
      </c>
      <c r="BH254" s="141">
        <f aca="true" t="shared" si="37" ref="BH254:BH263">IF(N254="sníž. přenesená",J254,0)</f>
        <v>0</v>
      </c>
      <c r="BI254" s="141">
        <f aca="true" t="shared" si="38" ref="BI254:BI263">IF(N254="nulová",J254,0)</f>
        <v>0</v>
      </c>
      <c r="BJ254" s="14" t="s">
        <v>8</v>
      </c>
      <c r="BK254" s="141">
        <f aca="true" t="shared" si="39" ref="BK254:BK263">ROUND(I254*H254,0)</f>
        <v>0</v>
      </c>
      <c r="BL254" s="14" t="s">
        <v>213</v>
      </c>
      <c r="BM254" s="140" t="s">
        <v>427</v>
      </c>
    </row>
    <row r="255" spans="2:65" s="1" customFormat="1" ht="16.5" customHeight="1">
      <c r="B255" s="126"/>
      <c r="C255" s="127">
        <v>79</v>
      </c>
      <c r="D255" s="127" t="s">
        <v>647</v>
      </c>
      <c r="E255" s="128" t="s">
        <v>428</v>
      </c>
      <c r="F255" s="129" t="s">
        <v>429</v>
      </c>
      <c r="G255" s="130" t="s">
        <v>156</v>
      </c>
      <c r="H255" s="131">
        <v>8</v>
      </c>
      <c r="I255" s="132"/>
      <c r="J255" s="133">
        <f t="shared" si="30"/>
        <v>0</v>
      </c>
      <c r="K255" s="134"/>
      <c r="L255" s="29"/>
      <c r="M255" s="142" t="s">
        <v>1</v>
      </c>
      <c r="N255" s="143" t="s">
        <v>41</v>
      </c>
      <c r="P255" s="144">
        <f t="shared" si="31"/>
        <v>0</v>
      </c>
      <c r="Q255" s="144">
        <v>0</v>
      </c>
      <c r="R255" s="144">
        <f t="shared" si="32"/>
        <v>0</v>
      </c>
      <c r="S255" s="144">
        <v>0</v>
      </c>
      <c r="T255" s="145">
        <f t="shared" si="33"/>
        <v>0</v>
      </c>
      <c r="AR255" s="140" t="s">
        <v>213</v>
      </c>
      <c r="AT255" s="140" t="s">
        <v>114</v>
      </c>
      <c r="AU255" s="140" t="s">
        <v>85</v>
      </c>
      <c r="AY255" s="14" t="s">
        <v>111</v>
      </c>
      <c r="BE255" s="141">
        <f t="shared" si="34"/>
        <v>0</v>
      </c>
      <c r="BF255" s="141">
        <f t="shared" si="35"/>
        <v>0</v>
      </c>
      <c r="BG255" s="141">
        <f t="shared" si="36"/>
        <v>0</v>
      </c>
      <c r="BH255" s="141">
        <f t="shared" si="37"/>
        <v>0</v>
      </c>
      <c r="BI255" s="141">
        <f t="shared" si="38"/>
        <v>0</v>
      </c>
      <c r="BJ255" s="14" t="s">
        <v>8</v>
      </c>
      <c r="BK255" s="141">
        <f t="shared" si="39"/>
        <v>0</v>
      </c>
      <c r="BL255" s="14" t="s">
        <v>213</v>
      </c>
      <c r="BM255" s="140" t="s">
        <v>430</v>
      </c>
    </row>
    <row r="256" spans="2:65" s="1" customFormat="1" ht="33" customHeight="1">
      <c r="B256" s="126"/>
      <c r="C256" s="127">
        <v>80</v>
      </c>
      <c r="D256" s="127" t="s">
        <v>647</v>
      </c>
      <c r="E256" s="128" t="s">
        <v>431</v>
      </c>
      <c r="F256" s="129" t="s">
        <v>432</v>
      </c>
      <c r="G256" s="130" t="s">
        <v>117</v>
      </c>
      <c r="H256" s="131">
        <v>2</v>
      </c>
      <c r="I256" s="132"/>
      <c r="J256" s="133">
        <f t="shared" si="30"/>
        <v>0</v>
      </c>
      <c r="K256" s="134"/>
      <c r="L256" s="29"/>
      <c r="M256" s="142" t="s">
        <v>1</v>
      </c>
      <c r="N256" s="143" t="s">
        <v>41</v>
      </c>
      <c r="P256" s="144">
        <f t="shared" si="31"/>
        <v>0</v>
      </c>
      <c r="Q256" s="144">
        <v>0</v>
      </c>
      <c r="R256" s="144">
        <f t="shared" si="32"/>
        <v>0</v>
      </c>
      <c r="S256" s="144">
        <v>0</v>
      </c>
      <c r="T256" s="145">
        <f t="shared" si="33"/>
        <v>0</v>
      </c>
      <c r="AR256" s="140" t="s">
        <v>213</v>
      </c>
      <c r="AT256" s="140" t="s">
        <v>114</v>
      </c>
      <c r="AU256" s="140" t="s">
        <v>85</v>
      </c>
      <c r="AY256" s="14" t="s">
        <v>111</v>
      </c>
      <c r="BE256" s="141">
        <f t="shared" si="34"/>
        <v>0</v>
      </c>
      <c r="BF256" s="141">
        <f t="shared" si="35"/>
        <v>0</v>
      </c>
      <c r="BG256" s="141">
        <f t="shared" si="36"/>
        <v>0</v>
      </c>
      <c r="BH256" s="141">
        <f t="shared" si="37"/>
        <v>0</v>
      </c>
      <c r="BI256" s="141">
        <f t="shared" si="38"/>
        <v>0</v>
      </c>
      <c r="BJ256" s="14" t="s">
        <v>8</v>
      </c>
      <c r="BK256" s="141">
        <f t="shared" si="39"/>
        <v>0</v>
      </c>
      <c r="BL256" s="14" t="s">
        <v>213</v>
      </c>
      <c r="BM256" s="140" t="s">
        <v>433</v>
      </c>
    </row>
    <row r="257" spans="2:65" s="1" customFormat="1" ht="24.2" customHeight="1">
      <c r="B257" s="126"/>
      <c r="C257" s="127">
        <v>81</v>
      </c>
      <c r="D257" s="127" t="s">
        <v>647</v>
      </c>
      <c r="E257" s="128" t="s">
        <v>434</v>
      </c>
      <c r="F257" s="129" t="s">
        <v>435</v>
      </c>
      <c r="G257" s="130" t="s">
        <v>216</v>
      </c>
      <c r="H257" s="131">
        <v>1</v>
      </c>
      <c r="I257" s="132"/>
      <c r="J257" s="133">
        <f t="shared" si="30"/>
        <v>0</v>
      </c>
      <c r="K257" s="134"/>
      <c r="L257" s="29"/>
      <c r="M257" s="142" t="s">
        <v>1</v>
      </c>
      <c r="N257" s="143" t="s">
        <v>41</v>
      </c>
      <c r="P257" s="144">
        <f t="shared" si="31"/>
        <v>0</v>
      </c>
      <c r="Q257" s="144">
        <v>0.00029</v>
      </c>
      <c r="R257" s="144">
        <f t="shared" si="32"/>
        <v>0.00029</v>
      </c>
      <c r="S257" s="144">
        <v>0</v>
      </c>
      <c r="T257" s="145">
        <f t="shared" si="33"/>
        <v>0</v>
      </c>
      <c r="AR257" s="140" t="s">
        <v>213</v>
      </c>
      <c r="AT257" s="140" t="s">
        <v>114</v>
      </c>
      <c r="AU257" s="140" t="s">
        <v>85</v>
      </c>
      <c r="AY257" s="14" t="s">
        <v>111</v>
      </c>
      <c r="BE257" s="141">
        <f t="shared" si="34"/>
        <v>0</v>
      </c>
      <c r="BF257" s="141">
        <f t="shared" si="35"/>
        <v>0</v>
      </c>
      <c r="BG257" s="141">
        <f t="shared" si="36"/>
        <v>0</v>
      </c>
      <c r="BH257" s="141">
        <f t="shared" si="37"/>
        <v>0</v>
      </c>
      <c r="BI257" s="141">
        <f t="shared" si="38"/>
        <v>0</v>
      </c>
      <c r="BJ257" s="14" t="s">
        <v>8</v>
      </c>
      <c r="BK257" s="141">
        <f t="shared" si="39"/>
        <v>0</v>
      </c>
      <c r="BL257" s="14" t="s">
        <v>213</v>
      </c>
      <c r="BM257" s="140" t="s">
        <v>436</v>
      </c>
    </row>
    <row r="258" spans="2:65" s="1" customFormat="1" ht="24.2" customHeight="1">
      <c r="B258" s="126"/>
      <c r="C258" s="127">
        <v>82</v>
      </c>
      <c r="D258" s="127" t="s">
        <v>647</v>
      </c>
      <c r="E258" s="128" t="s">
        <v>437</v>
      </c>
      <c r="F258" s="129" t="s">
        <v>438</v>
      </c>
      <c r="G258" s="130" t="s">
        <v>216</v>
      </c>
      <c r="H258" s="131">
        <v>2</v>
      </c>
      <c r="I258" s="132"/>
      <c r="J258" s="133">
        <f t="shared" si="30"/>
        <v>0</v>
      </c>
      <c r="K258" s="134"/>
      <c r="L258" s="29"/>
      <c r="M258" s="142" t="s">
        <v>1</v>
      </c>
      <c r="N258" s="143" t="s">
        <v>41</v>
      </c>
      <c r="P258" s="144">
        <f t="shared" si="31"/>
        <v>0</v>
      </c>
      <c r="Q258" s="144">
        <v>0.0007</v>
      </c>
      <c r="R258" s="144">
        <f t="shared" si="32"/>
        <v>0.0014</v>
      </c>
      <c r="S258" s="144">
        <v>0</v>
      </c>
      <c r="T258" s="145">
        <f t="shared" si="33"/>
        <v>0</v>
      </c>
      <c r="AR258" s="140" t="s">
        <v>213</v>
      </c>
      <c r="AT258" s="140" t="s">
        <v>114</v>
      </c>
      <c r="AU258" s="140" t="s">
        <v>85</v>
      </c>
      <c r="AY258" s="14" t="s">
        <v>111</v>
      </c>
      <c r="BE258" s="141">
        <f t="shared" si="34"/>
        <v>0</v>
      </c>
      <c r="BF258" s="141">
        <f t="shared" si="35"/>
        <v>0</v>
      </c>
      <c r="BG258" s="141">
        <f t="shared" si="36"/>
        <v>0</v>
      </c>
      <c r="BH258" s="141">
        <f t="shared" si="37"/>
        <v>0</v>
      </c>
      <c r="BI258" s="141">
        <f t="shared" si="38"/>
        <v>0</v>
      </c>
      <c r="BJ258" s="14" t="s">
        <v>8</v>
      </c>
      <c r="BK258" s="141">
        <f t="shared" si="39"/>
        <v>0</v>
      </c>
      <c r="BL258" s="14" t="s">
        <v>213</v>
      </c>
      <c r="BM258" s="140" t="s">
        <v>439</v>
      </c>
    </row>
    <row r="259" spans="2:65" s="1" customFormat="1" ht="24.2" customHeight="1">
      <c r="B259" s="126"/>
      <c r="C259" s="127">
        <v>83</v>
      </c>
      <c r="D259" s="127" t="s">
        <v>647</v>
      </c>
      <c r="E259" s="128" t="s">
        <v>440</v>
      </c>
      <c r="F259" s="129" t="s">
        <v>441</v>
      </c>
      <c r="G259" s="130" t="s">
        <v>216</v>
      </c>
      <c r="H259" s="131">
        <v>1</v>
      </c>
      <c r="I259" s="132"/>
      <c r="J259" s="133">
        <f t="shared" si="30"/>
        <v>0</v>
      </c>
      <c r="K259" s="134"/>
      <c r="L259" s="29"/>
      <c r="M259" s="142" t="s">
        <v>1</v>
      </c>
      <c r="N259" s="143" t="s">
        <v>41</v>
      </c>
      <c r="P259" s="144">
        <f t="shared" si="31"/>
        <v>0</v>
      </c>
      <c r="Q259" s="144">
        <v>0.0251</v>
      </c>
      <c r="R259" s="144">
        <f t="shared" si="32"/>
        <v>0.0251</v>
      </c>
      <c r="S259" s="144">
        <v>0</v>
      </c>
      <c r="T259" s="145">
        <f t="shared" si="33"/>
        <v>0</v>
      </c>
      <c r="AR259" s="140" t="s">
        <v>213</v>
      </c>
      <c r="AT259" s="140" t="s">
        <v>114</v>
      </c>
      <c r="AU259" s="140" t="s">
        <v>85</v>
      </c>
      <c r="AY259" s="14" t="s">
        <v>111</v>
      </c>
      <c r="BE259" s="141">
        <f t="shared" si="34"/>
        <v>0</v>
      </c>
      <c r="BF259" s="141">
        <f t="shared" si="35"/>
        <v>0</v>
      </c>
      <c r="BG259" s="141">
        <f t="shared" si="36"/>
        <v>0</v>
      </c>
      <c r="BH259" s="141">
        <f t="shared" si="37"/>
        <v>0</v>
      </c>
      <c r="BI259" s="141">
        <f t="shared" si="38"/>
        <v>0</v>
      </c>
      <c r="BJ259" s="14" t="s">
        <v>8</v>
      </c>
      <c r="BK259" s="141">
        <f t="shared" si="39"/>
        <v>0</v>
      </c>
      <c r="BL259" s="14" t="s">
        <v>213</v>
      </c>
      <c r="BM259" s="140" t="s">
        <v>442</v>
      </c>
    </row>
    <row r="260" spans="2:65" s="1" customFormat="1" ht="24.2" customHeight="1">
      <c r="B260" s="126"/>
      <c r="C260" s="127">
        <v>84</v>
      </c>
      <c r="D260" s="127" t="s">
        <v>647</v>
      </c>
      <c r="E260" s="128" t="s">
        <v>443</v>
      </c>
      <c r="F260" s="129" t="s">
        <v>444</v>
      </c>
      <c r="G260" s="130" t="s">
        <v>216</v>
      </c>
      <c r="H260" s="131">
        <v>1</v>
      </c>
      <c r="I260" s="132"/>
      <c r="J260" s="133">
        <f t="shared" si="30"/>
        <v>0</v>
      </c>
      <c r="K260" s="134"/>
      <c r="L260" s="29"/>
      <c r="M260" s="142" t="s">
        <v>1</v>
      </c>
      <c r="N260" s="143" t="s">
        <v>41</v>
      </c>
      <c r="P260" s="144">
        <f t="shared" si="31"/>
        <v>0</v>
      </c>
      <c r="Q260" s="144">
        <v>0.0002</v>
      </c>
      <c r="R260" s="144">
        <f t="shared" si="32"/>
        <v>0.0002</v>
      </c>
      <c r="S260" s="144">
        <v>0.02717</v>
      </c>
      <c r="T260" s="145">
        <f t="shared" si="33"/>
        <v>0.02717</v>
      </c>
      <c r="AR260" s="140" t="s">
        <v>213</v>
      </c>
      <c r="AT260" s="140" t="s">
        <v>114</v>
      </c>
      <c r="AU260" s="140" t="s">
        <v>85</v>
      </c>
      <c r="AY260" s="14" t="s">
        <v>111</v>
      </c>
      <c r="BE260" s="141">
        <f t="shared" si="34"/>
        <v>0</v>
      </c>
      <c r="BF260" s="141">
        <f t="shared" si="35"/>
        <v>0</v>
      </c>
      <c r="BG260" s="141">
        <f t="shared" si="36"/>
        <v>0</v>
      </c>
      <c r="BH260" s="141">
        <f t="shared" si="37"/>
        <v>0</v>
      </c>
      <c r="BI260" s="141">
        <f t="shared" si="38"/>
        <v>0</v>
      </c>
      <c r="BJ260" s="14" t="s">
        <v>8</v>
      </c>
      <c r="BK260" s="141">
        <f t="shared" si="39"/>
        <v>0</v>
      </c>
      <c r="BL260" s="14" t="s">
        <v>213</v>
      </c>
      <c r="BM260" s="140" t="s">
        <v>445</v>
      </c>
    </row>
    <row r="261" spans="2:65" s="166" customFormat="1" ht="24.2" customHeight="1">
      <c r="B261" s="126"/>
      <c r="C261" s="127">
        <v>85</v>
      </c>
      <c r="D261" s="127" t="s">
        <v>647</v>
      </c>
      <c r="E261" s="128" t="s">
        <v>446</v>
      </c>
      <c r="F261" s="129" t="s">
        <v>322</v>
      </c>
      <c r="G261" s="130" t="s">
        <v>323</v>
      </c>
      <c r="H261" s="131">
        <v>2</v>
      </c>
      <c r="I261" s="132"/>
      <c r="J261" s="133">
        <f aca="true" t="shared" si="40" ref="J261">ROUND(I261*H261,0)</f>
        <v>0</v>
      </c>
      <c r="K261" s="134"/>
      <c r="L261" s="29"/>
      <c r="M261" s="142"/>
      <c r="N261" s="143"/>
      <c r="P261" s="144"/>
      <c r="Q261" s="144"/>
      <c r="R261" s="144"/>
      <c r="S261" s="144"/>
      <c r="T261" s="145"/>
      <c r="AR261" s="140"/>
      <c r="AT261" s="140"/>
      <c r="AU261" s="140"/>
      <c r="AY261" s="14"/>
      <c r="BE261" s="141"/>
      <c r="BF261" s="141"/>
      <c r="BG261" s="141"/>
      <c r="BH261" s="141"/>
      <c r="BI261" s="141"/>
      <c r="BJ261" s="14"/>
      <c r="BK261" s="141"/>
      <c r="BL261" s="14"/>
      <c r="BM261" s="140"/>
    </row>
    <row r="262" spans="2:65" s="1" customFormat="1" ht="26.25" customHeight="1">
      <c r="B262" s="126"/>
      <c r="C262" s="127">
        <v>86</v>
      </c>
      <c r="D262" s="127" t="s">
        <v>647</v>
      </c>
      <c r="E262" s="128" t="s">
        <v>673</v>
      </c>
      <c r="F262" s="129" t="s">
        <v>674</v>
      </c>
      <c r="G262" s="130" t="s">
        <v>323</v>
      </c>
      <c r="H262" s="131">
        <v>0.031</v>
      </c>
      <c r="I262" s="132"/>
      <c r="J262" s="133">
        <f t="shared" si="30"/>
        <v>0</v>
      </c>
      <c r="K262" s="134"/>
      <c r="L262" s="29"/>
      <c r="M262" s="142" t="s">
        <v>1</v>
      </c>
      <c r="N262" s="143" t="s">
        <v>41</v>
      </c>
      <c r="P262" s="144">
        <f t="shared" si="31"/>
        <v>0</v>
      </c>
      <c r="Q262" s="144">
        <v>0</v>
      </c>
      <c r="R262" s="144">
        <f t="shared" si="32"/>
        <v>0</v>
      </c>
      <c r="S262" s="144">
        <v>0</v>
      </c>
      <c r="T262" s="145">
        <f t="shared" si="33"/>
        <v>0</v>
      </c>
      <c r="AR262" s="140" t="s">
        <v>213</v>
      </c>
      <c r="AT262" s="140" t="s">
        <v>114</v>
      </c>
      <c r="AU262" s="140" t="s">
        <v>85</v>
      </c>
      <c r="AY262" s="14" t="s">
        <v>111</v>
      </c>
      <c r="BE262" s="141">
        <f t="shared" si="34"/>
        <v>0</v>
      </c>
      <c r="BF262" s="141">
        <f t="shared" si="35"/>
        <v>0</v>
      </c>
      <c r="BG262" s="141">
        <f t="shared" si="36"/>
        <v>0</v>
      </c>
      <c r="BH262" s="141">
        <f t="shared" si="37"/>
        <v>0</v>
      </c>
      <c r="BI262" s="141">
        <f t="shared" si="38"/>
        <v>0</v>
      </c>
      <c r="BJ262" s="14" t="s">
        <v>8</v>
      </c>
      <c r="BK262" s="141">
        <f t="shared" si="39"/>
        <v>0</v>
      </c>
      <c r="BL262" s="14" t="s">
        <v>213</v>
      </c>
      <c r="BM262" s="140" t="s">
        <v>447</v>
      </c>
    </row>
    <row r="263" spans="2:65" s="1" customFormat="1" ht="24.2" customHeight="1">
      <c r="B263" s="126"/>
      <c r="C263" s="127">
        <v>87</v>
      </c>
      <c r="D263" s="127">
        <v>731</v>
      </c>
      <c r="E263" s="128" t="s">
        <v>676</v>
      </c>
      <c r="F263" s="129" t="s">
        <v>675</v>
      </c>
      <c r="G263" s="130" t="s">
        <v>257</v>
      </c>
      <c r="H263" s="131">
        <v>0.031</v>
      </c>
      <c r="I263" s="132"/>
      <c r="J263" s="133">
        <f t="shared" si="30"/>
        <v>0</v>
      </c>
      <c r="K263" s="134"/>
      <c r="L263" s="29"/>
      <c r="M263" s="142" t="s">
        <v>1</v>
      </c>
      <c r="N263" s="143" t="s">
        <v>41</v>
      </c>
      <c r="P263" s="144">
        <f t="shared" si="31"/>
        <v>0</v>
      </c>
      <c r="Q263" s="144">
        <v>0</v>
      </c>
      <c r="R263" s="144">
        <f t="shared" si="32"/>
        <v>0</v>
      </c>
      <c r="S263" s="144">
        <v>0</v>
      </c>
      <c r="T263" s="145">
        <f t="shared" si="33"/>
        <v>0</v>
      </c>
      <c r="AR263" s="140" t="s">
        <v>213</v>
      </c>
      <c r="AT263" s="140" t="s">
        <v>114</v>
      </c>
      <c r="AU263" s="140" t="s">
        <v>85</v>
      </c>
      <c r="AY263" s="14" t="s">
        <v>111</v>
      </c>
      <c r="BE263" s="141">
        <f t="shared" si="34"/>
        <v>0</v>
      </c>
      <c r="BF263" s="141">
        <f t="shared" si="35"/>
        <v>0</v>
      </c>
      <c r="BG263" s="141">
        <f t="shared" si="36"/>
        <v>0</v>
      </c>
      <c r="BH263" s="141">
        <f t="shared" si="37"/>
        <v>0</v>
      </c>
      <c r="BI263" s="141">
        <f t="shared" si="38"/>
        <v>0</v>
      </c>
      <c r="BJ263" s="14" t="s">
        <v>8</v>
      </c>
      <c r="BK263" s="141">
        <f t="shared" si="39"/>
        <v>0</v>
      </c>
      <c r="BL263" s="14" t="s">
        <v>213</v>
      </c>
      <c r="BM263" s="140" t="s">
        <v>448</v>
      </c>
    </row>
    <row r="264" spans="2:63" s="11" customFormat="1" ht="22.9" customHeight="1">
      <c r="B264" s="114"/>
      <c r="D264" s="115" t="s">
        <v>75</v>
      </c>
      <c r="E264" s="124" t="s">
        <v>449</v>
      </c>
      <c r="F264" s="124" t="s">
        <v>450</v>
      </c>
      <c r="I264" s="117"/>
      <c r="J264" s="125">
        <f>BK264</f>
        <v>0</v>
      </c>
      <c r="L264" s="114"/>
      <c r="M264" s="119"/>
      <c r="P264" s="120">
        <f>SUM(P265:P278)</f>
        <v>0</v>
      </c>
      <c r="R264" s="120">
        <f>SUM(R265:R278)</f>
        <v>0.01094</v>
      </c>
      <c r="T264" s="121">
        <f>SUM(T265:T278)</f>
        <v>0.03</v>
      </c>
      <c r="AR264" s="115" t="s">
        <v>85</v>
      </c>
      <c r="AT264" s="122" t="s">
        <v>75</v>
      </c>
      <c r="AU264" s="122" t="s">
        <v>8</v>
      </c>
      <c r="AY264" s="115" t="s">
        <v>111</v>
      </c>
      <c r="BK264" s="123">
        <f>SUM(BK265:BK278)</f>
        <v>0</v>
      </c>
    </row>
    <row r="265" spans="2:65" s="1" customFormat="1" ht="21.75" customHeight="1">
      <c r="B265" s="126"/>
      <c r="C265" s="127" t="s">
        <v>451</v>
      </c>
      <c r="D265" s="127" t="s">
        <v>647</v>
      </c>
      <c r="E265" s="128" t="s">
        <v>452</v>
      </c>
      <c r="F265" s="129" t="s">
        <v>453</v>
      </c>
      <c r="G265" s="130" t="s">
        <v>216</v>
      </c>
      <c r="H265" s="131">
        <v>5</v>
      </c>
      <c r="I265" s="132"/>
      <c r="J265" s="133">
        <f aca="true" t="shared" si="41" ref="J265:J278">ROUND(I265*H265,0)</f>
        <v>0</v>
      </c>
      <c r="K265" s="134"/>
      <c r="L265" s="29"/>
      <c r="M265" s="142" t="s">
        <v>1</v>
      </c>
      <c r="N265" s="143" t="s">
        <v>41</v>
      </c>
      <c r="P265" s="144">
        <f aca="true" t="shared" si="42" ref="P265:P278">O265*H265</f>
        <v>0</v>
      </c>
      <c r="Q265" s="144">
        <v>0</v>
      </c>
      <c r="R265" s="144">
        <f aca="true" t="shared" si="43" ref="R265:R278">Q265*H265</f>
        <v>0</v>
      </c>
      <c r="S265" s="144">
        <v>0</v>
      </c>
      <c r="T265" s="145">
        <f aca="true" t="shared" si="44" ref="T265:T278">S265*H265</f>
        <v>0</v>
      </c>
      <c r="AR265" s="140" t="s">
        <v>213</v>
      </c>
      <c r="AT265" s="140" t="s">
        <v>114</v>
      </c>
      <c r="AU265" s="140" t="s">
        <v>85</v>
      </c>
      <c r="AY265" s="14" t="s">
        <v>111</v>
      </c>
      <c r="BE265" s="141">
        <f aca="true" t="shared" si="45" ref="BE265:BE278">IF(N265="základní",J265,0)</f>
        <v>0</v>
      </c>
      <c r="BF265" s="141">
        <f aca="true" t="shared" si="46" ref="BF265:BF278">IF(N265="snížená",J265,0)</f>
        <v>0</v>
      </c>
      <c r="BG265" s="141">
        <f aca="true" t="shared" si="47" ref="BG265:BG278">IF(N265="zákl. přenesená",J265,0)</f>
        <v>0</v>
      </c>
      <c r="BH265" s="141">
        <f aca="true" t="shared" si="48" ref="BH265:BH278">IF(N265="sníž. přenesená",J265,0)</f>
        <v>0</v>
      </c>
      <c r="BI265" s="141">
        <f aca="true" t="shared" si="49" ref="BI265:BI278">IF(N265="nulová",J265,0)</f>
        <v>0</v>
      </c>
      <c r="BJ265" s="14" t="s">
        <v>8</v>
      </c>
      <c r="BK265" s="141">
        <f aca="true" t="shared" si="50" ref="BK265:BK278">ROUND(I265*H265,0)</f>
        <v>0</v>
      </c>
      <c r="BL265" s="14" t="s">
        <v>213</v>
      </c>
      <c r="BM265" s="140" t="s">
        <v>454</v>
      </c>
    </row>
    <row r="266" spans="2:65" s="1" customFormat="1" ht="24.2" customHeight="1">
      <c r="B266" s="126"/>
      <c r="C266" s="154" t="s">
        <v>455</v>
      </c>
      <c r="D266" s="154">
        <v>345</v>
      </c>
      <c r="E266" s="155" t="s">
        <v>456</v>
      </c>
      <c r="F266" s="156" t="s">
        <v>677</v>
      </c>
      <c r="G266" s="157" t="s">
        <v>216</v>
      </c>
      <c r="H266" s="158">
        <v>5</v>
      </c>
      <c r="I266" s="159"/>
      <c r="J266" s="160">
        <f t="shared" si="41"/>
        <v>0</v>
      </c>
      <c r="K266" s="161"/>
      <c r="L266" s="162"/>
      <c r="M266" s="163" t="s">
        <v>1</v>
      </c>
      <c r="N266" s="164" t="s">
        <v>41</v>
      </c>
      <c r="P266" s="144">
        <f t="shared" si="42"/>
        <v>0</v>
      </c>
      <c r="Q266" s="144">
        <v>0.00159</v>
      </c>
      <c r="R266" s="144">
        <f t="shared" si="43"/>
        <v>0.00795</v>
      </c>
      <c r="S266" s="144">
        <v>0</v>
      </c>
      <c r="T266" s="145">
        <f t="shared" si="44"/>
        <v>0</v>
      </c>
      <c r="AR266" s="140" t="s">
        <v>295</v>
      </c>
      <c r="AT266" s="140" t="s">
        <v>219</v>
      </c>
      <c r="AU266" s="140" t="s">
        <v>85</v>
      </c>
      <c r="AY266" s="14" t="s">
        <v>111</v>
      </c>
      <c r="BE266" s="141">
        <f t="shared" si="45"/>
        <v>0</v>
      </c>
      <c r="BF266" s="141">
        <f t="shared" si="46"/>
        <v>0</v>
      </c>
      <c r="BG266" s="141">
        <f t="shared" si="47"/>
        <v>0</v>
      </c>
      <c r="BH266" s="141">
        <f t="shared" si="48"/>
        <v>0</v>
      </c>
      <c r="BI266" s="141">
        <f t="shared" si="49"/>
        <v>0</v>
      </c>
      <c r="BJ266" s="14" t="s">
        <v>8</v>
      </c>
      <c r="BK266" s="141">
        <f t="shared" si="50"/>
        <v>0</v>
      </c>
      <c r="BL266" s="14" t="s">
        <v>213</v>
      </c>
      <c r="BM266" s="140" t="s">
        <v>457</v>
      </c>
    </row>
    <row r="267" spans="2:65" s="1" customFormat="1" ht="24.2" customHeight="1">
      <c r="B267" s="126"/>
      <c r="C267" s="127" t="s">
        <v>458</v>
      </c>
      <c r="D267" s="127" t="s">
        <v>647</v>
      </c>
      <c r="E267" s="128" t="s">
        <v>459</v>
      </c>
      <c r="F267" s="129" t="s">
        <v>678</v>
      </c>
      <c r="G267" s="130" t="s">
        <v>216</v>
      </c>
      <c r="H267" s="131">
        <v>2</v>
      </c>
      <c r="I267" s="132"/>
      <c r="J267" s="133">
        <f t="shared" si="41"/>
        <v>0</v>
      </c>
      <c r="K267" s="134"/>
      <c r="L267" s="29"/>
      <c r="M267" s="142" t="s">
        <v>1</v>
      </c>
      <c r="N267" s="143" t="s">
        <v>41</v>
      </c>
      <c r="P267" s="144">
        <f t="shared" si="42"/>
        <v>0</v>
      </c>
      <c r="Q267" s="144">
        <v>0</v>
      </c>
      <c r="R267" s="144">
        <f t="shared" si="43"/>
        <v>0</v>
      </c>
      <c r="S267" s="144">
        <v>0</v>
      </c>
      <c r="T267" s="145">
        <f t="shared" si="44"/>
        <v>0</v>
      </c>
      <c r="AR267" s="140" t="s">
        <v>213</v>
      </c>
      <c r="AT267" s="140" t="s">
        <v>114</v>
      </c>
      <c r="AU267" s="140" t="s">
        <v>85</v>
      </c>
      <c r="AY267" s="14" t="s">
        <v>111</v>
      </c>
      <c r="BE267" s="141">
        <f t="shared" si="45"/>
        <v>0</v>
      </c>
      <c r="BF267" s="141">
        <f t="shared" si="46"/>
        <v>0</v>
      </c>
      <c r="BG267" s="141">
        <f t="shared" si="47"/>
        <v>0</v>
      </c>
      <c r="BH267" s="141">
        <f t="shared" si="48"/>
        <v>0</v>
      </c>
      <c r="BI267" s="141">
        <f t="shared" si="49"/>
        <v>0</v>
      </c>
      <c r="BJ267" s="14" t="s">
        <v>8</v>
      </c>
      <c r="BK267" s="141">
        <f t="shared" si="50"/>
        <v>0</v>
      </c>
      <c r="BL267" s="14" t="s">
        <v>213</v>
      </c>
      <c r="BM267" s="140" t="s">
        <v>460</v>
      </c>
    </row>
    <row r="268" spans="2:65" s="1" customFormat="1" ht="24.2" customHeight="1">
      <c r="B268" s="126"/>
      <c r="C268" s="154" t="s">
        <v>461</v>
      </c>
      <c r="D268" s="154">
        <v>345</v>
      </c>
      <c r="E268" s="155" t="s">
        <v>685</v>
      </c>
      <c r="F268" s="156" t="s">
        <v>679</v>
      </c>
      <c r="G268" s="157" t="s">
        <v>216</v>
      </c>
      <c r="H268" s="158">
        <v>2</v>
      </c>
      <c r="I268" s="159"/>
      <c r="J268" s="160">
        <f t="shared" si="41"/>
        <v>0</v>
      </c>
      <c r="K268" s="161"/>
      <c r="L268" s="162"/>
      <c r="M268" s="163" t="s">
        <v>1</v>
      </c>
      <c r="N268" s="164" t="s">
        <v>41</v>
      </c>
      <c r="P268" s="144">
        <f t="shared" si="42"/>
        <v>0</v>
      </c>
      <c r="Q268" s="144">
        <v>4E-05</v>
      </c>
      <c r="R268" s="144">
        <f t="shared" si="43"/>
        <v>8E-05</v>
      </c>
      <c r="S268" s="144">
        <v>0</v>
      </c>
      <c r="T268" s="145">
        <f t="shared" si="44"/>
        <v>0</v>
      </c>
      <c r="AR268" s="140" t="s">
        <v>295</v>
      </c>
      <c r="AT268" s="140" t="s">
        <v>219</v>
      </c>
      <c r="AU268" s="140" t="s">
        <v>85</v>
      </c>
      <c r="AY268" s="14" t="s">
        <v>111</v>
      </c>
      <c r="BE268" s="141">
        <f t="shared" si="45"/>
        <v>0</v>
      </c>
      <c r="BF268" s="141">
        <f t="shared" si="46"/>
        <v>0</v>
      </c>
      <c r="BG268" s="141">
        <f t="shared" si="47"/>
        <v>0</v>
      </c>
      <c r="BH268" s="141">
        <f t="shared" si="48"/>
        <v>0</v>
      </c>
      <c r="BI268" s="141">
        <f t="shared" si="49"/>
        <v>0</v>
      </c>
      <c r="BJ268" s="14" t="s">
        <v>8</v>
      </c>
      <c r="BK268" s="141">
        <f t="shared" si="50"/>
        <v>0</v>
      </c>
      <c r="BL268" s="14" t="s">
        <v>213</v>
      </c>
      <c r="BM268" s="140" t="s">
        <v>462</v>
      </c>
    </row>
    <row r="269" spans="2:65" s="1" customFormat="1" ht="24.2" customHeight="1">
      <c r="B269" s="126"/>
      <c r="C269" s="127" t="s">
        <v>463</v>
      </c>
      <c r="D269" s="127" t="s">
        <v>647</v>
      </c>
      <c r="E269" s="128" t="s">
        <v>464</v>
      </c>
      <c r="F269" s="129" t="s">
        <v>465</v>
      </c>
      <c r="G269" s="130" t="s">
        <v>216</v>
      </c>
      <c r="H269" s="131">
        <v>3</v>
      </c>
      <c r="I269" s="132"/>
      <c r="J269" s="133">
        <f t="shared" si="41"/>
        <v>0</v>
      </c>
      <c r="K269" s="134"/>
      <c r="L269" s="29"/>
      <c r="M269" s="142" t="s">
        <v>1</v>
      </c>
      <c r="N269" s="143" t="s">
        <v>41</v>
      </c>
      <c r="P269" s="144">
        <f t="shared" si="42"/>
        <v>0</v>
      </c>
      <c r="Q269" s="144">
        <v>0</v>
      </c>
      <c r="R269" s="144">
        <f t="shared" si="43"/>
        <v>0</v>
      </c>
      <c r="S269" s="144">
        <v>0</v>
      </c>
      <c r="T269" s="145">
        <f t="shared" si="44"/>
        <v>0</v>
      </c>
      <c r="AR269" s="140" t="s">
        <v>213</v>
      </c>
      <c r="AT269" s="140" t="s">
        <v>114</v>
      </c>
      <c r="AU269" s="140" t="s">
        <v>85</v>
      </c>
      <c r="AY269" s="14" t="s">
        <v>111</v>
      </c>
      <c r="BE269" s="141">
        <f t="shared" si="45"/>
        <v>0</v>
      </c>
      <c r="BF269" s="141">
        <f t="shared" si="46"/>
        <v>0</v>
      </c>
      <c r="BG269" s="141">
        <f t="shared" si="47"/>
        <v>0</v>
      </c>
      <c r="BH269" s="141">
        <f t="shared" si="48"/>
        <v>0</v>
      </c>
      <c r="BI269" s="141">
        <f t="shared" si="49"/>
        <v>0</v>
      </c>
      <c r="BJ269" s="14" t="s">
        <v>8</v>
      </c>
      <c r="BK269" s="141">
        <f t="shared" si="50"/>
        <v>0</v>
      </c>
      <c r="BL269" s="14" t="s">
        <v>213</v>
      </c>
      <c r="BM269" s="140" t="s">
        <v>466</v>
      </c>
    </row>
    <row r="270" spans="2:65" s="1" customFormat="1" ht="24.2" customHeight="1">
      <c r="B270" s="126"/>
      <c r="C270" s="154" t="s">
        <v>467</v>
      </c>
      <c r="D270" s="154">
        <v>345</v>
      </c>
      <c r="E270" s="155" t="s">
        <v>684</v>
      </c>
      <c r="F270" s="156" t="s">
        <v>680</v>
      </c>
      <c r="G270" s="157" t="s">
        <v>216</v>
      </c>
      <c r="H270" s="158">
        <v>3</v>
      </c>
      <c r="I270" s="159"/>
      <c r="J270" s="160">
        <f t="shared" si="41"/>
        <v>0</v>
      </c>
      <c r="K270" s="161"/>
      <c r="L270" s="162"/>
      <c r="M270" s="163" t="s">
        <v>1</v>
      </c>
      <c r="N270" s="164" t="s">
        <v>41</v>
      </c>
      <c r="P270" s="144">
        <f t="shared" si="42"/>
        <v>0</v>
      </c>
      <c r="Q270" s="144">
        <v>7E-05</v>
      </c>
      <c r="R270" s="144">
        <f t="shared" si="43"/>
        <v>0.00020999999999999998</v>
      </c>
      <c r="S270" s="144">
        <v>0</v>
      </c>
      <c r="T270" s="145">
        <f t="shared" si="44"/>
        <v>0</v>
      </c>
      <c r="AR270" s="140" t="s">
        <v>295</v>
      </c>
      <c r="AT270" s="140" t="s">
        <v>219</v>
      </c>
      <c r="AU270" s="140" t="s">
        <v>85</v>
      </c>
      <c r="AY270" s="14" t="s">
        <v>111</v>
      </c>
      <c r="BE270" s="141">
        <f t="shared" si="45"/>
        <v>0</v>
      </c>
      <c r="BF270" s="141">
        <f t="shared" si="46"/>
        <v>0</v>
      </c>
      <c r="BG270" s="141">
        <f t="shared" si="47"/>
        <v>0</v>
      </c>
      <c r="BH270" s="141">
        <f t="shared" si="48"/>
        <v>0</v>
      </c>
      <c r="BI270" s="141">
        <f t="shared" si="49"/>
        <v>0</v>
      </c>
      <c r="BJ270" s="14" t="s">
        <v>8</v>
      </c>
      <c r="BK270" s="141">
        <f t="shared" si="50"/>
        <v>0</v>
      </c>
      <c r="BL270" s="14" t="s">
        <v>213</v>
      </c>
      <c r="BM270" s="140" t="s">
        <v>468</v>
      </c>
    </row>
    <row r="271" spans="2:65" s="1" customFormat="1" ht="24.2" customHeight="1">
      <c r="B271" s="126"/>
      <c r="C271" s="127" t="s">
        <v>469</v>
      </c>
      <c r="D271" s="127" t="s">
        <v>647</v>
      </c>
      <c r="E271" s="128" t="s">
        <v>470</v>
      </c>
      <c r="F271" s="129" t="s">
        <v>471</v>
      </c>
      <c r="G271" s="130" t="s">
        <v>216</v>
      </c>
      <c r="H271" s="131">
        <v>3</v>
      </c>
      <c r="I271" s="132"/>
      <c r="J271" s="133">
        <f t="shared" si="41"/>
        <v>0</v>
      </c>
      <c r="K271" s="134"/>
      <c r="L271" s="29"/>
      <c r="M271" s="142" t="s">
        <v>1</v>
      </c>
      <c r="N271" s="143" t="s">
        <v>41</v>
      </c>
      <c r="P271" s="144">
        <f t="shared" si="42"/>
        <v>0</v>
      </c>
      <c r="Q271" s="144">
        <v>0</v>
      </c>
      <c r="R271" s="144">
        <f t="shared" si="43"/>
        <v>0</v>
      </c>
      <c r="S271" s="144">
        <v>0</v>
      </c>
      <c r="T271" s="145">
        <f t="shared" si="44"/>
        <v>0</v>
      </c>
      <c r="AR271" s="140" t="s">
        <v>213</v>
      </c>
      <c r="AT271" s="140" t="s">
        <v>114</v>
      </c>
      <c r="AU271" s="140" t="s">
        <v>85</v>
      </c>
      <c r="AY271" s="14" t="s">
        <v>111</v>
      </c>
      <c r="BE271" s="141">
        <f t="shared" si="45"/>
        <v>0</v>
      </c>
      <c r="BF271" s="141">
        <f t="shared" si="46"/>
        <v>0</v>
      </c>
      <c r="BG271" s="141">
        <f t="shared" si="47"/>
        <v>0</v>
      </c>
      <c r="BH271" s="141">
        <f t="shared" si="48"/>
        <v>0</v>
      </c>
      <c r="BI271" s="141">
        <f t="shared" si="49"/>
        <v>0</v>
      </c>
      <c r="BJ271" s="14" t="s">
        <v>8</v>
      </c>
      <c r="BK271" s="141">
        <f t="shared" si="50"/>
        <v>0</v>
      </c>
      <c r="BL271" s="14" t="s">
        <v>213</v>
      </c>
      <c r="BM271" s="140" t="s">
        <v>472</v>
      </c>
    </row>
    <row r="272" spans="2:65" s="1" customFormat="1" ht="24.2" customHeight="1">
      <c r="B272" s="126"/>
      <c r="C272" s="154" t="s">
        <v>473</v>
      </c>
      <c r="D272" s="154">
        <v>348</v>
      </c>
      <c r="E272" s="155" t="s">
        <v>474</v>
      </c>
      <c r="F272" s="156" t="s">
        <v>475</v>
      </c>
      <c r="G272" s="157" t="s">
        <v>216</v>
      </c>
      <c r="H272" s="158">
        <v>3</v>
      </c>
      <c r="I272" s="159"/>
      <c r="J272" s="160">
        <f t="shared" si="41"/>
        <v>0</v>
      </c>
      <c r="K272" s="161"/>
      <c r="L272" s="162"/>
      <c r="M272" s="163" t="s">
        <v>1</v>
      </c>
      <c r="N272" s="164" t="s">
        <v>41</v>
      </c>
      <c r="P272" s="144">
        <f t="shared" si="42"/>
        <v>0</v>
      </c>
      <c r="Q272" s="144">
        <v>0.0005</v>
      </c>
      <c r="R272" s="144">
        <f t="shared" si="43"/>
        <v>0.0015</v>
      </c>
      <c r="S272" s="144">
        <v>0</v>
      </c>
      <c r="T272" s="145">
        <f t="shared" si="44"/>
        <v>0</v>
      </c>
      <c r="AR272" s="140" t="s">
        <v>295</v>
      </c>
      <c r="AT272" s="140" t="s">
        <v>219</v>
      </c>
      <c r="AU272" s="140" t="s">
        <v>85</v>
      </c>
      <c r="AY272" s="14" t="s">
        <v>111</v>
      </c>
      <c r="BE272" s="141">
        <f t="shared" si="45"/>
        <v>0</v>
      </c>
      <c r="BF272" s="141">
        <f t="shared" si="46"/>
        <v>0</v>
      </c>
      <c r="BG272" s="141">
        <f t="shared" si="47"/>
        <v>0</v>
      </c>
      <c r="BH272" s="141">
        <f t="shared" si="48"/>
        <v>0</v>
      </c>
      <c r="BI272" s="141">
        <f t="shared" si="49"/>
        <v>0</v>
      </c>
      <c r="BJ272" s="14" t="s">
        <v>8</v>
      </c>
      <c r="BK272" s="141">
        <f t="shared" si="50"/>
        <v>0</v>
      </c>
      <c r="BL272" s="14" t="s">
        <v>213</v>
      </c>
      <c r="BM272" s="140" t="s">
        <v>476</v>
      </c>
    </row>
    <row r="273" spans="2:65" s="1" customFormat="1" ht="16.5" customHeight="1">
      <c r="B273" s="126"/>
      <c r="C273" s="154" t="s">
        <v>477</v>
      </c>
      <c r="D273" s="154">
        <v>347</v>
      </c>
      <c r="E273" s="155" t="s">
        <v>478</v>
      </c>
      <c r="F273" s="156" t="s">
        <v>681</v>
      </c>
      <c r="G273" s="157" t="s">
        <v>216</v>
      </c>
      <c r="H273" s="158">
        <v>6</v>
      </c>
      <c r="I273" s="159"/>
      <c r="J273" s="160">
        <f t="shared" si="41"/>
        <v>0</v>
      </c>
      <c r="K273" s="161"/>
      <c r="L273" s="162"/>
      <c r="M273" s="163" t="s">
        <v>1</v>
      </c>
      <c r="N273" s="164" t="s">
        <v>41</v>
      </c>
      <c r="P273" s="144">
        <f t="shared" si="42"/>
        <v>0</v>
      </c>
      <c r="Q273" s="144">
        <v>0.0002</v>
      </c>
      <c r="R273" s="144">
        <f t="shared" si="43"/>
        <v>0.0012000000000000001</v>
      </c>
      <c r="S273" s="144">
        <v>0</v>
      </c>
      <c r="T273" s="145">
        <f t="shared" si="44"/>
        <v>0</v>
      </c>
      <c r="AR273" s="140" t="s">
        <v>295</v>
      </c>
      <c r="AT273" s="140" t="s">
        <v>219</v>
      </c>
      <c r="AU273" s="140" t="s">
        <v>85</v>
      </c>
      <c r="AY273" s="14" t="s">
        <v>111</v>
      </c>
      <c r="BE273" s="141">
        <f t="shared" si="45"/>
        <v>0</v>
      </c>
      <c r="BF273" s="141">
        <f t="shared" si="46"/>
        <v>0</v>
      </c>
      <c r="BG273" s="141">
        <f t="shared" si="47"/>
        <v>0</v>
      </c>
      <c r="BH273" s="141">
        <f t="shared" si="48"/>
        <v>0</v>
      </c>
      <c r="BI273" s="141">
        <f t="shared" si="49"/>
        <v>0</v>
      </c>
      <c r="BJ273" s="14" t="s">
        <v>8</v>
      </c>
      <c r="BK273" s="141">
        <f t="shared" si="50"/>
        <v>0</v>
      </c>
      <c r="BL273" s="14" t="s">
        <v>213</v>
      </c>
      <c r="BM273" s="140" t="s">
        <v>479</v>
      </c>
    </row>
    <row r="274" spans="2:65" s="1" customFormat="1" ht="16.5" customHeight="1">
      <c r="B274" s="126"/>
      <c r="C274" s="127" t="s">
        <v>480</v>
      </c>
      <c r="D274" s="127" t="s">
        <v>647</v>
      </c>
      <c r="E274" s="128" t="s">
        <v>481</v>
      </c>
      <c r="F274" s="129" t="s">
        <v>482</v>
      </c>
      <c r="G274" s="130" t="s">
        <v>323</v>
      </c>
      <c r="H274" s="131">
        <v>3</v>
      </c>
      <c r="I274" s="132"/>
      <c r="J274" s="133">
        <f t="shared" si="41"/>
        <v>0</v>
      </c>
      <c r="K274" s="134"/>
      <c r="L274" s="29"/>
      <c r="M274" s="142" t="s">
        <v>1</v>
      </c>
      <c r="N274" s="143" t="s">
        <v>41</v>
      </c>
      <c r="P274" s="144">
        <f t="shared" si="42"/>
        <v>0</v>
      </c>
      <c r="Q274" s="144">
        <v>0</v>
      </c>
      <c r="R274" s="144">
        <f t="shared" si="43"/>
        <v>0</v>
      </c>
      <c r="S274" s="144">
        <v>0.01</v>
      </c>
      <c r="T274" s="145">
        <f t="shared" si="44"/>
        <v>0.03</v>
      </c>
      <c r="AR274" s="140" t="s">
        <v>213</v>
      </c>
      <c r="AT274" s="140" t="s">
        <v>114</v>
      </c>
      <c r="AU274" s="140" t="s">
        <v>85</v>
      </c>
      <c r="AY274" s="14" t="s">
        <v>111</v>
      </c>
      <c r="BE274" s="141">
        <f t="shared" si="45"/>
        <v>0</v>
      </c>
      <c r="BF274" s="141">
        <f t="shared" si="46"/>
        <v>0</v>
      </c>
      <c r="BG274" s="141">
        <f t="shared" si="47"/>
        <v>0</v>
      </c>
      <c r="BH274" s="141">
        <f t="shared" si="48"/>
        <v>0</v>
      </c>
      <c r="BI274" s="141">
        <f t="shared" si="49"/>
        <v>0</v>
      </c>
      <c r="BJ274" s="14" t="s">
        <v>8</v>
      </c>
      <c r="BK274" s="141">
        <f t="shared" si="50"/>
        <v>0</v>
      </c>
      <c r="BL274" s="14" t="s">
        <v>213</v>
      </c>
      <c r="BM274" s="140" t="s">
        <v>483</v>
      </c>
    </row>
    <row r="275" spans="2:65" s="1" customFormat="1" ht="37.9" customHeight="1">
      <c r="B275" s="126"/>
      <c r="C275" s="127" t="s">
        <v>484</v>
      </c>
      <c r="D275" s="127" t="s">
        <v>647</v>
      </c>
      <c r="E275" s="128" t="s">
        <v>485</v>
      </c>
      <c r="F275" s="129" t="s">
        <v>682</v>
      </c>
      <c r="G275" s="130" t="s">
        <v>486</v>
      </c>
      <c r="H275" s="131">
        <v>1</v>
      </c>
      <c r="I275" s="132"/>
      <c r="J275" s="133">
        <f t="shared" si="41"/>
        <v>0</v>
      </c>
      <c r="K275" s="134"/>
      <c r="L275" s="29"/>
      <c r="M275" s="142" t="s">
        <v>1</v>
      </c>
      <c r="N275" s="143" t="s">
        <v>41</v>
      </c>
      <c r="P275" s="144">
        <f t="shared" si="42"/>
        <v>0</v>
      </c>
      <c r="Q275" s="144">
        <v>0</v>
      </c>
      <c r="R275" s="144">
        <f t="shared" si="43"/>
        <v>0</v>
      </c>
      <c r="S275" s="144">
        <v>0</v>
      </c>
      <c r="T275" s="145">
        <f t="shared" si="44"/>
        <v>0</v>
      </c>
      <c r="AR275" s="140" t="s">
        <v>213</v>
      </c>
      <c r="AT275" s="140" t="s">
        <v>114</v>
      </c>
      <c r="AU275" s="140" t="s">
        <v>85</v>
      </c>
      <c r="AY275" s="14" t="s">
        <v>111</v>
      </c>
      <c r="BE275" s="141">
        <f t="shared" si="45"/>
        <v>0</v>
      </c>
      <c r="BF275" s="141">
        <f t="shared" si="46"/>
        <v>0</v>
      </c>
      <c r="BG275" s="141">
        <f t="shared" si="47"/>
        <v>0</v>
      </c>
      <c r="BH275" s="141">
        <f t="shared" si="48"/>
        <v>0</v>
      </c>
      <c r="BI275" s="141">
        <f t="shared" si="49"/>
        <v>0</v>
      </c>
      <c r="BJ275" s="14" t="s">
        <v>8</v>
      </c>
      <c r="BK275" s="141">
        <f t="shared" si="50"/>
        <v>0</v>
      </c>
      <c r="BL275" s="14" t="s">
        <v>213</v>
      </c>
      <c r="BM275" s="140" t="s">
        <v>487</v>
      </c>
    </row>
    <row r="276" spans="2:65" s="1" customFormat="1" ht="16.5" customHeight="1">
      <c r="B276" s="126"/>
      <c r="C276" s="127" t="s">
        <v>488</v>
      </c>
      <c r="D276" s="127" t="s">
        <v>647</v>
      </c>
      <c r="E276" s="128" t="s">
        <v>489</v>
      </c>
      <c r="F276" s="129" t="s">
        <v>490</v>
      </c>
      <c r="G276" s="130" t="s">
        <v>323</v>
      </c>
      <c r="H276" s="131">
        <v>5</v>
      </c>
      <c r="I276" s="132"/>
      <c r="J276" s="133">
        <f t="shared" si="41"/>
        <v>0</v>
      </c>
      <c r="K276" s="134"/>
      <c r="L276" s="29"/>
      <c r="M276" s="142" t="s">
        <v>1</v>
      </c>
      <c r="N276" s="143" t="s">
        <v>41</v>
      </c>
      <c r="P276" s="144">
        <f t="shared" si="42"/>
        <v>0</v>
      </c>
      <c r="Q276" s="144">
        <v>0</v>
      </c>
      <c r="R276" s="144">
        <f t="shared" si="43"/>
        <v>0</v>
      </c>
      <c r="S276" s="144">
        <v>0</v>
      </c>
      <c r="T276" s="145">
        <f t="shared" si="44"/>
        <v>0</v>
      </c>
      <c r="AR276" s="140" t="s">
        <v>213</v>
      </c>
      <c r="AT276" s="140" t="s">
        <v>114</v>
      </c>
      <c r="AU276" s="140" t="s">
        <v>85</v>
      </c>
      <c r="AY276" s="14" t="s">
        <v>111</v>
      </c>
      <c r="BE276" s="141">
        <f t="shared" si="45"/>
        <v>0</v>
      </c>
      <c r="BF276" s="141">
        <f t="shared" si="46"/>
        <v>0</v>
      </c>
      <c r="BG276" s="141">
        <f t="shared" si="47"/>
        <v>0</v>
      </c>
      <c r="BH276" s="141">
        <f t="shared" si="48"/>
        <v>0</v>
      </c>
      <c r="BI276" s="141">
        <f t="shared" si="49"/>
        <v>0</v>
      </c>
      <c r="BJ276" s="14" t="s">
        <v>8</v>
      </c>
      <c r="BK276" s="141">
        <f t="shared" si="50"/>
        <v>0</v>
      </c>
      <c r="BL276" s="14" t="s">
        <v>213</v>
      </c>
      <c r="BM276" s="140" t="s">
        <v>491</v>
      </c>
    </row>
    <row r="277" spans="2:65" s="1" customFormat="1" ht="16.5" customHeight="1">
      <c r="B277" s="126"/>
      <c r="C277" s="127" t="s">
        <v>492</v>
      </c>
      <c r="D277" s="127" t="s">
        <v>647</v>
      </c>
      <c r="E277" s="128" t="s">
        <v>493</v>
      </c>
      <c r="F277" s="129" t="s">
        <v>494</v>
      </c>
      <c r="G277" s="130" t="s">
        <v>117</v>
      </c>
      <c r="H277" s="131">
        <v>1</v>
      </c>
      <c r="I277" s="132"/>
      <c r="J277" s="133">
        <f t="shared" si="41"/>
        <v>0</v>
      </c>
      <c r="K277" s="134"/>
      <c r="L277" s="29"/>
      <c r="M277" s="142" t="s">
        <v>1</v>
      </c>
      <c r="N277" s="143" t="s">
        <v>41</v>
      </c>
      <c r="P277" s="144">
        <f t="shared" si="42"/>
        <v>0</v>
      </c>
      <c r="Q277" s="144">
        <v>0</v>
      </c>
      <c r="R277" s="144">
        <f t="shared" si="43"/>
        <v>0</v>
      </c>
      <c r="S277" s="144">
        <v>0</v>
      </c>
      <c r="T277" s="145">
        <f t="shared" si="44"/>
        <v>0</v>
      </c>
      <c r="AR277" s="140" t="s">
        <v>213</v>
      </c>
      <c r="AT277" s="140" t="s">
        <v>114</v>
      </c>
      <c r="AU277" s="140" t="s">
        <v>85</v>
      </c>
      <c r="AY277" s="14" t="s">
        <v>111</v>
      </c>
      <c r="BE277" s="141">
        <f t="shared" si="45"/>
        <v>0</v>
      </c>
      <c r="BF277" s="141">
        <f t="shared" si="46"/>
        <v>0</v>
      </c>
      <c r="BG277" s="141">
        <f t="shared" si="47"/>
        <v>0</v>
      </c>
      <c r="BH277" s="141">
        <f t="shared" si="48"/>
        <v>0</v>
      </c>
      <c r="BI277" s="141">
        <f t="shared" si="49"/>
        <v>0</v>
      </c>
      <c r="BJ277" s="14" t="s">
        <v>8</v>
      </c>
      <c r="BK277" s="141">
        <f t="shared" si="50"/>
        <v>0</v>
      </c>
      <c r="BL277" s="14" t="s">
        <v>213</v>
      </c>
      <c r="BM277" s="140" t="s">
        <v>495</v>
      </c>
    </row>
    <row r="278" spans="2:65" s="1" customFormat="1" ht="24.2" customHeight="1">
      <c r="B278" s="126"/>
      <c r="C278" s="127" t="s">
        <v>496</v>
      </c>
      <c r="D278" s="127" t="s">
        <v>647</v>
      </c>
      <c r="E278" s="128" t="s">
        <v>683</v>
      </c>
      <c r="F278" s="129" t="s">
        <v>497</v>
      </c>
      <c r="G278" s="130" t="s">
        <v>498</v>
      </c>
      <c r="H278" s="165">
        <v>200.5</v>
      </c>
      <c r="I278" s="132"/>
      <c r="J278" s="133">
        <f t="shared" si="41"/>
        <v>0</v>
      </c>
      <c r="K278" s="134"/>
      <c r="L278" s="29"/>
      <c r="M278" s="142" t="s">
        <v>1</v>
      </c>
      <c r="N278" s="143" t="s">
        <v>41</v>
      </c>
      <c r="P278" s="144">
        <f t="shared" si="42"/>
        <v>0</v>
      </c>
      <c r="Q278" s="144">
        <v>0</v>
      </c>
      <c r="R278" s="144">
        <f t="shared" si="43"/>
        <v>0</v>
      </c>
      <c r="S278" s="144">
        <v>0</v>
      </c>
      <c r="T278" s="145">
        <f t="shared" si="44"/>
        <v>0</v>
      </c>
      <c r="AR278" s="140" t="s">
        <v>213</v>
      </c>
      <c r="AT278" s="140" t="s">
        <v>114</v>
      </c>
      <c r="AU278" s="140" t="s">
        <v>85</v>
      </c>
      <c r="AY278" s="14" t="s">
        <v>111</v>
      </c>
      <c r="BE278" s="141">
        <f t="shared" si="45"/>
        <v>0</v>
      </c>
      <c r="BF278" s="141">
        <f t="shared" si="46"/>
        <v>0</v>
      </c>
      <c r="BG278" s="141">
        <f t="shared" si="47"/>
        <v>0</v>
      </c>
      <c r="BH278" s="141">
        <f t="shared" si="48"/>
        <v>0</v>
      </c>
      <c r="BI278" s="141">
        <f t="shared" si="49"/>
        <v>0</v>
      </c>
      <c r="BJ278" s="14" t="s">
        <v>8</v>
      </c>
      <c r="BK278" s="141">
        <f t="shared" si="50"/>
        <v>0</v>
      </c>
      <c r="BL278" s="14" t="s">
        <v>213</v>
      </c>
      <c r="BM278" s="140" t="s">
        <v>499</v>
      </c>
    </row>
    <row r="279" spans="2:63" s="11" customFormat="1" ht="22.9" customHeight="1">
      <c r="B279" s="114"/>
      <c r="D279" s="115" t="s">
        <v>75</v>
      </c>
      <c r="E279" s="124" t="s">
        <v>500</v>
      </c>
      <c r="F279" s="124" t="s">
        <v>501</v>
      </c>
      <c r="I279" s="117"/>
      <c r="J279" s="125">
        <f>BK279</f>
        <v>0</v>
      </c>
      <c r="L279" s="114"/>
      <c r="M279" s="119"/>
      <c r="P279" s="120">
        <f>P280</f>
        <v>0</v>
      </c>
      <c r="R279" s="120">
        <f>R280</f>
        <v>0</v>
      </c>
      <c r="T279" s="121">
        <f>T280</f>
        <v>0</v>
      </c>
      <c r="AR279" s="115" t="s">
        <v>85</v>
      </c>
      <c r="AT279" s="122" t="s">
        <v>75</v>
      </c>
      <c r="AU279" s="122" t="s">
        <v>8</v>
      </c>
      <c r="AY279" s="115" t="s">
        <v>111</v>
      </c>
      <c r="BK279" s="123">
        <f>BK280</f>
        <v>0</v>
      </c>
    </row>
    <row r="280" spans="2:65" s="1" customFormat="1" ht="44.25" customHeight="1">
      <c r="B280" s="126"/>
      <c r="C280" s="127" t="s">
        <v>502</v>
      </c>
      <c r="D280" s="127" t="s">
        <v>647</v>
      </c>
      <c r="E280" s="128" t="s">
        <v>503</v>
      </c>
      <c r="F280" s="129" t="s">
        <v>504</v>
      </c>
      <c r="G280" s="130" t="s">
        <v>117</v>
      </c>
      <c r="H280" s="131">
        <v>1</v>
      </c>
      <c r="I280" s="132"/>
      <c r="J280" s="133">
        <f>ROUND(I280*H280,0)</f>
        <v>0</v>
      </c>
      <c r="K280" s="134"/>
      <c r="L280" s="29"/>
      <c r="M280" s="142" t="s">
        <v>1</v>
      </c>
      <c r="N280" s="143" t="s">
        <v>41</v>
      </c>
      <c r="P280" s="144">
        <f>O280*H280</f>
        <v>0</v>
      </c>
      <c r="Q280" s="144">
        <v>0</v>
      </c>
      <c r="R280" s="144">
        <f>Q280*H280</f>
        <v>0</v>
      </c>
      <c r="S280" s="144">
        <v>0</v>
      </c>
      <c r="T280" s="145">
        <f>S280*H280</f>
        <v>0</v>
      </c>
      <c r="AR280" s="140" t="s">
        <v>213</v>
      </c>
      <c r="AT280" s="140" t="s">
        <v>114</v>
      </c>
      <c r="AU280" s="140" t="s">
        <v>85</v>
      </c>
      <c r="AY280" s="14" t="s">
        <v>111</v>
      </c>
      <c r="BE280" s="141">
        <f>IF(N280="základní",J280,0)</f>
        <v>0</v>
      </c>
      <c r="BF280" s="141">
        <f>IF(N280="snížená",J280,0)</f>
        <v>0</v>
      </c>
      <c r="BG280" s="141">
        <f>IF(N280="zákl. přenesená",J280,0)</f>
        <v>0</v>
      </c>
      <c r="BH280" s="141">
        <f>IF(N280="sníž. přenesená",J280,0)</f>
        <v>0</v>
      </c>
      <c r="BI280" s="141">
        <f>IF(N280="nulová",J280,0)</f>
        <v>0</v>
      </c>
      <c r="BJ280" s="14" t="s">
        <v>8</v>
      </c>
      <c r="BK280" s="141">
        <f>ROUND(I280*H280,0)</f>
        <v>0</v>
      </c>
      <c r="BL280" s="14" t="s">
        <v>213</v>
      </c>
      <c r="BM280" s="140" t="s">
        <v>505</v>
      </c>
    </row>
    <row r="281" spans="2:63" s="11" customFormat="1" ht="22.9" customHeight="1">
      <c r="B281" s="114"/>
      <c r="D281" s="115" t="s">
        <v>75</v>
      </c>
      <c r="E281" s="124" t="s">
        <v>506</v>
      </c>
      <c r="F281" s="124" t="s">
        <v>507</v>
      </c>
      <c r="I281" s="117"/>
      <c r="J281" s="125">
        <f>BK281</f>
        <v>0</v>
      </c>
      <c r="L281" s="114"/>
      <c r="M281" s="119"/>
      <c r="P281" s="120">
        <f>SUM(P282:P300)</f>
        <v>0</v>
      </c>
      <c r="R281" s="120">
        <f>SUM(R282:R300)</f>
        <v>0.11255659999999999</v>
      </c>
      <c r="T281" s="121">
        <f>SUM(T282:T300)</f>
        <v>0</v>
      </c>
      <c r="AR281" s="115" t="s">
        <v>85</v>
      </c>
      <c r="AT281" s="122" t="s">
        <v>75</v>
      </c>
      <c r="AU281" s="122" t="s">
        <v>8</v>
      </c>
      <c r="AY281" s="115" t="s">
        <v>111</v>
      </c>
      <c r="BK281" s="123">
        <f>SUM(BK282:BK300)</f>
        <v>0</v>
      </c>
    </row>
    <row r="282" spans="2:65" s="1" customFormat="1" ht="16.5" customHeight="1">
      <c r="B282" s="126"/>
      <c r="C282" s="127" t="s">
        <v>508</v>
      </c>
      <c r="D282" s="127" t="s">
        <v>647</v>
      </c>
      <c r="E282" s="128" t="s">
        <v>509</v>
      </c>
      <c r="F282" s="129" t="s">
        <v>510</v>
      </c>
      <c r="G282" s="130" t="s">
        <v>146</v>
      </c>
      <c r="H282" s="131">
        <v>3.338</v>
      </c>
      <c r="I282" s="132"/>
      <c r="J282" s="133">
        <f>ROUND(I282*H282,0)</f>
        <v>0</v>
      </c>
      <c r="K282" s="134"/>
      <c r="L282" s="29"/>
      <c r="M282" s="142" t="s">
        <v>1</v>
      </c>
      <c r="N282" s="143" t="s">
        <v>41</v>
      </c>
      <c r="P282" s="144">
        <f>O282*H282</f>
        <v>0</v>
      </c>
      <c r="Q282" s="144">
        <v>0.0003</v>
      </c>
      <c r="R282" s="144">
        <f>Q282*H282</f>
        <v>0.0010014</v>
      </c>
      <c r="S282" s="144">
        <v>0</v>
      </c>
      <c r="T282" s="145">
        <f>S282*H282</f>
        <v>0</v>
      </c>
      <c r="AR282" s="140" t="s">
        <v>213</v>
      </c>
      <c r="AT282" s="140" t="s">
        <v>114</v>
      </c>
      <c r="AU282" s="140" t="s">
        <v>85</v>
      </c>
      <c r="AY282" s="14" t="s">
        <v>111</v>
      </c>
      <c r="BE282" s="141">
        <f>IF(N282="základní",J282,0)</f>
        <v>0</v>
      </c>
      <c r="BF282" s="141">
        <f>IF(N282="snížená",J282,0)</f>
        <v>0</v>
      </c>
      <c r="BG282" s="141">
        <f>IF(N282="zákl. přenesená",J282,0)</f>
        <v>0</v>
      </c>
      <c r="BH282" s="141">
        <f>IF(N282="sníž. přenesená",J282,0)</f>
        <v>0</v>
      </c>
      <c r="BI282" s="141">
        <f>IF(N282="nulová",J282,0)</f>
        <v>0</v>
      </c>
      <c r="BJ282" s="14" t="s">
        <v>8</v>
      </c>
      <c r="BK282" s="141">
        <f>ROUND(I282*H282,0)</f>
        <v>0</v>
      </c>
      <c r="BL282" s="14" t="s">
        <v>213</v>
      </c>
      <c r="BM282" s="140" t="s">
        <v>511</v>
      </c>
    </row>
    <row r="283" spans="2:51" s="12" customFormat="1" ht="22.5">
      <c r="B283" s="146"/>
      <c r="D283" s="147" t="s">
        <v>148</v>
      </c>
      <c r="E283" s="148" t="s">
        <v>1</v>
      </c>
      <c r="F283" s="149" t="s">
        <v>212</v>
      </c>
      <c r="H283" s="150">
        <v>3.338</v>
      </c>
      <c r="I283" s="151"/>
      <c r="L283" s="146"/>
      <c r="M283" s="152"/>
      <c r="T283" s="153"/>
      <c r="AT283" s="148" t="s">
        <v>148</v>
      </c>
      <c r="AU283" s="148" t="s">
        <v>85</v>
      </c>
      <c r="AV283" s="12" t="s">
        <v>85</v>
      </c>
      <c r="AW283" s="12" t="s">
        <v>32</v>
      </c>
      <c r="AX283" s="12" t="s">
        <v>76</v>
      </c>
      <c r="AY283" s="148" t="s">
        <v>111</v>
      </c>
    </row>
    <row r="284" spans="2:65" s="1" customFormat="1" ht="24.2" customHeight="1">
      <c r="B284" s="126"/>
      <c r="C284" s="127" t="s">
        <v>512</v>
      </c>
      <c r="D284" s="127" t="s">
        <v>647</v>
      </c>
      <c r="E284" s="128" t="s">
        <v>513</v>
      </c>
      <c r="F284" s="129" t="s">
        <v>514</v>
      </c>
      <c r="G284" s="130" t="s">
        <v>156</v>
      </c>
      <c r="H284" s="131">
        <v>0.6</v>
      </c>
      <c r="I284" s="132"/>
      <c r="J284" s="133">
        <f>ROUND(I284*H284,0)</f>
        <v>0</v>
      </c>
      <c r="K284" s="134"/>
      <c r="L284" s="29"/>
      <c r="M284" s="142" t="s">
        <v>1</v>
      </c>
      <c r="N284" s="143" t="s">
        <v>41</v>
      </c>
      <c r="P284" s="144">
        <f>O284*H284</f>
        <v>0</v>
      </c>
      <c r="Q284" s="144">
        <v>0.0002</v>
      </c>
      <c r="R284" s="144">
        <f>Q284*H284</f>
        <v>0.00012</v>
      </c>
      <c r="S284" s="144">
        <v>0</v>
      </c>
      <c r="T284" s="145">
        <f>S284*H284</f>
        <v>0</v>
      </c>
      <c r="AR284" s="140" t="s">
        <v>213</v>
      </c>
      <c r="AT284" s="140" t="s">
        <v>114</v>
      </c>
      <c r="AU284" s="140" t="s">
        <v>85</v>
      </c>
      <c r="AY284" s="14" t="s">
        <v>111</v>
      </c>
      <c r="BE284" s="141">
        <f>IF(N284="základní",J284,0)</f>
        <v>0</v>
      </c>
      <c r="BF284" s="141">
        <f>IF(N284="snížená",J284,0)</f>
        <v>0</v>
      </c>
      <c r="BG284" s="141">
        <f>IF(N284="zákl. přenesená",J284,0)</f>
        <v>0</v>
      </c>
      <c r="BH284" s="141">
        <f>IF(N284="sníž. přenesená",J284,0)</f>
        <v>0</v>
      </c>
      <c r="BI284" s="141">
        <f>IF(N284="nulová",J284,0)</f>
        <v>0</v>
      </c>
      <c r="BJ284" s="14" t="s">
        <v>8</v>
      </c>
      <c r="BK284" s="141">
        <f>ROUND(I284*H284,0)</f>
        <v>0</v>
      </c>
      <c r="BL284" s="14" t="s">
        <v>213</v>
      </c>
      <c r="BM284" s="140" t="s">
        <v>515</v>
      </c>
    </row>
    <row r="285" spans="2:65" s="1" customFormat="1" ht="21.75" customHeight="1">
      <c r="B285" s="126"/>
      <c r="C285" s="154" t="s">
        <v>516</v>
      </c>
      <c r="D285" s="154">
        <v>590</v>
      </c>
      <c r="E285" s="155" t="s">
        <v>517</v>
      </c>
      <c r="F285" s="156" t="s">
        <v>518</v>
      </c>
      <c r="G285" s="157" t="s">
        <v>156</v>
      </c>
      <c r="H285" s="158">
        <v>0.66</v>
      </c>
      <c r="I285" s="159"/>
      <c r="J285" s="160">
        <f>ROUND(I285*H285,0)</f>
        <v>0</v>
      </c>
      <c r="K285" s="161"/>
      <c r="L285" s="162"/>
      <c r="M285" s="163" t="s">
        <v>1</v>
      </c>
      <c r="N285" s="164" t="s">
        <v>41</v>
      </c>
      <c r="P285" s="144">
        <f>O285*H285</f>
        <v>0</v>
      </c>
      <c r="Q285" s="144">
        <v>0.00026</v>
      </c>
      <c r="R285" s="144">
        <f>Q285*H285</f>
        <v>0.0001716</v>
      </c>
      <c r="S285" s="144">
        <v>0</v>
      </c>
      <c r="T285" s="145">
        <f>S285*H285</f>
        <v>0</v>
      </c>
      <c r="AR285" s="140" t="s">
        <v>295</v>
      </c>
      <c r="AT285" s="140" t="s">
        <v>219</v>
      </c>
      <c r="AU285" s="140" t="s">
        <v>85</v>
      </c>
      <c r="AY285" s="14" t="s">
        <v>111</v>
      </c>
      <c r="BE285" s="141">
        <f>IF(N285="základní",J285,0)</f>
        <v>0</v>
      </c>
      <c r="BF285" s="141">
        <f>IF(N285="snížená",J285,0)</f>
        <v>0</v>
      </c>
      <c r="BG285" s="141">
        <f>IF(N285="zákl. přenesená",J285,0)</f>
        <v>0</v>
      </c>
      <c r="BH285" s="141">
        <f>IF(N285="sníž. přenesená",J285,0)</f>
        <v>0</v>
      </c>
      <c r="BI285" s="141">
        <f>IF(N285="nulová",J285,0)</f>
        <v>0</v>
      </c>
      <c r="BJ285" s="14" t="s">
        <v>8</v>
      </c>
      <c r="BK285" s="141">
        <f>ROUND(I285*H285,0)</f>
        <v>0</v>
      </c>
      <c r="BL285" s="14" t="s">
        <v>213</v>
      </c>
      <c r="BM285" s="140" t="s">
        <v>519</v>
      </c>
    </row>
    <row r="286" spans="2:51" s="12" customFormat="1" ht="12">
      <c r="B286" s="146"/>
      <c r="D286" s="147" t="s">
        <v>148</v>
      </c>
      <c r="E286" s="148" t="s">
        <v>1</v>
      </c>
      <c r="F286" s="149" t="s">
        <v>520</v>
      </c>
      <c r="H286" s="150">
        <v>0.66</v>
      </c>
      <c r="I286" s="151"/>
      <c r="L286" s="146"/>
      <c r="M286" s="152"/>
      <c r="T286" s="153"/>
      <c r="AT286" s="148" t="s">
        <v>148</v>
      </c>
      <c r="AU286" s="148" t="s">
        <v>85</v>
      </c>
      <c r="AV286" s="12" t="s">
        <v>85</v>
      </c>
      <c r="AW286" s="12" t="s">
        <v>32</v>
      </c>
      <c r="AX286" s="12" t="s">
        <v>76</v>
      </c>
      <c r="AY286" s="148" t="s">
        <v>111</v>
      </c>
    </row>
    <row r="287" spans="2:65" s="1" customFormat="1" ht="33" customHeight="1">
      <c r="B287" s="126"/>
      <c r="C287" s="127" t="s">
        <v>521</v>
      </c>
      <c r="D287" s="127">
        <v>771</v>
      </c>
      <c r="E287" s="128" t="s">
        <v>522</v>
      </c>
      <c r="F287" s="129" t="s">
        <v>523</v>
      </c>
      <c r="G287" s="130" t="s">
        <v>146</v>
      </c>
      <c r="H287" s="131">
        <v>3.338</v>
      </c>
      <c r="I287" s="132"/>
      <c r="J287" s="133">
        <f>ROUND(I287*H287,0)</f>
        <v>0</v>
      </c>
      <c r="K287" s="134"/>
      <c r="L287" s="29"/>
      <c r="M287" s="142" t="s">
        <v>1</v>
      </c>
      <c r="N287" s="143" t="s">
        <v>41</v>
      </c>
      <c r="P287" s="144">
        <f>O287*H287</f>
        <v>0</v>
      </c>
      <c r="Q287" s="144">
        <v>0.006</v>
      </c>
      <c r="R287" s="144">
        <f>Q287*H287</f>
        <v>0.020028</v>
      </c>
      <c r="S287" s="144">
        <v>0</v>
      </c>
      <c r="T287" s="145">
        <f>S287*H287</f>
        <v>0</v>
      </c>
      <c r="AR287" s="140" t="s">
        <v>213</v>
      </c>
      <c r="AT287" s="140" t="s">
        <v>114</v>
      </c>
      <c r="AU287" s="140" t="s">
        <v>85</v>
      </c>
      <c r="AY287" s="14" t="s">
        <v>111</v>
      </c>
      <c r="BE287" s="141">
        <f>IF(N287="základní",J287,0)</f>
        <v>0</v>
      </c>
      <c r="BF287" s="141">
        <f>IF(N287="snížená",J287,0)</f>
        <v>0</v>
      </c>
      <c r="BG287" s="141">
        <f>IF(N287="zákl. přenesená",J287,0)</f>
        <v>0</v>
      </c>
      <c r="BH287" s="141">
        <f>IF(N287="sníž. přenesená",J287,0)</f>
        <v>0</v>
      </c>
      <c r="BI287" s="141">
        <f>IF(N287="nulová",J287,0)</f>
        <v>0</v>
      </c>
      <c r="BJ287" s="14" t="s">
        <v>8</v>
      </c>
      <c r="BK287" s="141">
        <f>ROUND(I287*H287,0)</f>
        <v>0</v>
      </c>
      <c r="BL287" s="14" t="s">
        <v>213</v>
      </c>
      <c r="BM287" s="140" t="s">
        <v>524</v>
      </c>
    </row>
    <row r="288" spans="2:65" s="1" customFormat="1" ht="33" customHeight="1">
      <c r="B288" s="126"/>
      <c r="C288" s="154" t="s">
        <v>525</v>
      </c>
      <c r="D288" s="154">
        <v>597</v>
      </c>
      <c r="E288" s="155" t="s">
        <v>701</v>
      </c>
      <c r="F288" s="156" t="s">
        <v>526</v>
      </c>
      <c r="G288" s="157" t="s">
        <v>146</v>
      </c>
      <c r="H288" s="158">
        <v>3.672</v>
      </c>
      <c r="I288" s="159"/>
      <c r="J288" s="160">
        <f>ROUND(I288*H288,0)</f>
        <v>0</v>
      </c>
      <c r="K288" s="161"/>
      <c r="L288" s="162"/>
      <c r="M288" s="163" t="s">
        <v>1</v>
      </c>
      <c r="N288" s="164" t="s">
        <v>41</v>
      </c>
      <c r="P288" s="144">
        <f>O288*H288</f>
        <v>0</v>
      </c>
      <c r="Q288" s="144">
        <v>0.022</v>
      </c>
      <c r="R288" s="144">
        <f>Q288*H288</f>
        <v>0.080784</v>
      </c>
      <c r="S288" s="144">
        <v>0</v>
      </c>
      <c r="T288" s="145">
        <f>S288*H288</f>
        <v>0</v>
      </c>
      <c r="AR288" s="140" t="s">
        <v>295</v>
      </c>
      <c r="AT288" s="140" t="s">
        <v>219</v>
      </c>
      <c r="AU288" s="140" t="s">
        <v>85</v>
      </c>
      <c r="AY288" s="14" t="s">
        <v>111</v>
      </c>
      <c r="BE288" s="141">
        <f>IF(N288="základní",J288,0)</f>
        <v>0</v>
      </c>
      <c r="BF288" s="141">
        <f>IF(N288="snížená",J288,0)</f>
        <v>0</v>
      </c>
      <c r="BG288" s="141">
        <f>IF(N288="zákl. přenesená",J288,0)</f>
        <v>0</v>
      </c>
      <c r="BH288" s="141">
        <f>IF(N288="sníž. přenesená",J288,0)</f>
        <v>0</v>
      </c>
      <c r="BI288" s="141">
        <f>IF(N288="nulová",J288,0)</f>
        <v>0</v>
      </c>
      <c r="BJ288" s="14" t="s">
        <v>8</v>
      </c>
      <c r="BK288" s="141">
        <f>ROUND(I288*H288,0)</f>
        <v>0</v>
      </c>
      <c r="BL288" s="14" t="s">
        <v>213</v>
      </c>
      <c r="BM288" s="140" t="s">
        <v>527</v>
      </c>
    </row>
    <row r="289" spans="2:51" s="12" customFormat="1" ht="12">
      <c r="B289" s="146"/>
      <c r="D289" s="147" t="s">
        <v>148</v>
      </c>
      <c r="E289" s="148" t="s">
        <v>1</v>
      </c>
      <c r="F289" s="149" t="s">
        <v>528</v>
      </c>
      <c r="H289" s="150">
        <v>3.672</v>
      </c>
      <c r="I289" s="151"/>
      <c r="L289" s="146"/>
      <c r="M289" s="152"/>
      <c r="T289" s="153"/>
      <c r="AT289" s="148" t="s">
        <v>148</v>
      </c>
      <c r="AU289" s="148" t="s">
        <v>85</v>
      </c>
      <c r="AV289" s="12" t="s">
        <v>85</v>
      </c>
      <c r="AW289" s="12" t="s">
        <v>32</v>
      </c>
      <c r="AX289" s="12" t="s">
        <v>76</v>
      </c>
      <c r="AY289" s="148" t="s">
        <v>111</v>
      </c>
    </row>
    <row r="290" spans="2:65" s="1" customFormat="1" ht="33" customHeight="1">
      <c r="B290" s="126"/>
      <c r="C290" s="127" t="s">
        <v>529</v>
      </c>
      <c r="D290" s="127" t="s">
        <v>647</v>
      </c>
      <c r="E290" s="128" t="s">
        <v>530</v>
      </c>
      <c r="F290" s="129" t="s">
        <v>531</v>
      </c>
      <c r="G290" s="130" t="s">
        <v>146</v>
      </c>
      <c r="H290" s="131">
        <v>3.338</v>
      </c>
      <c r="I290" s="132"/>
      <c r="J290" s="133">
        <f>ROUND(I290*H290,0)</f>
        <v>0</v>
      </c>
      <c r="K290" s="134"/>
      <c r="L290" s="29"/>
      <c r="M290" s="142" t="s">
        <v>1</v>
      </c>
      <c r="N290" s="143" t="s">
        <v>41</v>
      </c>
      <c r="P290" s="144">
        <f>O290*H290</f>
        <v>0</v>
      </c>
      <c r="Q290" s="144">
        <v>0</v>
      </c>
      <c r="R290" s="144">
        <f>Q290*H290</f>
        <v>0</v>
      </c>
      <c r="S290" s="144">
        <v>0</v>
      </c>
      <c r="T290" s="145">
        <f>S290*H290</f>
        <v>0</v>
      </c>
      <c r="AR290" s="140" t="s">
        <v>213</v>
      </c>
      <c r="AT290" s="140" t="s">
        <v>114</v>
      </c>
      <c r="AU290" s="140" t="s">
        <v>85</v>
      </c>
      <c r="AY290" s="14" t="s">
        <v>111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4" t="s">
        <v>8</v>
      </c>
      <c r="BK290" s="141">
        <f>ROUND(I290*H290,0)</f>
        <v>0</v>
      </c>
      <c r="BL290" s="14" t="s">
        <v>213</v>
      </c>
      <c r="BM290" s="140" t="s">
        <v>532</v>
      </c>
    </row>
    <row r="291" spans="2:65" s="1" customFormat="1" ht="24.2" customHeight="1">
      <c r="B291" s="126"/>
      <c r="C291" s="127" t="s">
        <v>533</v>
      </c>
      <c r="D291" s="127" t="s">
        <v>647</v>
      </c>
      <c r="E291" s="128" t="s">
        <v>534</v>
      </c>
      <c r="F291" s="129" t="s">
        <v>535</v>
      </c>
      <c r="G291" s="130" t="s">
        <v>146</v>
      </c>
      <c r="H291" s="131">
        <v>3.924</v>
      </c>
      <c r="I291" s="132"/>
      <c r="J291" s="133">
        <f>ROUND(I291*H291,0)</f>
        <v>0</v>
      </c>
      <c r="K291" s="134"/>
      <c r="L291" s="29"/>
      <c r="M291" s="142" t="s">
        <v>1</v>
      </c>
      <c r="N291" s="143" t="s">
        <v>41</v>
      </c>
      <c r="P291" s="144">
        <f>O291*H291</f>
        <v>0</v>
      </c>
      <c r="Q291" s="144">
        <v>0.0015</v>
      </c>
      <c r="R291" s="144">
        <f>Q291*H291</f>
        <v>0.005886</v>
      </c>
      <c r="S291" s="144">
        <v>0</v>
      </c>
      <c r="T291" s="145">
        <f>S291*H291</f>
        <v>0</v>
      </c>
      <c r="AR291" s="140" t="s">
        <v>213</v>
      </c>
      <c r="AT291" s="140" t="s">
        <v>114</v>
      </c>
      <c r="AU291" s="140" t="s">
        <v>85</v>
      </c>
      <c r="AY291" s="14" t="s">
        <v>111</v>
      </c>
      <c r="BE291" s="141">
        <f>IF(N291="základní",J291,0)</f>
        <v>0</v>
      </c>
      <c r="BF291" s="141">
        <f>IF(N291="snížená",J291,0)</f>
        <v>0</v>
      </c>
      <c r="BG291" s="141">
        <f>IF(N291="zákl. přenesená",J291,0)</f>
        <v>0</v>
      </c>
      <c r="BH291" s="141">
        <f>IF(N291="sníž. přenesená",J291,0)</f>
        <v>0</v>
      </c>
      <c r="BI291" s="141">
        <f>IF(N291="nulová",J291,0)</f>
        <v>0</v>
      </c>
      <c r="BJ291" s="14" t="s">
        <v>8</v>
      </c>
      <c r="BK291" s="141">
        <f>ROUND(I291*H291,0)</f>
        <v>0</v>
      </c>
      <c r="BL291" s="14" t="s">
        <v>213</v>
      </c>
      <c r="BM291" s="140" t="s">
        <v>536</v>
      </c>
    </row>
    <row r="292" spans="2:51" s="12" customFormat="1" ht="12">
      <c r="B292" s="146"/>
      <c r="D292" s="147" t="s">
        <v>148</v>
      </c>
      <c r="E292" s="148" t="s">
        <v>1</v>
      </c>
      <c r="F292" s="149" t="s">
        <v>233</v>
      </c>
      <c r="H292" s="150">
        <v>3.924</v>
      </c>
      <c r="I292" s="151"/>
      <c r="L292" s="146"/>
      <c r="M292" s="152"/>
      <c r="T292" s="153"/>
      <c r="AT292" s="148" t="s">
        <v>148</v>
      </c>
      <c r="AU292" s="148" t="s">
        <v>85</v>
      </c>
      <c r="AV292" s="12" t="s">
        <v>85</v>
      </c>
      <c r="AW292" s="12" t="s">
        <v>32</v>
      </c>
      <c r="AX292" s="12" t="s">
        <v>76</v>
      </c>
      <c r="AY292" s="148" t="s">
        <v>111</v>
      </c>
    </row>
    <row r="293" spans="2:65" s="1" customFormat="1" ht="24.2" customHeight="1">
      <c r="B293" s="126"/>
      <c r="C293" s="127" t="s">
        <v>81</v>
      </c>
      <c r="D293" s="127" t="s">
        <v>647</v>
      </c>
      <c r="E293" s="128" t="s">
        <v>537</v>
      </c>
      <c r="F293" s="129" t="s">
        <v>686</v>
      </c>
      <c r="G293" s="130" t="s">
        <v>156</v>
      </c>
      <c r="H293" s="131">
        <v>0.785</v>
      </c>
      <c r="I293" s="132"/>
      <c r="J293" s="133">
        <f>ROUND(I293*H293,0)</f>
        <v>0</v>
      </c>
      <c r="K293" s="134"/>
      <c r="L293" s="29"/>
      <c r="M293" s="142" t="s">
        <v>1</v>
      </c>
      <c r="N293" s="143" t="s">
        <v>41</v>
      </c>
      <c r="P293" s="144">
        <f>O293*H293</f>
        <v>0</v>
      </c>
      <c r="Q293" s="144">
        <v>0</v>
      </c>
      <c r="R293" s="144">
        <f>Q293*H293</f>
        <v>0</v>
      </c>
      <c r="S293" s="144">
        <v>0</v>
      </c>
      <c r="T293" s="145">
        <f>S293*H293</f>
        <v>0</v>
      </c>
      <c r="AR293" s="140" t="s">
        <v>213</v>
      </c>
      <c r="AT293" s="140" t="s">
        <v>114</v>
      </c>
      <c r="AU293" s="140" t="s">
        <v>85</v>
      </c>
      <c r="AY293" s="14" t="s">
        <v>111</v>
      </c>
      <c r="BE293" s="141">
        <f>IF(N293="základní",J293,0)</f>
        <v>0</v>
      </c>
      <c r="BF293" s="141">
        <f>IF(N293="snížená",J293,0)</f>
        <v>0</v>
      </c>
      <c r="BG293" s="141">
        <f>IF(N293="zákl. přenesená",J293,0)</f>
        <v>0</v>
      </c>
      <c r="BH293" s="141">
        <f>IF(N293="sníž. přenesená",J293,0)</f>
        <v>0</v>
      </c>
      <c r="BI293" s="141">
        <f>IF(N293="nulová",J293,0)</f>
        <v>0</v>
      </c>
      <c r="BJ293" s="14" t="s">
        <v>8</v>
      </c>
      <c r="BK293" s="141">
        <f>ROUND(I293*H293,0)</f>
        <v>0</v>
      </c>
      <c r="BL293" s="14" t="s">
        <v>213</v>
      </c>
      <c r="BM293" s="140" t="s">
        <v>538</v>
      </c>
    </row>
    <row r="294" spans="2:51" s="12" customFormat="1" ht="12">
      <c r="B294" s="146"/>
      <c r="D294" s="147" t="s">
        <v>148</v>
      </c>
      <c r="E294" s="148" t="s">
        <v>1</v>
      </c>
      <c r="F294" s="149" t="s">
        <v>539</v>
      </c>
      <c r="H294" s="150">
        <v>0.785</v>
      </c>
      <c r="I294" s="151"/>
      <c r="L294" s="146"/>
      <c r="M294" s="152"/>
      <c r="T294" s="153"/>
      <c r="AT294" s="148" t="s">
        <v>148</v>
      </c>
      <c r="AU294" s="148" t="s">
        <v>85</v>
      </c>
      <c r="AV294" s="12" t="s">
        <v>85</v>
      </c>
      <c r="AW294" s="12" t="s">
        <v>32</v>
      </c>
      <c r="AX294" s="12" t="s">
        <v>76</v>
      </c>
      <c r="AY294" s="148" t="s">
        <v>111</v>
      </c>
    </row>
    <row r="295" spans="2:65" s="1" customFormat="1" ht="16.5" customHeight="1">
      <c r="B295" s="126"/>
      <c r="C295" s="127" t="s">
        <v>540</v>
      </c>
      <c r="D295" s="127" t="s">
        <v>647</v>
      </c>
      <c r="E295" s="128" t="s">
        <v>541</v>
      </c>
      <c r="F295" s="129" t="s">
        <v>542</v>
      </c>
      <c r="G295" s="130" t="s">
        <v>216</v>
      </c>
      <c r="H295" s="131">
        <v>6</v>
      </c>
      <c r="I295" s="132"/>
      <c r="J295" s="133">
        <f>ROUND(I295*H295,0)</f>
        <v>0</v>
      </c>
      <c r="K295" s="134"/>
      <c r="L295" s="29"/>
      <c r="M295" s="142" t="s">
        <v>1</v>
      </c>
      <c r="N295" s="143" t="s">
        <v>41</v>
      </c>
      <c r="P295" s="144">
        <f>O295*H295</f>
        <v>0</v>
      </c>
      <c r="Q295" s="144">
        <v>0.00021</v>
      </c>
      <c r="R295" s="144">
        <f>Q295*H295</f>
        <v>0.00126</v>
      </c>
      <c r="S295" s="144">
        <v>0</v>
      </c>
      <c r="T295" s="145">
        <f>S295*H295</f>
        <v>0</v>
      </c>
      <c r="AR295" s="140" t="s">
        <v>213</v>
      </c>
      <c r="AT295" s="140" t="s">
        <v>114</v>
      </c>
      <c r="AU295" s="140" t="s">
        <v>85</v>
      </c>
      <c r="AY295" s="14" t="s">
        <v>111</v>
      </c>
      <c r="BE295" s="141">
        <f>IF(N295="základní",J295,0)</f>
        <v>0</v>
      </c>
      <c r="BF295" s="141">
        <f>IF(N295="snížená",J295,0)</f>
        <v>0</v>
      </c>
      <c r="BG295" s="141">
        <f>IF(N295="zákl. přenesená",J295,0)</f>
        <v>0</v>
      </c>
      <c r="BH295" s="141">
        <f>IF(N295="sníž. přenesená",J295,0)</f>
        <v>0</v>
      </c>
      <c r="BI295" s="141">
        <f>IF(N295="nulová",J295,0)</f>
        <v>0</v>
      </c>
      <c r="BJ295" s="14" t="s">
        <v>8</v>
      </c>
      <c r="BK295" s="141">
        <f>ROUND(I295*H295,0)</f>
        <v>0</v>
      </c>
      <c r="BL295" s="14" t="s">
        <v>213</v>
      </c>
      <c r="BM295" s="140" t="s">
        <v>543</v>
      </c>
    </row>
    <row r="296" spans="2:65" s="1" customFormat="1" ht="16.5" customHeight="1">
      <c r="B296" s="126"/>
      <c r="C296" s="127" t="s">
        <v>544</v>
      </c>
      <c r="D296" s="127" t="s">
        <v>647</v>
      </c>
      <c r="E296" s="128" t="s">
        <v>545</v>
      </c>
      <c r="F296" s="129" t="s">
        <v>546</v>
      </c>
      <c r="G296" s="130" t="s">
        <v>216</v>
      </c>
      <c r="H296" s="131">
        <v>2</v>
      </c>
      <c r="I296" s="132"/>
      <c r="J296" s="133">
        <f>ROUND(I296*H296,0)</f>
        <v>0</v>
      </c>
      <c r="K296" s="134"/>
      <c r="L296" s="29"/>
      <c r="M296" s="142" t="s">
        <v>1</v>
      </c>
      <c r="N296" s="143" t="s">
        <v>41</v>
      </c>
      <c r="P296" s="144">
        <f>O296*H296</f>
        <v>0</v>
      </c>
      <c r="Q296" s="144">
        <v>0.0002</v>
      </c>
      <c r="R296" s="144">
        <f>Q296*H296</f>
        <v>0.0004</v>
      </c>
      <c r="S296" s="144">
        <v>0</v>
      </c>
      <c r="T296" s="145">
        <f>S296*H296</f>
        <v>0</v>
      </c>
      <c r="AR296" s="140" t="s">
        <v>213</v>
      </c>
      <c r="AT296" s="140" t="s">
        <v>114</v>
      </c>
      <c r="AU296" s="140" t="s">
        <v>85</v>
      </c>
      <c r="AY296" s="14" t="s">
        <v>111</v>
      </c>
      <c r="BE296" s="141">
        <f>IF(N296="základní",J296,0)</f>
        <v>0</v>
      </c>
      <c r="BF296" s="141">
        <f>IF(N296="snížená",J296,0)</f>
        <v>0</v>
      </c>
      <c r="BG296" s="141">
        <f>IF(N296="zákl. přenesená",J296,0)</f>
        <v>0</v>
      </c>
      <c r="BH296" s="141">
        <f>IF(N296="sníž. přenesená",J296,0)</f>
        <v>0</v>
      </c>
      <c r="BI296" s="141">
        <f>IF(N296="nulová",J296,0)</f>
        <v>0</v>
      </c>
      <c r="BJ296" s="14" t="s">
        <v>8</v>
      </c>
      <c r="BK296" s="141">
        <f>ROUND(I296*H296,0)</f>
        <v>0</v>
      </c>
      <c r="BL296" s="14" t="s">
        <v>213</v>
      </c>
      <c r="BM296" s="140" t="s">
        <v>547</v>
      </c>
    </row>
    <row r="297" spans="2:65" s="1" customFormat="1" ht="16.5" customHeight="1">
      <c r="B297" s="126"/>
      <c r="C297" s="127" t="s">
        <v>548</v>
      </c>
      <c r="D297" s="127" t="s">
        <v>647</v>
      </c>
      <c r="E297" s="128" t="s">
        <v>549</v>
      </c>
      <c r="F297" s="129" t="s">
        <v>550</v>
      </c>
      <c r="G297" s="130" t="s">
        <v>156</v>
      </c>
      <c r="H297" s="131">
        <v>9.08</v>
      </c>
      <c r="I297" s="132"/>
      <c r="J297" s="133">
        <f>ROUND(I297*H297,0)</f>
        <v>0</v>
      </c>
      <c r="K297" s="134"/>
      <c r="L297" s="29"/>
      <c r="M297" s="142" t="s">
        <v>1</v>
      </c>
      <c r="N297" s="143" t="s">
        <v>41</v>
      </c>
      <c r="P297" s="144">
        <f>O297*H297</f>
        <v>0</v>
      </c>
      <c r="Q297" s="144">
        <v>0.00032</v>
      </c>
      <c r="R297" s="144">
        <f>Q297*H297</f>
        <v>0.0029056000000000004</v>
      </c>
      <c r="S297" s="144">
        <v>0</v>
      </c>
      <c r="T297" s="145">
        <f>S297*H297</f>
        <v>0</v>
      </c>
      <c r="AR297" s="140" t="s">
        <v>213</v>
      </c>
      <c r="AT297" s="140" t="s">
        <v>114</v>
      </c>
      <c r="AU297" s="140" t="s">
        <v>85</v>
      </c>
      <c r="AY297" s="14" t="s">
        <v>111</v>
      </c>
      <c r="BE297" s="141">
        <f>IF(N297="základní",J297,0)</f>
        <v>0</v>
      </c>
      <c r="BF297" s="141">
        <f>IF(N297="snížená",J297,0)</f>
        <v>0</v>
      </c>
      <c r="BG297" s="141">
        <f>IF(N297="zákl. přenesená",J297,0)</f>
        <v>0</v>
      </c>
      <c r="BH297" s="141">
        <f>IF(N297="sníž. přenesená",J297,0)</f>
        <v>0</v>
      </c>
      <c r="BI297" s="141">
        <f>IF(N297="nulová",J297,0)</f>
        <v>0</v>
      </c>
      <c r="BJ297" s="14" t="s">
        <v>8</v>
      </c>
      <c r="BK297" s="141">
        <f>ROUND(I297*H297,0)</f>
        <v>0</v>
      </c>
      <c r="BL297" s="14" t="s">
        <v>213</v>
      </c>
      <c r="BM297" s="140" t="s">
        <v>551</v>
      </c>
    </row>
    <row r="298" spans="2:51" s="12" customFormat="1" ht="12">
      <c r="B298" s="146"/>
      <c r="D298" s="147" t="s">
        <v>148</v>
      </c>
      <c r="E298" s="148" t="s">
        <v>1</v>
      </c>
      <c r="F298" s="149" t="s">
        <v>552</v>
      </c>
      <c r="H298" s="150">
        <v>9.08</v>
      </c>
      <c r="I298" s="151"/>
      <c r="L298" s="146"/>
      <c r="M298" s="152"/>
      <c r="T298" s="153"/>
      <c r="AT298" s="148" t="s">
        <v>148</v>
      </c>
      <c r="AU298" s="148" t="s">
        <v>85</v>
      </c>
      <c r="AV298" s="12" t="s">
        <v>85</v>
      </c>
      <c r="AW298" s="12" t="s">
        <v>32</v>
      </c>
      <c r="AX298" s="12" t="s">
        <v>76</v>
      </c>
      <c r="AY298" s="148" t="s">
        <v>111</v>
      </c>
    </row>
    <row r="299" spans="2:51" s="12" customFormat="1" ht="24">
      <c r="B299" s="146"/>
      <c r="C299" s="127" t="s">
        <v>553</v>
      </c>
      <c r="D299" s="127" t="s">
        <v>647</v>
      </c>
      <c r="E299" s="128" t="s">
        <v>687</v>
      </c>
      <c r="F299" s="129" t="s">
        <v>689</v>
      </c>
      <c r="G299" s="130" t="s">
        <v>257</v>
      </c>
      <c r="H299" s="131">
        <v>0.106</v>
      </c>
      <c r="I299" s="132"/>
      <c r="J299" s="133">
        <f>ROUND(I299*H299,0)</f>
        <v>0</v>
      </c>
      <c r="L299" s="146"/>
      <c r="M299" s="152"/>
      <c r="T299" s="153"/>
      <c r="AT299" s="148"/>
      <c r="AU299" s="148"/>
      <c r="AY299" s="148"/>
    </row>
    <row r="300" spans="2:65" s="1" customFormat="1" ht="24.2" customHeight="1">
      <c r="B300" s="126"/>
      <c r="C300" s="127" t="s">
        <v>557</v>
      </c>
      <c r="D300" s="127">
        <v>771</v>
      </c>
      <c r="E300" s="128" t="s">
        <v>688</v>
      </c>
      <c r="F300" s="129" t="s">
        <v>690</v>
      </c>
      <c r="G300" s="130" t="s">
        <v>257</v>
      </c>
      <c r="H300" s="131">
        <v>0.106</v>
      </c>
      <c r="I300" s="132"/>
      <c r="J300" s="133">
        <f>ROUND(I300*H300,0)</f>
        <v>0</v>
      </c>
      <c r="K300" s="134"/>
      <c r="L300" s="29"/>
      <c r="M300" s="142" t="s">
        <v>1</v>
      </c>
      <c r="N300" s="143" t="s">
        <v>41</v>
      </c>
      <c r="P300" s="144">
        <f>O300*H300</f>
        <v>0</v>
      </c>
      <c r="Q300" s="144">
        <v>0</v>
      </c>
      <c r="R300" s="144">
        <f>Q300*H300</f>
        <v>0</v>
      </c>
      <c r="S300" s="144">
        <v>0</v>
      </c>
      <c r="T300" s="145">
        <f>S300*H300</f>
        <v>0</v>
      </c>
      <c r="AR300" s="140" t="s">
        <v>213</v>
      </c>
      <c r="AT300" s="140" t="s">
        <v>114</v>
      </c>
      <c r="AU300" s="140" t="s">
        <v>85</v>
      </c>
      <c r="AY300" s="14" t="s">
        <v>111</v>
      </c>
      <c r="BE300" s="141">
        <f>IF(N300="základní",J300,0)</f>
        <v>0</v>
      </c>
      <c r="BF300" s="141">
        <f>IF(N300="snížená",J300,0)</f>
        <v>0</v>
      </c>
      <c r="BG300" s="141">
        <f>IF(N300="zákl. přenesená",J300,0)</f>
        <v>0</v>
      </c>
      <c r="BH300" s="141">
        <f>IF(N300="sníž. přenesená",J300,0)</f>
        <v>0</v>
      </c>
      <c r="BI300" s="141">
        <f>IF(N300="nulová",J300,0)</f>
        <v>0</v>
      </c>
      <c r="BJ300" s="14" t="s">
        <v>8</v>
      </c>
      <c r="BK300" s="141">
        <f>ROUND(I300*H300,0)</f>
        <v>0</v>
      </c>
      <c r="BL300" s="14" t="s">
        <v>213</v>
      </c>
      <c r="BM300" s="140" t="s">
        <v>554</v>
      </c>
    </row>
    <row r="301" spans="2:63" s="11" customFormat="1" ht="22.9" customHeight="1">
      <c r="B301" s="114"/>
      <c r="D301" s="115" t="s">
        <v>75</v>
      </c>
      <c r="E301" s="124" t="s">
        <v>555</v>
      </c>
      <c r="F301" s="124" t="s">
        <v>556</v>
      </c>
      <c r="I301" s="117"/>
      <c r="J301" s="125">
        <f>BK301</f>
        <v>0</v>
      </c>
      <c r="L301" s="114"/>
      <c r="M301" s="119"/>
      <c r="P301" s="120">
        <f>SUM(P302:P327)</f>
        <v>0</v>
      </c>
      <c r="R301" s="120">
        <f>SUM(R302:R327)</f>
        <v>0.31291517999999996</v>
      </c>
      <c r="T301" s="121">
        <f>SUM(T302:T327)</f>
        <v>0</v>
      </c>
      <c r="AR301" s="115" t="s">
        <v>85</v>
      </c>
      <c r="AT301" s="122" t="s">
        <v>75</v>
      </c>
      <c r="AU301" s="122" t="s">
        <v>8</v>
      </c>
      <c r="AY301" s="115" t="s">
        <v>111</v>
      </c>
      <c r="BK301" s="123">
        <f>SUM(BK302:BK327)</f>
        <v>0</v>
      </c>
    </row>
    <row r="302" spans="2:65" s="1" customFormat="1" ht="16.5" customHeight="1">
      <c r="B302" s="126"/>
      <c r="C302" s="127">
        <v>116</v>
      </c>
      <c r="D302" s="127" t="s">
        <v>647</v>
      </c>
      <c r="E302" s="128" t="s">
        <v>558</v>
      </c>
      <c r="F302" s="129" t="s">
        <v>559</v>
      </c>
      <c r="G302" s="130" t="s">
        <v>146</v>
      </c>
      <c r="H302" s="131">
        <v>16.827</v>
      </c>
      <c r="I302" s="132"/>
      <c r="J302" s="133">
        <f>ROUND(I302*H302,0)</f>
        <v>0</v>
      </c>
      <c r="K302" s="134"/>
      <c r="L302" s="29"/>
      <c r="M302" s="142" t="s">
        <v>1</v>
      </c>
      <c r="N302" s="143" t="s">
        <v>41</v>
      </c>
      <c r="P302" s="144">
        <f>O302*H302</f>
        <v>0</v>
      </c>
      <c r="Q302" s="144">
        <v>0.0003</v>
      </c>
      <c r="R302" s="144">
        <f>Q302*H302</f>
        <v>0.0050481</v>
      </c>
      <c r="S302" s="144">
        <v>0</v>
      </c>
      <c r="T302" s="145">
        <f>S302*H302</f>
        <v>0</v>
      </c>
      <c r="AR302" s="140" t="s">
        <v>213</v>
      </c>
      <c r="AT302" s="140" t="s">
        <v>114</v>
      </c>
      <c r="AU302" s="140" t="s">
        <v>85</v>
      </c>
      <c r="AY302" s="14" t="s">
        <v>111</v>
      </c>
      <c r="BE302" s="141">
        <f>IF(N302="základní",J302,0)</f>
        <v>0</v>
      </c>
      <c r="BF302" s="141">
        <f>IF(N302="snížená",J302,0)</f>
        <v>0</v>
      </c>
      <c r="BG302" s="141">
        <f>IF(N302="zákl. přenesená",J302,0)</f>
        <v>0</v>
      </c>
      <c r="BH302" s="141">
        <f>IF(N302="sníž. přenesená",J302,0)</f>
        <v>0</v>
      </c>
      <c r="BI302" s="141">
        <f>IF(N302="nulová",J302,0)</f>
        <v>0</v>
      </c>
      <c r="BJ302" s="14" t="s">
        <v>8</v>
      </c>
      <c r="BK302" s="141">
        <f>ROUND(I302*H302,0)</f>
        <v>0</v>
      </c>
      <c r="BL302" s="14" t="s">
        <v>213</v>
      </c>
      <c r="BM302" s="140" t="s">
        <v>560</v>
      </c>
    </row>
    <row r="303" spans="2:51" s="12" customFormat="1" ht="33.75">
      <c r="B303" s="146"/>
      <c r="D303" s="147" t="s">
        <v>148</v>
      </c>
      <c r="E303" s="148" t="s">
        <v>1</v>
      </c>
      <c r="F303" s="149" t="s">
        <v>561</v>
      </c>
      <c r="H303" s="150">
        <v>16.827</v>
      </c>
      <c r="I303" s="151"/>
      <c r="L303" s="146"/>
      <c r="M303" s="152"/>
      <c r="T303" s="153"/>
      <c r="AT303" s="148" t="s">
        <v>148</v>
      </c>
      <c r="AU303" s="148" t="s">
        <v>85</v>
      </c>
      <c r="AV303" s="12" t="s">
        <v>85</v>
      </c>
      <c r="AW303" s="12" t="s">
        <v>32</v>
      </c>
      <c r="AX303" s="12" t="s">
        <v>76</v>
      </c>
      <c r="AY303" s="148" t="s">
        <v>111</v>
      </c>
    </row>
    <row r="304" spans="2:65" s="1" customFormat="1" ht="24.2" customHeight="1">
      <c r="B304" s="126"/>
      <c r="C304" s="127">
        <v>117</v>
      </c>
      <c r="D304" s="127" t="s">
        <v>647</v>
      </c>
      <c r="E304" s="128" t="s">
        <v>562</v>
      </c>
      <c r="F304" s="129" t="s">
        <v>563</v>
      </c>
      <c r="G304" s="130" t="s">
        <v>146</v>
      </c>
      <c r="H304" s="131">
        <v>5.816</v>
      </c>
      <c r="I304" s="132"/>
      <c r="J304" s="133">
        <f>ROUND(I304*H304,0)</f>
        <v>0</v>
      </c>
      <c r="K304" s="134"/>
      <c r="L304" s="29"/>
      <c r="M304" s="142" t="s">
        <v>1</v>
      </c>
      <c r="N304" s="143" t="s">
        <v>41</v>
      </c>
      <c r="P304" s="144">
        <f>O304*H304</f>
        <v>0</v>
      </c>
      <c r="Q304" s="144">
        <v>0.0015</v>
      </c>
      <c r="R304" s="144">
        <f>Q304*H304</f>
        <v>0.008723999999999999</v>
      </c>
      <c r="S304" s="144">
        <v>0</v>
      </c>
      <c r="T304" s="145">
        <f>S304*H304</f>
        <v>0</v>
      </c>
      <c r="AR304" s="140" t="s">
        <v>213</v>
      </c>
      <c r="AT304" s="140" t="s">
        <v>114</v>
      </c>
      <c r="AU304" s="140" t="s">
        <v>85</v>
      </c>
      <c r="AY304" s="14" t="s">
        <v>111</v>
      </c>
      <c r="BE304" s="141">
        <f>IF(N304="základní",J304,0)</f>
        <v>0</v>
      </c>
      <c r="BF304" s="141">
        <f>IF(N304="snížená",J304,0)</f>
        <v>0</v>
      </c>
      <c r="BG304" s="141">
        <f>IF(N304="zákl. přenesená",J304,0)</f>
        <v>0</v>
      </c>
      <c r="BH304" s="141">
        <f>IF(N304="sníž. přenesená",J304,0)</f>
        <v>0</v>
      </c>
      <c r="BI304" s="141">
        <f>IF(N304="nulová",J304,0)</f>
        <v>0</v>
      </c>
      <c r="BJ304" s="14" t="s">
        <v>8</v>
      </c>
      <c r="BK304" s="141">
        <f>ROUND(I304*H304,0)</f>
        <v>0</v>
      </c>
      <c r="BL304" s="14" t="s">
        <v>213</v>
      </c>
      <c r="BM304" s="140" t="s">
        <v>564</v>
      </c>
    </row>
    <row r="305" spans="2:51" s="12" customFormat="1" ht="12">
      <c r="B305" s="146"/>
      <c r="D305" s="147" t="s">
        <v>148</v>
      </c>
      <c r="E305" s="148" t="s">
        <v>1</v>
      </c>
      <c r="F305" s="149" t="s">
        <v>565</v>
      </c>
      <c r="H305" s="150">
        <v>1.816</v>
      </c>
      <c r="I305" s="151"/>
      <c r="L305" s="146"/>
      <c r="M305" s="152"/>
      <c r="T305" s="153"/>
      <c r="AT305" s="148" t="s">
        <v>148</v>
      </c>
      <c r="AU305" s="148" t="s">
        <v>85</v>
      </c>
      <c r="AV305" s="12" t="s">
        <v>85</v>
      </c>
      <c r="AW305" s="12" t="s">
        <v>32</v>
      </c>
      <c r="AX305" s="12" t="s">
        <v>76</v>
      </c>
      <c r="AY305" s="148" t="s">
        <v>111</v>
      </c>
    </row>
    <row r="306" spans="2:51" s="12" customFormat="1" ht="12">
      <c r="B306" s="146"/>
      <c r="D306" s="147" t="s">
        <v>148</v>
      </c>
      <c r="E306" s="148" t="s">
        <v>1</v>
      </c>
      <c r="F306" s="149" t="s">
        <v>566</v>
      </c>
      <c r="H306" s="150">
        <v>4</v>
      </c>
      <c r="I306" s="151"/>
      <c r="L306" s="146"/>
      <c r="M306" s="152"/>
      <c r="T306" s="153"/>
      <c r="AT306" s="148" t="s">
        <v>148</v>
      </c>
      <c r="AU306" s="148" t="s">
        <v>85</v>
      </c>
      <c r="AV306" s="12" t="s">
        <v>85</v>
      </c>
      <c r="AW306" s="12" t="s">
        <v>32</v>
      </c>
      <c r="AX306" s="12" t="s">
        <v>76</v>
      </c>
      <c r="AY306" s="148" t="s">
        <v>111</v>
      </c>
    </row>
    <row r="307" spans="2:65" s="1" customFormat="1" ht="33" customHeight="1">
      <c r="B307" s="126"/>
      <c r="C307" s="127">
        <v>118</v>
      </c>
      <c r="D307" s="127" t="s">
        <v>647</v>
      </c>
      <c r="E307" s="128" t="s">
        <v>567</v>
      </c>
      <c r="F307" s="129" t="s">
        <v>568</v>
      </c>
      <c r="G307" s="130" t="s">
        <v>146</v>
      </c>
      <c r="H307" s="131">
        <v>16.587</v>
      </c>
      <c r="I307" s="132"/>
      <c r="J307" s="133">
        <f>ROUND(I307*H307,0)</f>
        <v>0</v>
      </c>
      <c r="K307" s="134"/>
      <c r="L307" s="29"/>
      <c r="M307" s="142" t="s">
        <v>1</v>
      </c>
      <c r="N307" s="143" t="s">
        <v>41</v>
      </c>
      <c r="P307" s="144">
        <f>O307*H307</f>
        <v>0</v>
      </c>
      <c r="Q307" s="144">
        <v>0.00538</v>
      </c>
      <c r="R307" s="144">
        <f>Q307*H307</f>
        <v>0.08923806000000001</v>
      </c>
      <c r="S307" s="144">
        <v>0</v>
      </c>
      <c r="T307" s="145">
        <f>S307*H307</f>
        <v>0</v>
      </c>
      <c r="AR307" s="140" t="s">
        <v>213</v>
      </c>
      <c r="AT307" s="140" t="s">
        <v>114</v>
      </c>
      <c r="AU307" s="140" t="s">
        <v>85</v>
      </c>
      <c r="AY307" s="14" t="s">
        <v>111</v>
      </c>
      <c r="BE307" s="141">
        <f>IF(N307="základní",J307,0)</f>
        <v>0</v>
      </c>
      <c r="BF307" s="141">
        <f>IF(N307="snížená",J307,0)</f>
        <v>0</v>
      </c>
      <c r="BG307" s="141">
        <f>IF(N307="zákl. přenesená",J307,0)</f>
        <v>0</v>
      </c>
      <c r="BH307" s="141">
        <f>IF(N307="sníž. přenesená",J307,0)</f>
        <v>0</v>
      </c>
      <c r="BI307" s="141">
        <f>IF(N307="nulová",J307,0)</f>
        <v>0</v>
      </c>
      <c r="BJ307" s="14" t="s">
        <v>8</v>
      </c>
      <c r="BK307" s="141">
        <f>ROUND(I307*H307,0)</f>
        <v>0</v>
      </c>
      <c r="BL307" s="14" t="s">
        <v>213</v>
      </c>
      <c r="BM307" s="140" t="s">
        <v>569</v>
      </c>
    </row>
    <row r="308" spans="2:51" s="12" customFormat="1" ht="33.75">
      <c r="B308" s="146"/>
      <c r="D308" s="147" t="s">
        <v>148</v>
      </c>
      <c r="E308" s="148" t="s">
        <v>1</v>
      </c>
      <c r="F308" s="149" t="s">
        <v>570</v>
      </c>
      <c r="H308" s="150">
        <v>16.587</v>
      </c>
      <c r="I308" s="151"/>
      <c r="L308" s="146"/>
      <c r="M308" s="152"/>
      <c r="T308" s="153"/>
      <c r="AT308" s="148" t="s">
        <v>148</v>
      </c>
      <c r="AU308" s="148" t="s">
        <v>85</v>
      </c>
      <c r="AV308" s="12" t="s">
        <v>85</v>
      </c>
      <c r="AW308" s="12" t="s">
        <v>32</v>
      </c>
      <c r="AX308" s="12" t="s">
        <v>76</v>
      </c>
      <c r="AY308" s="148" t="s">
        <v>111</v>
      </c>
    </row>
    <row r="309" spans="2:65" s="1" customFormat="1" ht="24.2" customHeight="1">
      <c r="B309" s="126"/>
      <c r="C309" s="154">
        <v>119</v>
      </c>
      <c r="D309" s="154">
        <v>597</v>
      </c>
      <c r="E309" s="155" t="s">
        <v>702</v>
      </c>
      <c r="F309" s="156" t="s">
        <v>571</v>
      </c>
      <c r="G309" s="157" t="s">
        <v>146</v>
      </c>
      <c r="H309" s="158">
        <v>18.246</v>
      </c>
      <c r="I309" s="159"/>
      <c r="J309" s="160">
        <f>ROUND(I309*H309,0)</f>
        <v>0</v>
      </c>
      <c r="K309" s="161"/>
      <c r="L309" s="162"/>
      <c r="M309" s="163" t="s">
        <v>1</v>
      </c>
      <c r="N309" s="164" t="s">
        <v>41</v>
      </c>
      <c r="P309" s="144">
        <f>O309*H309</f>
        <v>0</v>
      </c>
      <c r="Q309" s="144">
        <v>0.01112</v>
      </c>
      <c r="R309" s="144">
        <f>Q309*H309</f>
        <v>0.20289551999999997</v>
      </c>
      <c r="S309" s="144">
        <v>0</v>
      </c>
      <c r="T309" s="145">
        <f>S309*H309</f>
        <v>0</v>
      </c>
      <c r="AR309" s="140" t="s">
        <v>295</v>
      </c>
      <c r="AT309" s="140" t="s">
        <v>219</v>
      </c>
      <c r="AU309" s="140" t="s">
        <v>85</v>
      </c>
      <c r="AY309" s="14" t="s">
        <v>111</v>
      </c>
      <c r="BE309" s="141">
        <f>IF(N309="základní",J309,0)</f>
        <v>0</v>
      </c>
      <c r="BF309" s="141">
        <f>IF(N309="snížená",J309,0)</f>
        <v>0</v>
      </c>
      <c r="BG309" s="141">
        <f>IF(N309="zákl. přenesená",J309,0)</f>
        <v>0</v>
      </c>
      <c r="BH309" s="141">
        <f>IF(N309="sníž. přenesená",J309,0)</f>
        <v>0</v>
      </c>
      <c r="BI309" s="141">
        <f>IF(N309="nulová",J309,0)</f>
        <v>0</v>
      </c>
      <c r="BJ309" s="14" t="s">
        <v>8</v>
      </c>
      <c r="BK309" s="141">
        <f>ROUND(I309*H309,0)</f>
        <v>0</v>
      </c>
      <c r="BL309" s="14" t="s">
        <v>213</v>
      </c>
      <c r="BM309" s="140" t="s">
        <v>572</v>
      </c>
    </row>
    <row r="310" spans="2:51" s="12" customFormat="1" ht="12">
      <c r="B310" s="146"/>
      <c r="D310" s="147" t="s">
        <v>148</v>
      </c>
      <c r="E310" s="148" t="s">
        <v>1</v>
      </c>
      <c r="F310" s="149" t="s">
        <v>573</v>
      </c>
      <c r="H310" s="150">
        <v>18.246</v>
      </c>
      <c r="I310" s="151"/>
      <c r="L310" s="146"/>
      <c r="M310" s="152"/>
      <c r="T310" s="153"/>
      <c r="AT310" s="148" t="s">
        <v>148</v>
      </c>
      <c r="AU310" s="148" t="s">
        <v>85</v>
      </c>
      <c r="AV310" s="12" t="s">
        <v>85</v>
      </c>
      <c r="AW310" s="12" t="s">
        <v>32</v>
      </c>
      <c r="AX310" s="12" t="s">
        <v>76</v>
      </c>
      <c r="AY310" s="148" t="s">
        <v>111</v>
      </c>
    </row>
    <row r="311" spans="2:65" s="1" customFormat="1" ht="33" customHeight="1">
      <c r="B311" s="126"/>
      <c r="C311" s="127">
        <v>120</v>
      </c>
      <c r="D311" s="127">
        <v>781</v>
      </c>
      <c r="E311" s="128" t="s">
        <v>574</v>
      </c>
      <c r="F311" s="129" t="s">
        <v>575</v>
      </c>
      <c r="G311" s="130" t="s">
        <v>146</v>
      </c>
      <c r="H311" s="131">
        <v>16.587</v>
      </c>
      <c r="I311" s="132"/>
      <c r="J311" s="133">
        <f>ROUND(I311*H311,0)</f>
        <v>0</v>
      </c>
      <c r="K311" s="134"/>
      <c r="L311" s="29"/>
      <c r="M311" s="142" t="s">
        <v>1</v>
      </c>
      <c r="N311" s="143" t="s">
        <v>41</v>
      </c>
      <c r="P311" s="144">
        <f>O311*H311</f>
        <v>0</v>
      </c>
      <c r="Q311" s="144">
        <v>0</v>
      </c>
      <c r="R311" s="144">
        <f>Q311*H311</f>
        <v>0</v>
      </c>
      <c r="S311" s="144">
        <v>0</v>
      </c>
      <c r="T311" s="145">
        <f>S311*H311</f>
        <v>0</v>
      </c>
      <c r="AR311" s="140" t="s">
        <v>213</v>
      </c>
      <c r="AT311" s="140" t="s">
        <v>114</v>
      </c>
      <c r="AU311" s="140" t="s">
        <v>85</v>
      </c>
      <c r="AY311" s="14" t="s">
        <v>111</v>
      </c>
      <c r="BE311" s="141">
        <f>IF(N311="základní",J311,0)</f>
        <v>0</v>
      </c>
      <c r="BF311" s="141">
        <f>IF(N311="snížená",J311,0)</f>
        <v>0</v>
      </c>
      <c r="BG311" s="141">
        <f>IF(N311="zákl. přenesená",J311,0)</f>
        <v>0</v>
      </c>
      <c r="BH311" s="141">
        <f>IF(N311="sníž. přenesená",J311,0)</f>
        <v>0</v>
      </c>
      <c r="BI311" s="141">
        <f>IF(N311="nulová",J311,0)</f>
        <v>0</v>
      </c>
      <c r="BJ311" s="14" t="s">
        <v>8</v>
      </c>
      <c r="BK311" s="141">
        <f>ROUND(I311*H311,0)</f>
        <v>0</v>
      </c>
      <c r="BL311" s="14" t="s">
        <v>213</v>
      </c>
      <c r="BM311" s="140" t="s">
        <v>576</v>
      </c>
    </row>
    <row r="312" spans="2:65" s="1" customFormat="1" ht="24.2" customHeight="1">
      <c r="B312" s="126"/>
      <c r="C312" s="127">
        <v>121</v>
      </c>
      <c r="D312" s="127" t="s">
        <v>647</v>
      </c>
      <c r="E312" s="128" t="s">
        <v>577</v>
      </c>
      <c r="F312" s="129" t="s">
        <v>578</v>
      </c>
      <c r="G312" s="130" t="s">
        <v>146</v>
      </c>
      <c r="H312" s="131">
        <v>0.24</v>
      </c>
      <c r="I312" s="132"/>
      <c r="J312" s="133">
        <f>ROUND(I312*H312,0)</f>
        <v>0</v>
      </c>
      <c r="K312" s="134"/>
      <c r="L312" s="29"/>
      <c r="M312" s="142" t="s">
        <v>1</v>
      </c>
      <c r="N312" s="143" t="s">
        <v>41</v>
      </c>
      <c r="P312" s="144">
        <f>O312*H312</f>
        <v>0</v>
      </c>
      <c r="Q312" s="144">
        <v>0.00058</v>
      </c>
      <c r="R312" s="144">
        <f>Q312*H312</f>
        <v>0.0001392</v>
      </c>
      <c r="S312" s="144">
        <v>0</v>
      </c>
      <c r="T312" s="145">
        <f>S312*H312</f>
        <v>0</v>
      </c>
      <c r="AR312" s="140" t="s">
        <v>213</v>
      </c>
      <c r="AT312" s="140" t="s">
        <v>114</v>
      </c>
      <c r="AU312" s="140" t="s">
        <v>85</v>
      </c>
      <c r="AY312" s="14" t="s">
        <v>111</v>
      </c>
      <c r="BE312" s="141">
        <f>IF(N312="základní",J312,0)</f>
        <v>0</v>
      </c>
      <c r="BF312" s="141">
        <f>IF(N312="snížená",J312,0)</f>
        <v>0</v>
      </c>
      <c r="BG312" s="141">
        <f>IF(N312="zákl. přenesená",J312,0)</f>
        <v>0</v>
      </c>
      <c r="BH312" s="141">
        <f>IF(N312="sníž. přenesená",J312,0)</f>
        <v>0</v>
      </c>
      <c r="BI312" s="141">
        <f>IF(N312="nulová",J312,0)</f>
        <v>0</v>
      </c>
      <c r="BJ312" s="14" t="s">
        <v>8</v>
      </c>
      <c r="BK312" s="141">
        <f>ROUND(I312*H312,0)</f>
        <v>0</v>
      </c>
      <c r="BL312" s="14" t="s">
        <v>213</v>
      </c>
      <c r="BM312" s="140" t="s">
        <v>579</v>
      </c>
    </row>
    <row r="313" spans="2:51" s="12" customFormat="1" ht="12">
      <c r="B313" s="146"/>
      <c r="D313" s="147" t="s">
        <v>148</v>
      </c>
      <c r="E313" s="148" t="s">
        <v>1</v>
      </c>
      <c r="F313" s="149" t="s">
        <v>580</v>
      </c>
      <c r="H313" s="150">
        <v>0.24</v>
      </c>
      <c r="I313" s="151"/>
      <c r="L313" s="146"/>
      <c r="M313" s="152"/>
      <c r="T313" s="153"/>
      <c r="AT313" s="148" t="s">
        <v>148</v>
      </c>
      <c r="AU313" s="148" t="s">
        <v>85</v>
      </c>
      <c r="AV313" s="12" t="s">
        <v>85</v>
      </c>
      <c r="AW313" s="12" t="s">
        <v>32</v>
      </c>
      <c r="AX313" s="12" t="s">
        <v>76</v>
      </c>
      <c r="AY313" s="148" t="s">
        <v>111</v>
      </c>
    </row>
    <row r="314" spans="2:65" s="1" customFormat="1" ht="24.2" customHeight="1">
      <c r="B314" s="126"/>
      <c r="C314" s="154">
        <v>122</v>
      </c>
      <c r="D314" s="154">
        <v>634</v>
      </c>
      <c r="E314" s="155" t="s">
        <v>581</v>
      </c>
      <c r="F314" s="156" t="s">
        <v>582</v>
      </c>
      <c r="G314" s="157" t="s">
        <v>146</v>
      </c>
      <c r="H314" s="158">
        <v>0.264</v>
      </c>
      <c r="I314" s="159"/>
      <c r="J314" s="160">
        <f>ROUND(I314*H314,0)</f>
        <v>0</v>
      </c>
      <c r="K314" s="161"/>
      <c r="L314" s="162"/>
      <c r="M314" s="163" t="s">
        <v>1</v>
      </c>
      <c r="N314" s="164" t="s">
        <v>41</v>
      </c>
      <c r="P314" s="144">
        <f>O314*H314</f>
        <v>0</v>
      </c>
      <c r="Q314" s="144">
        <v>0.01</v>
      </c>
      <c r="R314" s="144">
        <f>Q314*H314</f>
        <v>0.00264</v>
      </c>
      <c r="S314" s="144">
        <v>0</v>
      </c>
      <c r="T314" s="145">
        <f>S314*H314</f>
        <v>0</v>
      </c>
      <c r="AR314" s="140" t="s">
        <v>295</v>
      </c>
      <c r="AT314" s="140" t="s">
        <v>219</v>
      </c>
      <c r="AU314" s="140" t="s">
        <v>85</v>
      </c>
      <c r="AY314" s="14" t="s">
        <v>111</v>
      </c>
      <c r="BE314" s="141">
        <f>IF(N314="základní",J314,0)</f>
        <v>0</v>
      </c>
      <c r="BF314" s="141">
        <f>IF(N314="snížená",J314,0)</f>
        <v>0</v>
      </c>
      <c r="BG314" s="141">
        <f>IF(N314="zákl. přenesená",J314,0)</f>
        <v>0</v>
      </c>
      <c r="BH314" s="141">
        <f>IF(N314="sníž. přenesená",J314,0)</f>
        <v>0</v>
      </c>
      <c r="BI314" s="141">
        <f>IF(N314="nulová",J314,0)</f>
        <v>0</v>
      </c>
      <c r="BJ314" s="14" t="s">
        <v>8</v>
      </c>
      <c r="BK314" s="141">
        <f>ROUND(I314*H314,0)</f>
        <v>0</v>
      </c>
      <c r="BL314" s="14" t="s">
        <v>213</v>
      </c>
      <c r="BM314" s="140" t="s">
        <v>583</v>
      </c>
    </row>
    <row r="315" spans="2:51" s="12" customFormat="1" ht="12">
      <c r="B315" s="146"/>
      <c r="D315" s="147" t="s">
        <v>148</v>
      </c>
      <c r="E315" s="148" t="s">
        <v>1</v>
      </c>
      <c r="F315" s="149" t="s">
        <v>584</v>
      </c>
      <c r="H315" s="150">
        <v>0.264</v>
      </c>
      <c r="I315" s="151"/>
      <c r="L315" s="146"/>
      <c r="M315" s="152"/>
      <c r="T315" s="153"/>
      <c r="AT315" s="148" t="s">
        <v>148</v>
      </c>
      <c r="AU315" s="148" t="s">
        <v>85</v>
      </c>
      <c r="AV315" s="12" t="s">
        <v>85</v>
      </c>
      <c r="AW315" s="12" t="s">
        <v>32</v>
      </c>
      <c r="AX315" s="12" t="s">
        <v>76</v>
      </c>
      <c r="AY315" s="148" t="s">
        <v>111</v>
      </c>
    </row>
    <row r="316" spans="2:65" s="1" customFormat="1" ht="24.2" customHeight="1">
      <c r="B316" s="126"/>
      <c r="C316" s="127">
        <v>123</v>
      </c>
      <c r="D316" s="127" t="s">
        <v>647</v>
      </c>
      <c r="E316" s="128" t="s">
        <v>703</v>
      </c>
      <c r="F316" s="129" t="s">
        <v>691</v>
      </c>
      <c r="G316" s="130" t="s">
        <v>156</v>
      </c>
      <c r="H316" s="131">
        <v>3.6</v>
      </c>
      <c r="I316" s="132"/>
      <c r="J316" s="133">
        <f>ROUND(I316*H316,0)</f>
        <v>0</v>
      </c>
      <c r="K316" s="134"/>
      <c r="L316" s="29"/>
      <c r="M316" s="142" t="s">
        <v>1</v>
      </c>
      <c r="N316" s="143" t="s">
        <v>41</v>
      </c>
      <c r="P316" s="144">
        <f>O316*H316</f>
        <v>0</v>
      </c>
      <c r="Q316" s="144">
        <v>0.0002</v>
      </c>
      <c r="R316" s="144">
        <f>Q316*H316</f>
        <v>0.00072</v>
      </c>
      <c r="S316" s="144">
        <v>0</v>
      </c>
      <c r="T316" s="145">
        <f>S316*H316</f>
        <v>0</v>
      </c>
      <c r="AR316" s="140" t="s">
        <v>213</v>
      </c>
      <c r="AT316" s="140" t="s">
        <v>114</v>
      </c>
      <c r="AU316" s="140" t="s">
        <v>85</v>
      </c>
      <c r="AY316" s="14" t="s">
        <v>111</v>
      </c>
      <c r="BE316" s="141">
        <f>IF(N316="základní",J316,0)</f>
        <v>0</v>
      </c>
      <c r="BF316" s="141">
        <f>IF(N316="snížená",J316,0)</f>
        <v>0</v>
      </c>
      <c r="BG316" s="141">
        <f>IF(N316="zákl. přenesená",J316,0)</f>
        <v>0</v>
      </c>
      <c r="BH316" s="141">
        <f>IF(N316="sníž. přenesená",J316,0)</f>
        <v>0</v>
      </c>
      <c r="BI316" s="141">
        <f>IF(N316="nulová",J316,0)</f>
        <v>0</v>
      </c>
      <c r="BJ316" s="14" t="s">
        <v>8</v>
      </c>
      <c r="BK316" s="141">
        <f>ROUND(I316*H316,0)</f>
        <v>0</v>
      </c>
      <c r="BL316" s="14" t="s">
        <v>213</v>
      </c>
      <c r="BM316" s="140" t="s">
        <v>585</v>
      </c>
    </row>
    <row r="317" spans="2:51" s="12" customFormat="1" ht="12">
      <c r="B317" s="146"/>
      <c r="D317" s="147" t="s">
        <v>148</v>
      </c>
      <c r="E317" s="148" t="s">
        <v>1</v>
      </c>
      <c r="F317" s="149" t="s">
        <v>586</v>
      </c>
      <c r="H317" s="150">
        <v>3.6</v>
      </c>
      <c r="I317" s="151"/>
      <c r="L317" s="146"/>
      <c r="M317" s="152"/>
      <c r="T317" s="153"/>
      <c r="AT317" s="148" t="s">
        <v>148</v>
      </c>
      <c r="AU317" s="148" t="s">
        <v>85</v>
      </c>
      <c r="AV317" s="12" t="s">
        <v>85</v>
      </c>
      <c r="AW317" s="12" t="s">
        <v>32</v>
      </c>
      <c r="AX317" s="12" t="s">
        <v>76</v>
      </c>
      <c r="AY317" s="148" t="s">
        <v>111</v>
      </c>
    </row>
    <row r="318" spans="2:65" s="1" customFormat="1" ht="24.2" customHeight="1">
      <c r="B318" s="126"/>
      <c r="C318" s="127">
        <v>124</v>
      </c>
      <c r="D318" s="127" t="s">
        <v>647</v>
      </c>
      <c r="E318" s="128" t="s">
        <v>704</v>
      </c>
      <c r="F318" s="129" t="s">
        <v>692</v>
      </c>
      <c r="G318" s="130" t="s">
        <v>156</v>
      </c>
      <c r="H318" s="131">
        <v>14.68</v>
      </c>
      <c r="I318" s="132"/>
      <c r="J318" s="133">
        <f>ROUND(I318*H318,0)</f>
        <v>0</v>
      </c>
      <c r="K318" s="134"/>
      <c r="L318" s="29"/>
      <c r="M318" s="142" t="s">
        <v>1</v>
      </c>
      <c r="N318" s="143" t="s">
        <v>41</v>
      </c>
      <c r="P318" s="144">
        <f>O318*H318</f>
        <v>0</v>
      </c>
      <c r="Q318" s="144">
        <v>0.00018</v>
      </c>
      <c r="R318" s="144">
        <f>Q318*H318</f>
        <v>0.0026424</v>
      </c>
      <c r="S318" s="144">
        <v>0</v>
      </c>
      <c r="T318" s="145">
        <f>S318*H318</f>
        <v>0</v>
      </c>
      <c r="AR318" s="140" t="s">
        <v>213</v>
      </c>
      <c r="AT318" s="140" t="s">
        <v>114</v>
      </c>
      <c r="AU318" s="140" t="s">
        <v>85</v>
      </c>
      <c r="AY318" s="14" t="s">
        <v>111</v>
      </c>
      <c r="BE318" s="141">
        <f>IF(N318="základní",J318,0)</f>
        <v>0</v>
      </c>
      <c r="BF318" s="141">
        <f>IF(N318="snížená",J318,0)</f>
        <v>0</v>
      </c>
      <c r="BG318" s="141">
        <f>IF(N318="zákl. přenesená",J318,0)</f>
        <v>0</v>
      </c>
      <c r="BH318" s="141">
        <f>IF(N318="sníž. přenesená",J318,0)</f>
        <v>0</v>
      </c>
      <c r="BI318" s="141">
        <f>IF(N318="nulová",J318,0)</f>
        <v>0</v>
      </c>
      <c r="BJ318" s="14" t="s">
        <v>8</v>
      </c>
      <c r="BK318" s="141">
        <f>ROUND(I318*H318,0)</f>
        <v>0</v>
      </c>
      <c r="BL318" s="14" t="s">
        <v>213</v>
      </c>
      <c r="BM318" s="140" t="s">
        <v>587</v>
      </c>
    </row>
    <row r="319" spans="2:51" s="12" customFormat="1" ht="12">
      <c r="B319" s="146"/>
      <c r="D319" s="147" t="s">
        <v>148</v>
      </c>
      <c r="E319" s="148" t="s">
        <v>1</v>
      </c>
      <c r="F319" s="149" t="s">
        <v>588</v>
      </c>
      <c r="H319" s="150">
        <v>9.88</v>
      </c>
      <c r="I319" s="151"/>
      <c r="L319" s="146"/>
      <c r="M319" s="152"/>
      <c r="T319" s="153"/>
      <c r="AT319" s="148" t="s">
        <v>148</v>
      </c>
      <c r="AU319" s="148" t="s">
        <v>85</v>
      </c>
      <c r="AV319" s="12" t="s">
        <v>85</v>
      </c>
      <c r="AW319" s="12" t="s">
        <v>32</v>
      </c>
      <c r="AX319" s="12" t="s">
        <v>76</v>
      </c>
      <c r="AY319" s="148" t="s">
        <v>111</v>
      </c>
    </row>
    <row r="320" spans="2:51" s="12" customFormat="1" ht="12">
      <c r="B320" s="146"/>
      <c r="D320" s="147" t="s">
        <v>148</v>
      </c>
      <c r="E320" s="148" t="s">
        <v>1</v>
      </c>
      <c r="F320" s="149" t="s">
        <v>589</v>
      </c>
      <c r="H320" s="150">
        <v>2</v>
      </c>
      <c r="I320" s="151"/>
      <c r="L320" s="146"/>
      <c r="M320" s="152"/>
      <c r="T320" s="153"/>
      <c r="AT320" s="148" t="s">
        <v>148</v>
      </c>
      <c r="AU320" s="148" t="s">
        <v>85</v>
      </c>
      <c r="AV320" s="12" t="s">
        <v>85</v>
      </c>
      <c r="AW320" s="12" t="s">
        <v>32</v>
      </c>
      <c r="AX320" s="12" t="s">
        <v>76</v>
      </c>
      <c r="AY320" s="148" t="s">
        <v>111</v>
      </c>
    </row>
    <row r="321" spans="2:51" s="12" customFormat="1" ht="12">
      <c r="B321" s="146"/>
      <c r="D321" s="147" t="s">
        <v>148</v>
      </c>
      <c r="E321" s="148" t="s">
        <v>1</v>
      </c>
      <c r="F321" s="149" t="s">
        <v>590</v>
      </c>
      <c r="H321" s="150">
        <v>2.8</v>
      </c>
      <c r="I321" s="151"/>
      <c r="L321" s="146"/>
      <c r="M321" s="152"/>
      <c r="T321" s="153"/>
      <c r="AT321" s="148" t="s">
        <v>148</v>
      </c>
      <c r="AU321" s="148" t="s">
        <v>85</v>
      </c>
      <c r="AV321" s="12" t="s">
        <v>85</v>
      </c>
      <c r="AW321" s="12" t="s">
        <v>32</v>
      </c>
      <c r="AX321" s="12" t="s">
        <v>76</v>
      </c>
      <c r="AY321" s="148" t="s">
        <v>111</v>
      </c>
    </row>
    <row r="322" spans="2:65" s="1" customFormat="1" ht="16.5" customHeight="1">
      <c r="B322" s="126"/>
      <c r="C322" s="154">
        <v>125</v>
      </c>
      <c r="D322" s="154" t="s">
        <v>647</v>
      </c>
      <c r="E322" s="155" t="s">
        <v>592</v>
      </c>
      <c r="F322" s="156" t="s">
        <v>593</v>
      </c>
      <c r="G322" s="157" t="s">
        <v>156</v>
      </c>
      <c r="H322" s="158">
        <v>10.465</v>
      </c>
      <c r="I322" s="159"/>
      <c r="J322" s="160">
        <f>ROUND(I322*H322,0)</f>
        <v>0</v>
      </c>
      <c r="K322" s="161"/>
      <c r="L322" s="162"/>
      <c r="M322" s="163" t="s">
        <v>1</v>
      </c>
      <c r="N322" s="164" t="s">
        <v>41</v>
      </c>
      <c r="P322" s="144">
        <f>O322*H322</f>
        <v>0</v>
      </c>
      <c r="Q322" s="144">
        <v>6E-05</v>
      </c>
      <c r="R322" s="144">
        <f>Q322*H322</f>
        <v>0.0006279</v>
      </c>
      <c r="S322" s="144">
        <v>0</v>
      </c>
      <c r="T322" s="145">
        <f>S322*H322</f>
        <v>0</v>
      </c>
      <c r="AR322" s="140" t="s">
        <v>295</v>
      </c>
      <c r="AT322" s="140" t="s">
        <v>219</v>
      </c>
      <c r="AU322" s="140" t="s">
        <v>85</v>
      </c>
      <c r="AY322" s="14" t="s">
        <v>111</v>
      </c>
      <c r="BE322" s="141">
        <f>IF(N322="základní",J322,0)</f>
        <v>0</v>
      </c>
      <c r="BF322" s="141">
        <f>IF(N322="snížená",J322,0)</f>
        <v>0</v>
      </c>
      <c r="BG322" s="141">
        <f>IF(N322="zákl. přenesená",J322,0)</f>
        <v>0</v>
      </c>
      <c r="BH322" s="141">
        <f>IF(N322="sníž. přenesená",J322,0)</f>
        <v>0</v>
      </c>
      <c r="BI322" s="141">
        <f>IF(N322="nulová",J322,0)</f>
        <v>0</v>
      </c>
      <c r="BJ322" s="14" t="s">
        <v>8</v>
      </c>
      <c r="BK322" s="141">
        <f>ROUND(I322*H322,0)</f>
        <v>0</v>
      </c>
      <c r="BL322" s="14" t="s">
        <v>213</v>
      </c>
      <c r="BM322" s="140" t="s">
        <v>591</v>
      </c>
    </row>
    <row r="323" spans="2:51" s="12" customFormat="1" ht="22.5">
      <c r="B323" s="146"/>
      <c r="D323" s="147" t="s">
        <v>148</v>
      </c>
      <c r="E323" s="148" t="s">
        <v>1</v>
      </c>
      <c r="F323" s="149" t="s">
        <v>594</v>
      </c>
      <c r="H323" s="150">
        <v>18.28</v>
      </c>
      <c r="I323" s="151"/>
      <c r="L323" s="146"/>
      <c r="M323" s="152"/>
      <c r="T323" s="153"/>
      <c r="AT323" s="148" t="s">
        <v>148</v>
      </c>
      <c r="AU323" s="148" t="s">
        <v>85</v>
      </c>
      <c r="AV323" s="12" t="s">
        <v>85</v>
      </c>
      <c r="AW323" s="12" t="s">
        <v>32</v>
      </c>
      <c r="AX323" s="12" t="s">
        <v>76</v>
      </c>
      <c r="AY323" s="148" t="s">
        <v>111</v>
      </c>
    </row>
    <row r="324" spans="2:65" s="1" customFormat="1" ht="16.5" customHeight="1">
      <c r="B324" s="126"/>
      <c r="C324" s="127" t="s">
        <v>595</v>
      </c>
      <c r="D324" s="127" t="s">
        <v>647</v>
      </c>
      <c r="E324" s="128" t="s">
        <v>596</v>
      </c>
      <c r="F324" s="129" t="s">
        <v>597</v>
      </c>
      <c r="G324" s="130" t="s">
        <v>156</v>
      </c>
      <c r="H324" s="131">
        <v>0.4</v>
      </c>
      <c r="I324" s="132"/>
      <c r="J324" s="133">
        <f>ROUND(I324*H324,0)</f>
        <v>0</v>
      </c>
      <c r="K324" s="134"/>
      <c r="L324" s="29"/>
      <c r="M324" s="142" t="s">
        <v>1</v>
      </c>
      <c r="N324" s="143" t="s">
        <v>41</v>
      </c>
      <c r="P324" s="144">
        <f>O324*H324</f>
        <v>0</v>
      </c>
      <c r="Q324" s="144">
        <v>0.0006</v>
      </c>
      <c r="R324" s="144">
        <f>Q324*H324</f>
        <v>0.00023999999999999998</v>
      </c>
      <c r="S324" s="144">
        <v>0</v>
      </c>
      <c r="T324" s="145">
        <f>S324*H324</f>
        <v>0</v>
      </c>
      <c r="AR324" s="140" t="s">
        <v>213</v>
      </c>
      <c r="AT324" s="140" t="s">
        <v>114</v>
      </c>
      <c r="AU324" s="140" t="s">
        <v>85</v>
      </c>
      <c r="AY324" s="14" t="s">
        <v>111</v>
      </c>
      <c r="BE324" s="141">
        <f>IF(N324="základní",J324,0)</f>
        <v>0</v>
      </c>
      <c r="BF324" s="141">
        <f>IF(N324="snížená",J324,0)</f>
        <v>0</v>
      </c>
      <c r="BG324" s="141">
        <f>IF(N324="zákl. přenesená",J324,0)</f>
        <v>0</v>
      </c>
      <c r="BH324" s="141">
        <f>IF(N324="sníž. přenesená",J324,0)</f>
        <v>0</v>
      </c>
      <c r="BI324" s="141">
        <f>IF(N324="nulová",J324,0)</f>
        <v>0</v>
      </c>
      <c r="BJ324" s="14" t="s">
        <v>8</v>
      </c>
      <c r="BK324" s="141">
        <f>ROUND(I324*H324,0)</f>
        <v>0</v>
      </c>
      <c r="BL324" s="14" t="s">
        <v>213</v>
      </c>
      <c r="BM324" s="140" t="s">
        <v>598</v>
      </c>
    </row>
    <row r="325" spans="2:65" s="1" customFormat="1" ht="16.5" customHeight="1">
      <c r="B325" s="126"/>
      <c r="C325" s="154" t="s">
        <v>599</v>
      </c>
      <c r="D325" s="154" t="s">
        <v>693</v>
      </c>
      <c r="E325" s="155" t="s">
        <v>600</v>
      </c>
      <c r="F325" s="156" t="s">
        <v>601</v>
      </c>
      <c r="G325" s="157" t="s">
        <v>117</v>
      </c>
      <c r="H325" s="158">
        <v>1</v>
      </c>
      <c r="I325" s="159"/>
      <c r="J325" s="160">
        <f>ROUND(I325*H325,0)</f>
        <v>0</v>
      </c>
      <c r="K325" s="161"/>
      <c r="L325" s="162"/>
      <c r="M325" s="163" t="s">
        <v>1</v>
      </c>
      <c r="N325" s="164" t="s">
        <v>41</v>
      </c>
      <c r="P325" s="144">
        <f>O325*H325</f>
        <v>0</v>
      </c>
      <c r="Q325" s="144">
        <v>0</v>
      </c>
      <c r="R325" s="144">
        <f>Q325*H325</f>
        <v>0</v>
      </c>
      <c r="S325" s="144">
        <v>0</v>
      </c>
      <c r="T325" s="145">
        <f>S325*H325</f>
        <v>0</v>
      </c>
      <c r="AR325" s="140" t="s">
        <v>295</v>
      </c>
      <c r="AT325" s="140" t="s">
        <v>219</v>
      </c>
      <c r="AU325" s="140" t="s">
        <v>85</v>
      </c>
      <c r="AY325" s="14" t="s">
        <v>111</v>
      </c>
      <c r="BE325" s="141">
        <f>IF(N325="základní",J325,0)</f>
        <v>0</v>
      </c>
      <c r="BF325" s="141">
        <f>IF(N325="snížená",J325,0)</f>
        <v>0</v>
      </c>
      <c r="BG325" s="141">
        <f>IF(N325="zákl. přenesená",J325,0)</f>
        <v>0</v>
      </c>
      <c r="BH325" s="141">
        <f>IF(N325="sníž. přenesená",J325,0)</f>
        <v>0</v>
      </c>
      <c r="BI325" s="141">
        <f>IF(N325="nulová",J325,0)</f>
        <v>0</v>
      </c>
      <c r="BJ325" s="14" t="s">
        <v>8</v>
      </c>
      <c r="BK325" s="141">
        <f>ROUND(I325*H325,0)</f>
        <v>0</v>
      </c>
      <c r="BL325" s="14" t="s">
        <v>213</v>
      </c>
      <c r="BM325" s="140" t="s">
        <v>602</v>
      </c>
    </row>
    <row r="326" spans="2:65" s="166" customFormat="1" ht="24" customHeight="1">
      <c r="B326" s="126"/>
      <c r="C326" s="127" t="s">
        <v>603</v>
      </c>
      <c r="D326" s="127" t="s">
        <v>647</v>
      </c>
      <c r="E326" s="128" t="s">
        <v>694</v>
      </c>
      <c r="F326" s="129" t="s">
        <v>695</v>
      </c>
      <c r="G326" s="130" t="s">
        <v>257</v>
      </c>
      <c r="H326" s="131">
        <v>0.338</v>
      </c>
      <c r="I326" s="132"/>
      <c r="J326" s="133">
        <f>ROUND(I326*H326,0)</f>
        <v>0</v>
      </c>
      <c r="K326" s="161"/>
      <c r="L326" s="162"/>
      <c r="M326" s="163"/>
      <c r="N326" s="164"/>
      <c r="P326" s="144"/>
      <c r="Q326" s="144"/>
      <c r="R326" s="144"/>
      <c r="S326" s="144"/>
      <c r="T326" s="145"/>
      <c r="AR326" s="140"/>
      <c r="AT326" s="140"/>
      <c r="AU326" s="140"/>
      <c r="AY326" s="14"/>
      <c r="BE326" s="141"/>
      <c r="BF326" s="141"/>
      <c r="BG326" s="141"/>
      <c r="BH326" s="141"/>
      <c r="BI326" s="141"/>
      <c r="BJ326" s="14"/>
      <c r="BK326" s="141"/>
      <c r="BL326" s="14"/>
      <c r="BM326" s="140"/>
    </row>
    <row r="327" spans="2:65" s="1" customFormat="1" ht="24.2" customHeight="1">
      <c r="B327" s="126"/>
      <c r="C327" s="127" t="s">
        <v>607</v>
      </c>
      <c r="D327" s="127">
        <v>781</v>
      </c>
      <c r="E327" s="128" t="s">
        <v>696</v>
      </c>
      <c r="F327" s="129" t="s">
        <v>697</v>
      </c>
      <c r="G327" s="130" t="s">
        <v>257</v>
      </c>
      <c r="H327" s="131">
        <v>0.338</v>
      </c>
      <c r="I327" s="132"/>
      <c r="J327" s="133">
        <f>ROUND(I327*H327,0)</f>
        <v>0</v>
      </c>
      <c r="K327" s="134"/>
      <c r="L327" s="29"/>
      <c r="M327" s="142" t="s">
        <v>1</v>
      </c>
      <c r="N327" s="143" t="s">
        <v>41</v>
      </c>
      <c r="P327" s="144">
        <f>O327*H327</f>
        <v>0</v>
      </c>
      <c r="Q327" s="144">
        <v>0</v>
      </c>
      <c r="R327" s="144">
        <f>Q327*H327</f>
        <v>0</v>
      </c>
      <c r="S327" s="144">
        <v>0</v>
      </c>
      <c r="T327" s="145">
        <f>S327*H327</f>
        <v>0</v>
      </c>
      <c r="AR327" s="140" t="s">
        <v>213</v>
      </c>
      <c r="AT327" s="140" t="s">
        <v>114</v>
      </c>
      <c r="AU327" s="140" t="s">
        <v>85</v>
      </c>
      <c r="AY327" s="14" t="s">
        <v>111</v>
      </c>
      <c r="BE327" s="141">
        <f>IF(N327="základní",J327,0)</f>
        <v>0</v>
      </c>
      <c r="BF327" s="141">
        <f>IF(N327="snížená",J327,0)</f>
        <v>0</v>
      </c>
      <c r="BG327" s="141">
        <f>IF(N327="zákl. přenesená",J327,0)</f>
        <v>0</v>
      </c>
      <c r="BH327" s="141">
        <f>IF(N327="sníž. přenesená",J327,0)</f>
        <v>0</v>
      </c>
      <c r="BI327" s="141">
        <f>IF(N327="nulová",J327,0)</f>
        <v>0</v>
      </c>
      <c r="BJ327" s="14" t="s">
        <v>8</v>
      </c>
      <c r="BK327" s="141">
        <f>ROUND(I327*H327,0)</f>
        <v>0</v>
      </c>
      <c r="BL327" s="14" t="s">
        <v>213</v>
      </c>
      <c r="BM327" s="140" t="s">
        <v>604</v>
      </c>
    </row>
    <row r="328" spans="2:63" s="11" customFormat="1" ht="22.9" customHeight="1">
      <c r="B328" s="114"/>
      <c r="D328" s="115" t="s">
        <v>75</v>
      </c>
      <c r="E328" s="124" t="s">
        <v>605</v>
      </c>
      <c r="F328" s="124" t="s">
        <v>606</v>
      </c>
      <c r="I328" s="117"/>
      <c r="J328" s="125">
        <f>BK328</f>
        <v>0</v>
      </c>
      <c r="L328" s="114"/>
      <c r="M328" s="119"/>
      <c r="P328" s="120">
        <f>SUM(P329:P336)</f>
        <v>0</v>
      </c>
      <c r="R328" s="120">
        <f>SUM(R329:R336)</f>
        <v>0.00055032</v>
      </c>
      <c r="T328" s="121">
        <f>SUM(T329:T336)</f>
        <v>0</v>
      </c>
      <c r="AR328" s="115" t="s">
        <v>85</v>
      </c>
      <c r="AT328" s="122" t="s">
        <v>75</v>
      </c>
      <c r="AU328" s="122" t="s">
        <v>8</v>
      </c>
      <c r="AY328" s="115" t="s">
        <v>111</v>
      </c>
      <c r="BK328" s="123">
        <f>SUM(BK329:BK336)</f>
        <v>0</v>
      </c>
    </row>
    <row r="329" spans="2:65" s="1" customFormat="1" ht="24.2" customHeight="1">
      <c r="B329" s="126"/>
      <c r="C329" s="127">
        <v>130</v>
      </c>
      <c r="D329" s="127" t="s">
        <v>647</v>
      </c>
      <c r="E329" s="128" t="s">
        <v>608</v>
      </c>
      <c r="F329" s="129" t="s">
        <v>609</v>
      </c>
      <c r="G329" s="130" t="s">
        <v>146</v>
      </c>
      <c r="H329" s="131">
        <v>1.26</v>
      </c>
      <c r="I329" s="132"/>
      <c r="J329" s="133">
        <f>ROUND(I329*H329,0)</f>
        <v>0</v>
      </c>
      <c r="K329" s="134"/>
      <c r="L329" s="29"/>
      <c r="M329" s="142" t="s">
        <v>1</v>
      </c>
      <c r="N329" s="143" t="s">
        <v>41</v>
      </c>
      <c r="P329" s="144">
        <f>O329*H329</f>
        <v>0</v>
      </c>
      <c r="Q329" s="144">
        <v>0.00014</v>
      </c>
      <c r="R329" s="144">
        <f>Q329*H329</f>
        <v>0.00017639999999999998</v>
      </c>
      <c r="S329" s="144">
        <v>0</v>
      </c>
      <c r="T329" s="145">
        <f>S329*H329</f>
        <v>0</v>
      </c>
      <c r="AR329" s="140" t="s">
        <v>213</v>
      </c>
      <c r="AT329" s="140" t="s">
        <v>114</v>
      </c>
      <c r="AU329" s="140" t="s">
        <v>85</v>
      </c>
      <c r="AY329" s="14" t="s">
        <v>111</v>
      </c>
      <c r="BE329" s="141">
        <f>IF(N329="základní",J329,0)</f>
        <v>0</v>
      </c>
      <c r="BF329" s="141">
        <f>IF(N329="snížená",J329,0)</f>
        <v>0</v>
      </c>
      <c r="BG329" s="141">
        <f>IF(N329="zákl. přenesená",J329,0)</f>
        <v>0</v>
      </c>
      <c r="BH329" s="141">
        <f>IF(N329="sníž. přenesená",J329,0)</f>
        <v>0</v>
      </c>
      <c r="BI329" s="141">
        <f>IF(N329="nulová",J329,0)</f>
        <v>0</v>
      </c>
      <c r="BJ329" s="14" t="s">
        <v>8</v>
      </c>
      <c r="BK329" s="141">
        <f>ROUND(I329*H329,0)</f>
        <v>0</v>
      </c>
      <c r="BL329" s="14" t="s">
        <v>213</v>
      </c>
      <c r="BM329" s="140" t="s">
        <v>610</v>
      </c>
    </row>
    <row r="330" spans="2:51" s="12" customFormat="1" ht="12">
      <c r="B330" s="146"/>
      <c r="D330" s="147" t="s">
        <v>148</v>
      </c>
      <c r="E330" s="148" t="s">
        <v>1</v>
      </c>
      <c r="F330" s="149" t="s">
        <v>611</v>
      </c>
      <c r="H330" s="150">
        <v>1.26</v>
      </c>
      <c r="I330" s="151"/>
      <c r="L330" s="146"/>
      <c r="M330" s="152"/>
      <c r="T330" s="153"/>
      <c r="AT330" s="148" t="s">
        <v>148</v>
      </c>
      <c r="AU330" s="148" t="s">
        <v>85</v>
      </c>
      <c r="AV330" s="12" t="s">
        <v>85</v>
      </c>
      <c r="AW330" s="12" t="s">
        <v>32</v>
      </c>
      <c r="AX330" s="12" t="s">
        <v>76</v>
      </c>
      <c r="AY330" s="148" t="s">
        <v>111</v>
      </c>
    </row>
    <row r="331" spans="2:65" s="1" customFormat="1" ht="24.2" customHeight="1">
      <c r="B331" s="126"/>
      <c r="C331" s="127">
        <v>131</v>
      </c>
      <c r="D331" s="127" t="s">
        <v>647</v>
      </c>
      <c r="E331" s="128" t="s">
        <v>612</v>
      </c>
      <c r="F331" s="129" t="s">
        <v>613</v>
      </c>
      <c r="G331" s="130" t="s">
        <v>146</v>
      </c>
      <c r="H331" s="131">
        <v>1.558</v>
      </c>
      <c r="I331" s="132"/>
      <c r="J331" s="133">
        <f>ROUND(I331*H331,0)</f>
        <v>0</v>
      </c>
      <c r="K331" s="134"/>
      <c r="L331" s="29"/>
      <c r="M331" s="142" t="s">
        <v>1</v>
      </c>
      <c r="N331" s="143" t="s">
        <v>41</v>
      </c>
      <c r="P331" s="144">
        <f>O331*H331</f>
        <v>0</v>
      </c>
      <c r="Q331" s="144">
        <v>0.00012</v>
      </c>
      <c r="R331" s="144">
        <f>Q331*H331</f>
        <v>0.00018696</v>
      </c>
      <c r="S331" s="144">
        <v>0</v>
      </c>
      <c r="T331" s="145">
        <f>S331*H331</f>
        <v>0</v>
      </c>
      <c r="AR331" s="140" t="s">
        <v>213</v>
      </c>
      <c r="AT331" s="140" t="s">
        <v>114</v>
      </c>
      <c r="AU331" s="140" t="s">
        <v>85</v>
      </c>
      <c r="AY331" s="14" t="s">
        <v>111</v>
      </c>
      <c r="BE331" s="141">
        <f>IF(N331="základní",J331,0)</f>
        <v>0</v>
      </c>
      <c r="BF331" s="141">
        <f>IF(N331="snížená",J331,0)</f>
        <v>0</v>
      </c>
      <c r="BG331" s="141">
        <f>IF(N331="zákl. přenesená",J331,0)</f>
        <v>0</v>
      </c>
      <c r="BH331" s="141">
        <f>IF(N331="sníž. přenesená",J331,0)</f>
        <v>0</v>
      </c>
      <c r="BI331" s="141">
        <f>IF(N331="nulová",J331,0)</f>
        <v>0</v>
      </c>
      <c r="BJ331" s="14" t="s">
        <v>8</v>
      </c>
      <c r="BK331" s="141">
        <f>ROUND(I331*H331,0)</f>
        <v>0</v>
      </c>
      <c r="BL331" s="14" t="s">
        <v>213</v>
      </c>
      <c r="BM331" s="140" t="s">
        <v>614</v>
      </c>
    </row>
    <row r="332" spans="2:51" s="12" customFormat="1" ht="12">
      <c r="B332" s="146"/>
      <c r="D332" s="147" t="s">
        <v>148</v>
      </c>
      <c r="E332" s="148" t="s">
        <v>1</v>
      </c>
      <c r="F332" s="149" t="s">
        <v>615</v>
      </c>
      <c r="H332" s="150">
        <v>0.63</v>
      </c>
      <c r="I332" s="151"/>
      <c r="L332" s="146"/>
      <c r="M332" s="152"/>
      <c r="T332" s="153"/>
      <c r="AT332" s="148" t="s">
        <v>148</v>
      </c>
      <c r="AU332" s="148" t="s">
        <v>85</v>
      </c>
      <c r="AV332" s="12" t="s">
        <v>85</v>
      </c>
      <c r="AW332" s="12" t="s">
        <v>32</v>
      </c>
      <c r="AX332" s="12" t="s">
        <v>76</v>
      </c>
      <c r="AY332" s="148" t="s">
        <v>111</v>
      </c>
    </row>
    <row r="333" spans="2:51" s="12" customFormat="1" ht="12">
      <c r="B333" s="146"/>
      <c r="D333" s="147" t="s">
        <v>148</v>
      </c>
      <c r="E333" s="148" t="s">
        <v>1</v>
      </c>
      <c r="F333" s="149" t="s">
        <v>616</v>
      </c>
      <c r="H333" s="150">
        <v>0.928</v>
      </c>
      <c r="I333" s="151"/>
      <c r="L333" s="146"/>
      <c r="M333" s="152"/>
      <c r="T333" s="153"/>
      <c r="AT333" s="148" t="s">
        <v>148</v>
      </c>
      <c r="AU333" s="148" t="s">
        <v>85</v>
      </c>
      <c r="AV333" s="12" t="s">
        <v>85</v>
      </c>
      <c r="AW333" s="12" t="s">
        <v>32</v>
      </c>
      <c r="AX333" s="12" t="s">
        <v>76</v>
      </c>
      <c r="AY333" s="148" t="s">
        <v>111</v>
      </c>
    </row>
    <row r="334" spans="2:65" s="1" customFormat="1" ht="24.2" customHeight="1">
      <c r="B334" s="126"/>
      <c r="C334" s="127">
        <v>132</v>
      </c>
      <c r="D334" s="127" t="s">
        <v>647</v>
      </c>
      <c r="E334" s="128" t="s">
        <v>617</v>
      </c>
      <c r="F334" s="129" t="s">
        <v>618</v>
      </c>
      <c r="G334" s="130" t="s">
        <v>146</v>
      </c>
      <c r="H334" s="131">
        <v>1.558</v>
      </c>
      <c r="I334" s="132"/>
      <c r="J334" s="133">
        <f>ROUND(I334*H334,0)</f>
        <v>0</v>
      </c>
      <c r="K334" s="134"/>
      <c r="L334" s="29"/>
      <c r="M334" s="142" t="s">
        <v>1</v>
      </c>
      <c r="N334" s="143" t="s">
        <v>41</v>
      </c>
      <c r="P334" s="144">
        <f>O334*H334</f>
        <v>0</v>
      </c>
      <c r="Q334" s="144">
        <v>0.00012</v>
      </c>
      <c r="R334" s="144">
        <f>Q334*H334</f>
        <v>0.00018696</v>
      </c>
      <c r="S334" s="144">
        <v>0</v>
      </c>
      <c r="T334" s="145">
        <f>S334*H334</f>
        <v>0</v>
      </c>
      <c r="AR334" s="140" t="s">
        <v>213</v>
      </c>
      <c r="AT334" s="140" t="s">
        <v>114</v>
      </c>
      <c r="AU334" s="140" t="s">
        <v>85</v>
      </c>
      <c r="AY334" s="14" t="s">
        <v>111</v>
      </c>
      <c r="BE334" s="141">
        <f>IF(N334="základní",J334,0)</f>
        <v>0</v>
      </c>
      <c r="BF334" s="141">
        <f>IF(N334="snížená",J334,0)</f>
        <v>0</v>
      </c>
      <c r="BG334" s="141">
        <f>IF(N334="zákl. přenesená",J334,0)</f>
        <v>0</v>
      </c>
      <c r="BH334" s="141">
        <f>IF(N334="sníž. přenesená",J334,0)</f>
        <v>0</v>
      </c>
      <c r="BI334" s="141">
        <f>IF(N334="nulová",J334,0)</f>
        <v>0</v>
      </c>
      <c r="BJ334" s="14" t="s">
        <v>8</v>
      </c>
      <c r="BK334" s="141">
        <f>ROUND(I334*H334,0)</f>
        <v>0</v>
      </c>
      <c r="BL334" s="14" t="s">
        <v>213</v>
      </c>
      <c r="BM334" s="140" t="s">
        <v>619</v>
      </c>
    </row>
    <row r="335" spans="2:51" s="12" customFormat="1" ht="12">
      <c r="B335" s="146"/>
      <c r="D335" s="147" t="s">
        <v>148</v>
      </c>
      <c r="E335" s="148" t="s">
        <v>1</v>
      </c>
      <c r="F335" s="149" t="s">
        <v>615</v>
      </c>
      <c r="H335" s="150">
        <v>0.63</v>
      </c>
      <c r="I335" s="151"/>
      <c r="L335" s="146"/>
      <c r="M335" s="152"/>
      <c r="T335" s="153"/>
      <c r="AT335" s="148" t="s">
        <v>148</v>
      </c>
      <c r="AU335" s="148" t="s">
        <v>85</v>
      </c>
      <c r="AV335" s="12" t="s">
        <v>85</v>
      </c>
      <c r="AW335" s="12" t="s">
        <v>32</v>
      </c>
      <c r="AX335" s="12" t="s">
        <v>76</v>
      </c>
      <c r="AY335" s="148" t="s">
        <v>111</v>
      </c>
    </row>
    <row r="336" spans="2:51" s="12" customFormat="1" ht="12">
      <c r="B336" s="146"/>
      <c r="D336" s="147" t="s">
        <v>148</v>
      </c>
      <c r="E336" s="148" t="s">
        <v>1</v>
      </c>
      <c r="F336" s="149" t="s">
        <v>616</v>
      </c>
      <c r="H336" s="150">
        <v>0.928</v>
      </c>
      <c r="I336" s="151"/>
      <c r="L336" s="146"/>
      <c r="M336" s="152"/>
      <c r="T336" s="153"/>
      <c r="AT336" s="148" t="s">
        <v>148</v>
      </c>
      <c r="AU336" s="148" t="s">
        <v>85</v>
      </c>
      <c r="AV336" s="12" t="s">
        <v>85</v>
      </c>
      <c r="AW336" s="12" t="s">
        <v>32</v>
      </c>
      <c r="AX336" s="12" t="s">
        <v>76</v>
      </c>
      <c r="AY336" s="148" t="s">
        <v>111</v>
      </c>
    </row>
    <row r="337" spans="2:63" s="11" customFormat="1" ht="22.9" customHeight="1">
      <c r="B337" s="114"/>
      <c r="D337" s="115" t="s">
        <v>75</v>
      </c>
      <c r="E337" s="124" t="s">
        <v>620</v>
      </c>
      <c r="F337" s="124" t="s">
        <v>621</v>
      </c>
      <c r="I337" s="117"/>
      <c r="J337" s="125">
        <f>BK337</f>
        <v>0</v>
      </c>
      <c r="L337" s="114"/>
      <c r="M337" s="119"/>
      <c r="P337" s="120">
        <f>SUM(P338:P341)</f>
        <v>0</v>
      </c>
      <c r="R337" s="120">
        <f>SUM(R338:R341)</f>
        <v>0.00523565</v>
      </c>
      <c r="T337" s="121">
        <f>SUM(T338:T341)</f>
        <v>0.00160275</v>
      </c>
      <c r="AR337" s="115" t="s">
        <v>85</v>
      </c>
      <c r="AT337" s="122" t="s">
        <v>75</v>
      </c>
      <c r="AU337" s="122" t="s">
        <v>8</v>
      </c>
      <c r="AY337" s="115" t="s">
        <v>111</v>
      </c>
      <c r="BK337" s="123">
        <f>SUM(BK338:BK341)</f>
        <v>0</v>
      </c>
    </row>
    <row r="338" spans="2:65" s="1" customFormat="1" ht="24.2" customHeight="1">
      <c r="B338" s="126"/>
      <c r="C338" s="127">
        <v>133</v>
      </c>
      <c r="D338" s="127" t="s">
        <v>647</v>
      </c>
      <c r="E338" s="128" t="s">
        <v>622</v>
      </c>
      <c r="F338" s="129" t="s">
        <v>623</v>
      </c>
      <c r="G338" s="130" t="s">
        <v>146</v>
      </c>
      <c r="H338" s="131">
        <v>10.685</v>
      </c>
      <c r="I338" s="132"/>
      <c r="J338" s="133">
        <f>ROUND(I338*H338,0)</f>
        <v>0</v>
      </c>
      <c r="K338" s="134"/>
      <c r="L338" s="29"/>
      <c r="M338" s="142" t="s">
        <v>1</v>
      </c>
      <c r="N338" s="143" t="s">
        <v>41</v>
      </c>
      <c r="P338" s="144">
        <f>O338*H338</f>
        <v>0</v>
      </c>
      <c r="Q338" s="144">
        <v>0</v>
      </c>
      <c r="R338" s="144">
        <f>Q338*H338</f>
        <v>0</v>
      </c>
      <c r="S338" s="144">
        <v>0.00015</v>
      </c>
      <c r="T338" s="145">
        <f>S338*H338</f>
        <v>0.00160275</v>
      </c>
      <c r="AR338" s="140" t="s">
        <v>213</v>
      </c>
      <c r="AT338" s="140" t="s">
        <v>114</v>
      </c>
      <c r="AU338" s="140" t="s">
        <v>85</v>
      </c>
      <c r="AY338" s="14" t="s">
        <v>111</v>
      </c>
      <c r="BE338" s="141">
        <f>IF(N338="základní",J338,0)</f>
        <v>0</v>
      </c>
      <c r="BF338" s="141">
        <f>IF(N338="snížená",J338,0)</f>
        <v>0</v>
      </c>
      <c r="BG338" s="141">
        <f>IF(N338="zákl. přenesená",J338,0)</f>
        <v>0</v>
      </c>
      <c r="BH338" s="141">
        <f>IF(N338="sníž. přenesená",J338,0)</f>
        <v>0</v>
      </c>
      <c r="BI338" s="141">
        <f>IF(N338="nulová",J338,0)</f>
        <v>0</v>
      </c>
      <c r="BJ338" s="14" t="s">
        <v>8</v>
      </c>
      <c r="BK338" s="141">
        <f>ROUND(I338*H338,0)</f>
        <v>0</v>
      </c>
      <c r="BL338" s="14" t="s">
        <v>213</v>
      </c>
      <c r="BM338" s="140" t="s">
        <v>624</v>
      </c>
    </row>
    <row r="339" spans="2:51" s="12" customFormat="1" ht="12">
      <c r="B339" s="146"/>
      <c r="D339" s="147" t="s">
        <v>148</v>
      </c>
      <c r="E339" s="148" t="s">
        <v>1</v>
      </c>
      <c r="F339" s="149" t="s">
        <v>625</v>
      </c>
      <c r="H339" s="150">
        <v>10.685</v>
      </c>
      <c r="I339" s="151"/>
      <c r="L339" s="146"/>
      <c r="M339" s="152"/>
      <c r="T339" s="153"/>
      <c r="AT339" s="148" t="s">
        <v>148</v>
      </c>
      <c r="AU339" s="148" t="s">
        <v>85</v>
      </c>
      <c r="AV339" s="12" t="s">
        <v>85</v>
      </c>
      <c r="AW339" s="12" t="s">
        <v>32</v>
      </c>
      <c r="AX339" s="12" t="s">
        <v>76</v>
      </c>
      <c r="AY339" s="148" t="s">
        <v>111</v>
      </c>
    </row>
    <row r="340" spans="2:65" s="1" customFormat="1" ht="24.2" customHeight="1">
      <c r="B340" s="126"/>
      <c r="C340" s="127">
        <v>134</v>
      </c>
      <c r="D340" s="127" t="s">
        <v>647</v>
      </c>
      <c r="E340" s="128" t="s">
        <v>626</v>
      </c>
      <c r="F340" s="129" t="s">
        <v>627</v>
      </c>
      <c r="G340" s="130" t="s">
        <v>146</v>
      </c>
      <c r="H340" s="131">
        <v>10.685</v>
      </c>
      <c r="I340" s="132"/>
      <c r="J340" s="133">
        <f>ROUND(I340*H340,0)</f>
        <v>0</v>
      </c>
      <c r="K340" s="134"/>
      <c r="L340" s="29"/>
      <c r="M340" s="142" t="s">
        <v>1</v>
      </c>
      <c r="N340" s="143" t="s">
        <v>41</v>
      </c>
      <c r="P340" s="144">
        <f>O340*H340</f>
        <v>0</v>
      </c>
      <c r="Q340" s="144">
        <v>0.0002</v>
      </c>
      <c r="R340" s="144">
        <f>Q340*H340</f>
        <v>0.002137</v>
      </c>
      <c r="S340" s="144">
        <v>0</v>
      </c>
      <c r="T340" s="145">
        <f>S340*H340</f>
        <v>0</v>
      </c>
      <c r="AR340" s="140" t="s">
        <v>213</v>
      </c>
      <c r="AT340" s="140" t="s">
        <v>114</v>
      </c>
      <c r="AU340" s="140" t="s">
        <v>85</v>
      </c>
      <c r="AY340" s="14" t="s">
        <v>111</v>
      </c>
      <c r="BE340" s="141">
        <f>IF(N340="základní",J340,0)</f>
        <v>0</v>
      </c>
      <c r="BF340" s="141">
        <f>IF(N340="snížená",J340,0)</f>
        <v>0</v>
      </c>
      <c r="BG340" s="141">
        <f>IF(N340="zákl. přenesená",J340,0)</f>
        <v>0</v>
      </c>
      <c r="BH340" s="141">
        <f>IF(N340="sníž. přenesená",J340,0)</f>
        <v>0</v>
      </c>
      <c r="BI340" s="141">
        <f>IF(N340="nulová",J340,0)</f>
        <v>0</v>
      </c>
      <c r="BJ340" s="14" t="s">
        <v>8</v>
      </c>
      <c r="BK340" s="141">
        <f>ROUND(I340*H340,0)</f>
        <v>0</v>
      </c>
      <c r="BL340" s="14" t="s">
        <v>213</v>
      </c>
      <c r="BM340" s="140" t="s">
        <v>628</v>
      </c>
    </row>
    <row r="341" spans="2:65" s="1" customFormat="1" ht="24.2" customHeight="1">
      <c r="B341" s="126"/>
      <c r="C341" s="127">
        <v>135</v>
      </c>
      <c r="D341" s="127" t="s">
        <v>647</v>
      </c>
      <c r="E341" s="128" t="s">
        <v>629</v>
      </c>
      <c r="F341" s="129" t="s">
        <v>630</v>
      </c>
      <c r="G341" s="130" t="s">
        <v>146</v>
      </c>
      <c r="H341" s="131">
        <v>10.685</v>
      </c>
      <c r="I341" s="132"/>
      <c r="J341" s="133">
        <f>ROUND(I341*H341,0)</f>
        <v>0</v>
      </c>
      <c r="K341" s="134"/>
      <c r="L341" s="29"/>
      <c r="M341" s="142" t="s">
        <v>1</v>
      </c>
      <c r="N341" s="143" t="s">
        <v>41</v>
      </c>
      <c r="P341" s="144">
        <f>O341*H341</f>
        <v>0</v>
      </c>
      <c r="Q341" s="144">
        <v>0.00029</v>
      </c>
      <c r="R341" s="144">
        <f>Q341*H341</f>
        <v>0.00309865</v>
      </c>
      <c r="S341" s="144">
        <v>0</v>
      </c>
      <c r="T341" s="145">
        <f>S341*H341</f>
        <v>0</v>
      </c>
      <c r="AR341" s="140" t="s">
        <v>213</v>
      </c>
      <c r="AT341" s="140" t="s">
        <v>114</v>
      </c>
      <c r="AU341" s="140" t="s">
        <v>85</v>
      </c>
      <c r="AY341" s="14" t="s">
        <v>111</v>
      </c>
      <c r="BE341" s="141">
        <f>IF(N341="základní",J341,0)</f>
        <v>0</v>
      </c>
      <c r="BF341" s="141">
        <f>IF(N341="snížená",J341,0)</f>
        <v>0</v>
      </c>
      <c r="BG341" s="141">
        <f>IF(N341="zákl. přenesená",J341,0)</f>
        <v>0</v>
      </c>
      <c r="BH341" s="141">
        <f>IF(N341="sníž. přenesená",J341,0)</f>
        <v>0</v>
      </c>
      <c r="BI341" s="141">
        <f>IF(N341="nulová",J341,0)</f>
        <v>0</v>
      </c>
      <c r="BJ341" s="14" t="s">
        <v>8</v>
      </c>
      <c r="BK341" s="141">
        <f>ROUND(I341*H341,0)</f>
        <v>0</v>
      </c>
      <c r="BL341" s="14" t="s">
        <v>213</v>
      </c>
      <c r="BM341" s="140" t="s">
        <v>631</v>
      </c>
    </row>
    <row r="342" spans="2:63" s="11" customFormat="1" ht="25.9" customHeight="1">
      <c r="B342" s="114"/>
      <c r="D342" s="115" t="s">
        <v>75</v>
      </c>
      <c r="E342" s="116" t="s">
        <v>632</v>
      </c>
      <c r="F342" s="116" t="s">
        <v>633</v>
      </c>
      <c r="I342" s="117"/>
      <c r="J342" s="118">
        <f>BK342</f>
        <v>0</v>
      </c>
      <c r="L342" s="114"/>
      <c r="M342" s="119"/>
      <c r="P342" s="120">
        <f>P343+P345</f>
        <v>0</v>
      </c>
      <c r="R342" s="120">
        <f>R343+R345</f>
        <v>0</v>
      </c>
      <c r="T342" s="121">
        <f>T343+T345</f>
        <v>0</v>
      </c>
      <c r="AR342" s="115" t="s">
        <v>162</v>
      </c>
      <c r="AT342" s="122" t="s">
        <v>75</v>
      </c>
      <c r="AU342" s="122" t="s">
        <v>76</v>
      </c>
      <c r="AY342" s="115" t="s">
        <v>111</v>
      </c>
      <c r="BK342" s="123">
        <f>BK343+BK345</f>
        <v>0</v>
      </c>
    </row>
    <row r="343" spans="2:63" s="11" customFormat="1" ht="22.9" customHeight="1">
      <c r="B343" s="114"/>
      <c r="D343" s="115" t="s">
        <v>75</v>
      </c>
      <c r="E343" s="124" t="s">
        <v>634</v>
      </c>
      <c r="F343" s="124" t="s">
        <v>635</v>
      </c>
      <c r="I343" s="117"/>
      <c r="J343" s="125">
        <f>BK343</f>
        <v>0</v>
      </c>
      <c r="L343" s="114"/>
      <c r="M343" s="119"/>
      <c r="P343" s="120">
        <f>P344</f>
        <v>0</v>
      </c>
      <c r="R343" s="120">
        <f>R344</f>
        <v>0</v>
      </c>
      <c r="T343" s="121">
        <f>T344</f>
        <v>0</v>
      </c>
      <c r="AR343" s="115" t="s">
        <v>162</v>
      </c>
      <c r="AT343" s="122" t="s">
        <v>75</v>
      </c>
      <c r="AU343" s="122" t="s">
        <v>8</v>
      </c>
      <c r="AY343" s="115" t="s">
        <v>111</v>
      </c>
      <c r="BK343" s="123">
        <f>BK344</f>
        <v>0</v>
      </c>
    </row>
    <row r="344" spans="2:65" s="1" customFormat="1" ht="16.5" customHeight="1">
      <c r="B344" s="126"/>
      <c r="C344" s="127">
        <v>136</v>
      </c>
      <c r="D344" s="127" t="s">
        <v>647</v>
      </c>
      <c r="E344" s="128" t="s">
        <v>636</v>
      </c>
      <c r="F344" s="129" t="s">
        <v>635</v>
      </c>
      <c r="G344" s="130" t="s">
        <v>498</v>
      </c>
      <c r="H344" s="165">
        <v>2.5</v>
      </c>
      <c r="I344" s="132"/>
      <c r="J344" s="133">
        <f>ROUND(I344*H344,0)</f>
        <v>0</v>
      </c>
      <c r="K344" s="134"/>
      <c r="L344" s="29"/>
      <c r="M344" s="142" t="s">
        <v>1</v>
      </c>
      <c r="N344" s="143" t="s">
        <v>41</v>
      </c>
      <c r="P344" s="144">
        <f>O344*H344</f>
        <v>0</v>
      </c>
      <c r="Q344" s="144">
        <v>0</v>
      </c>
      <c r="R344" s="144">
        <f>Q344*H344</f>
        <v>0</v>
      </c>
      <c r="S344" s="144">
        <v>0</v>
      </c>
      <c r="T344" s="145">
        <f>S344*H344</f>
        <v>0</v>
      </c>
      <c r="AR344" s="140" t="s">
        <v>637</v>
      </c>
      <c r="AT344" s="140" t="s">
        <v>114</v>
      </c>
      <c r="AU344" s="140" t="s">
        <v>85</v>
      </c>
      <c r="AY344" s="14" t="s">
        <v>111</v>
      </c>
      <c r="BE344" s="141">
        <f>IF(N344="základní",J344,0)</f>
        <v>0</v>
      </c>
      <c r="BF344" s="141">
        <f>IF(N344="snížená",J344,0)</f>
        <v>0</v>
      </c>
      <c r="BG344" s="141">
        <f>IF(N344="zákl. přenesená",J344,0)</f>
        <v>0</v>
      </c>
      <c r="BH344" s="141">
        <f>IF(N344="sníž. přenesená",J344,0)</f>
        <v>0</v>
      </c>
      <c r="BI344" s="141">
        <f>IF(N344="nulová",J344,0)</f>
        <v>0</v>
      </c>
      <c r="BJ344" s="14" t="s">
        <v>8</v>
      </c>
      <c r="BK344" s="141">
        <f>ROUND(I344*H344,0)</f>
        <v>0</v>
      </c>
      <c r="BL344" s="14" t="s">
        <v>637</v>
      </c>
      <c r="BM344" s="140" t="s">
        <v>638</v>
      </c>
    </row>
    <row r="345" spans="2:63" s="11" customFormat="1" ht="22.9" customHeight="1">
      <c r="B345" s="114"/>
      <c r="D345" s="115" t="s">
        <v>75</v>
      </c>
      <c r="E345" s="124" t="s">
        <v>639</v>
      </c>
      <c r="F345" s="124" t="s">
        <v>640</v>
      </c>
      <c r="I345" s="117"/>
      <c r="J345" s="125">
        <f>BK345</f>
        <v>0</v>
      </c>
      <c r="L345" s="114"/>
      <c r="M345" s="119"/>
      <c r="P345" s="120">
        <f>P346</f>
        <v>0</v>
      </c>
      <c r="R345" s="120">
        <f>R346</f>
        <v>0</v>
      </c>
      <c r="T345" s="121">
        <f>T346</f>
        <v>0</v>
      </c>
      <c r="AR345" s="115" t="s">
        <v>162</v>
      </c>
      <c r="AT345" s="122" t="s">
        <v>75</v>
      </c>
      <c r="AU345" s="122" t="s">
        <v>8</v>
      </c>
      <c r="AY345" s="115" t="s">
        <v>111</v>
      </c>
      <c r="BK345" s="123">
        <f>BK346</f>
        <v>0</v>
      </c>
    </row>
    <row r="346" spans="2:65" s="1" customFormat="1" ht="16.5" customHeight="1">
      <c r="B346" s="126"/>
      <c r="C346" s="127">
        <v>137</v>
      </c>
      <c r="D346" s="127" t="s">
        <v>647</v>
      </c>
      <c r="E346" s="128" t="s">
        <v>641</v>
      </c>
      <c r="F346" s="129" t="s">
        <v>640</v>
      </c>
      <c r="G346" s="130" t="s">
        <v>498</v>
      </c>
      <c r="H346" s="165">
        <v>4</v>
      </c>
      <c r="I346" s="132"/>
      <c r="J346" s="133">
        <f>ROUND(I346*H346,0)</f>
        <v>0</v>
      </c>
      <c r="K346" s="134"/>
      <c r="L346" s="29"/>
      <c r="M346" s="135" t="s">
        <v>1</v>
      </c>
      <c r="N346" s="136" t="s">
        <v>41</v>
      </c>
      <c r="O346" s="137"/>
      <c r="P346" s="138">
        <f>O346*H346</f>
        <v>0</v>
      </c>
      <c r="Q346" s="138">
        <v>0</v>
      </c>
      <c r="R346" s="138">
        <f>Q346*H346</f>
        <v>0</v>
      </c>
      <c r="S346" s="138">
        <v>0</v>
      </c>
      <c r="T346" s="139">
        <f>S346*H346</f>
        <v>0</v>
      </c>
      <c r="AR346" s="140" t="s">
        <v>637</v>
      </c>
      <c r="AT346" s="140" t="s">
        <v>114</v>
      </c>
      <c r="AU346" s="140" t="s">
        <v>85</v>
      </c>
      <c r="AY346" s="14" t="s">
        <v>111</v>
      </c>
      <c r="BE346" s="141">
        <f>IF(N346="základní",J346,0)</f>
        <v>0</v>
      </c>
      <c r="BF346" s="141">
        <f>IF(N346="snížená",J346,0)</f>
        <v>0</v>
      </c>
      <c r="BG346" s="141">
        <f>IF(N346="zákl. přenesená",J346,0)</f>
        <v>0</v>
      </c>
      <c r="BH346" s="141">
        <f>IF(N346="sníž. přenesená",J346,0)</f>
        <v>0</v>
      </c>
      <c r="BI346" s="141">
        <f>IF(N346="nulová",J346,0)</f>
        <v>0</v>
      </c>
      <c r="BJ346" s="14" t="s">
        <v>8</v>
      </c>
      <c r="BK346" s="141">
        <f>ROUND(I346*H346,0)</f>
        <v>0</v>
      </c>
      <c r="BL346" s="14" t="s">
        <v>637</v>
      </c>
      <c r="BM346" s="140" t="s">
        <v>642</v>
      </c>
    </row>
    <row r="347" spans="2:12" s="1" customFormat="1" ht="6.95" customHeight="1">
      <c r="B347" s="41"/>
      <c r="C347" s="42"/>
      <c r="D347" s="42"/>
      <c r="E347" s="42"/>
      <c r="F347" s="42"/>
      <c r="G347" s="42"/>
      <c r="H347" s="42"/>
      <c r="I347" s="42"/>
      <c r="J347" s="42"/>
      <c r="K347" s="42"/>
      <c r="L347" s="29"/>
    </row>
  </sheetData>
  <autoFilter ref="C135:K346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DESKTOP-IB50O09\ZALMAN</dc:creator>
  <cp:keywords/>
  <dc:description/>
  <cp:lastModifiedBy>Eliška Schartnerová</cp:lastModifiedBy>
  <dcterms:created xsi:type="dcterms:W3CDTF">2024-04-27T08:05:04Z</dcterms:created>
  <dcterms:modified xsi:type="dcterms:W3CDTF">2024-05-27T12:05:35Z</dcterms:modified>
  <cp:category/>
  <cp:version/>
  <cp:contentType/>
  <cp:contentStatus/>
</cp:coreProperties>
</file>