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Zakázky\Projekty\Domažlice-Pivovarská-GJŠB\ROZPOČET\"/>
    </mc:Choice>
  </mc:AlternateContent>
  <bookViews>
    <workbookView xWindow="-120" yWindow="-120" windowWidth="29040" windowHeight="15720" activeTab="4"/>
  </bookViews>
  <sheets>
    <sheet name="Rekapitulace stavby" sheetId="1" r:id="rId1"/>
    <sheet name="202410051 - Modernizace š..." sheetId="2" r:id="rId2"/>
    <sheet name="Elektroinstalace" sheetId="4" r:id="rId3"/>
    <sheet name="Gastro" sheetId="5" r:id="rId4"/>
    <sheet name="VZT" sheetId="6" r:id="rId5"/>
    <sheet name="Pokyny pro vyplnění" sheetId="3" r:id="rId6"/>
  </sheets>
  <definedNames>
    <definedName name="_xlnm._FilterDatabase" localSheetId="1" hidden="1">'202410051 - Modernizace š...'!$C$104:$K$797</definedName>
    <definedName name="_xlnm.Print_Titles" localSheetId="1">'202410051 - Modernizace š...'!$104:$104</definedName>
    <definedName name="_xlnm.Print_Titles" localSheetId="0">'Rekapitulace stavby'!$52:$52</definedName>
    <definedName name="_xlnm.Print_Area" localSheetId="1">'202410051 - Modernizace š...'!$C$4:$J$37,'202410051 - Modernizace š...'!$C$43:$J$88,'202410051 - Modernizace š...'!$C$94:$J$797</definedName>
    <definedName name="_xlnm.Print_Area" localSheetId="5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86" i="2" l="1"/>
  <c r="I783" i="2"/>
  <c r="I781" i="2"/>
  <c r="J61" i="6"/>
  <c r="J60" i="6"/>
  <c r="I60" i="6"/>
  <c r="H60" i="6"/>
  <c r="F60" i="6"/>
  <c r="J59" i="6"/>
  <c r="I59" i="6"/>
  <c r="H59" i="6"/>
  <c r="F59" i="6"/>
  <c r="J58" i="6"/>
  <c r="I58" i="6"/>
  <c r="H58" i="6"/>
  <c r="F58" i="6"/>
  <c r="J57" i="6"/>
  <c r="I57" i="6"/>
  <c r="H57" i="6"/>
  <c r="F57" i="6"/>
  <c r="J56" i="6"/>
  <c r="I56" i="6"/>
  <c r="H56" i="6"/>
  <c r="F56" i="6"/>
  <c r="J55" i="6"/>
  <c r="I55" i="6"/>
  <c r="H55" i="6"/>
  <c r="F55" i="6"/>
  <c r="J54" i="6"/>
  <c r="I54" i="6"/>
  <c r="H54" i="6"/>
  <c r="F54" i="6"/>
  <c r="J53" i="6"/>
  <c r="I53" i="6"/>
  <c r="H53" i="6"/>
  <c r="F53" i="6"/>
  <c r="J50" i="6"/>
  <c r="I50" i="6"/>
  <c r="H50" i="6"/>
  <c r="F50" i="6"/>
  <c r="J49" i="6"/>
  <c r="I49" i="6"/>
  <c r="H49" i="6"/>
  <c r="F49" i="6"/>
  <c r="J48" i="6"/>
  <c r="I48" i="6"/>
  <c r="H48" i="6"/>
  <c r="F48" i="6"/>
  <c r="J47" i="6"/>
  <c r="I47" i="6"/>
  <c r="H47" i="6"/>
  <c r="F47" i="6"/>
  <c r="J46" i="6"/>
  <c r="I46" i="6"/>
  <c r="H46" i="6"/>
  <c r="F46" i="6"/>
  <c r="J43" i="6"/>
  <c r="I43" i="6"/>
  <c r="H43" i="6"/>
  <c r="F43" i="6"/>
  <c r="J42" i="6"/>
  <c r="I42" i="6"/>
  <c r="H42" i="6"/>
  <c r="F42" i="6"/>
  <c r="J41" i="6"/>
  <c r="I41" i="6"/>
  <c r="H41" i="6"/>
  <c r="F41" i="6"/>
  <c r="J40" i="6"/>
  <c r="I40" i="6"/>
  <c r="H40" i="6"/>
  <c r="F40" i="6"/>
  <c r="J39" i="6"/>
  <c r="I39" i="6"/>
  <c r="H39" i="6"/>
  <c r="F39" i="6"/>
  <c r="J38" i="6"/>
  <c r="I38" i="6"/>
  <c r="H38" i="6"/>
  <c r="F38" i="6"/>
  <c r="J37" i="6"/>
  <c r="I37" i="6"/>
  <c r="H37" i="6"/>
  <c r="F37" i="6"/>
  <c r="J36" i="6"/>
  <c r="I36" i="6"/>
  <c r="H36" i="6"/>
  <c r="F36" i="6"/>
  <c r="J35" i="6"/>
  <c r="I35" i="6"/>
  <c r="H35" i="6"/>
  <c r="F35" i="6"/>
  <c r="J34" i="6"/>
  <c r="I34" i="6"/>
  <c r="H34" i="6"/>
  <c r="F34" i="6"/>
  <c r="J33" i="6"/>
  <c r="I33" i="6"/>
  <c r="H33" i="6"/>
  <c r="F33" i="6"/>
  <c r="J32" i="6"/>
  <c r="I32" i="6"/>
  <c r="H32" i="6"/>
  <c r="F32" i="6"/>
  <c r="J31" i="6"/>
  <c r="I31" i="6"/>
  <c r="H31" i="6"/>
  <c r="F31" i="6"/>
  <c r="J30" i="6"/>
  <c r="I30" i="6"/>
  <c r="H30" i="6"/>
  <c r="F30" i="6"/>
  <c r="J29" i="6"/>
  <c r="I29" i="6"/>
  <c r="H29" i="6"/>
  <c r="F29" i="6"/>
  <c r="J28" i="6"/>
  <c r="I28" i="6"/>
  <c r="H28" i="6"/>
  <c r="F28" i="6"/>
  <c r="J27" i="6"/>
  <c r="I27" i="6"/>
  <c r="H27" i="6"/>
  <c r="F27" i="6"/>
  <c r="J26" i="6"/>
  <c r="I26" i="6"/>
  <c r="H26" i="6"/>
  <c r="F26" i="6"/>
  <c r="J25" i="6"/>
  <c r="I25" i="6"/>
  <c r="H25" i="6"/>
  <c r="F25" i="6"/>
  <c r="J24" i="6"/>
  <c r="I24" i="6"/>
  <c r="H24" i="6"/>
  <c r="F24" i="6"/>
  <c r="J23" i="6"/>
  <c r="I23" i="6"/>
  <c r="H23" i="6"/>
  <c r="F23" i="6"/>
  <c r="J22" i="6"/>
  <c r="I22" i="6"/>
  <c r="H22" i="6"/>
  <c r="F22" i="6"/>
  <c r="J21" i="6"/>
  <c r="I21" i="6"/>
  <c r="H21" i="6"/>
  <c r="F21" i="6"/>
  <c r="J20" i="6"/>
  <c r="I20" i="6"/>
  <c r="H20" i="6"/>
  <c r="F20" i="6"/>
  <c r="J19" i="6"/>
  <c r="I19" i="6"/>
  <c r="H19" i="6"/>
  <c r="F19" i="6"/>
  <c r="J18" i="6"/>
  <c r="I18" i="6"/>
  <c r="H18" i="6"/>
  <c r="F18" i="6"/>
  <c r="J17" i="6"/>
  <c r="I17" i="6"/>
  <c r="H17" i="6"/>
  <c r="F17" i="6"/>
  <c r="J16" i="6"/>
  <c r="I16" i="6"/>
  <c r="H16" i="6"/>
  <c r="F16" i="6"/>
  <c r="J15" i="6"/>
  <c r="I15" i="6"/>
  <c r="H15" i="6"/>
  <c r="F15" i="6"/>
  <c r="J14" i="6"/>
  <c r="I14" i="6"/>
  <c r="H14" i="6"/>
  <c r="F14" i="6"/>
  <c r="J13" i="6"/>
  <c r="I13" i="6"/>
  <c r="H13" i="6"/>
  <c r="F13" i="6"/>
  <c r="J12" i="6"/>
  <c r="I12" i="6"/>
  <c r="H12" i="6"/>
  <c r="F12" i="6"/>
  <c r="J11" i="6"/>
  <c r="I11" i="6"/>
  <c r="H11" i="6"/>
  <c r="F11" i="6"/>
  <c r="J10" i="6"/>
  <c r="I10" i="6"/>
  <c r="H10" i="6"/>
  <c r="F10" i="6"/>
  <c r="J9" i="6"/>
  <c r="I9" i="6"/>
  <c r="H9" i="6"/>
  <c r="F9" i="6"/>
  <c r="J8" i="6"/>
  <c r="I8" i="6"/>
  <c r="H8" i="6"/>
  <c r="F8" i="6"/>
  <c r="J7" i="6"/>
  <c r="I7" i="6"/>
  <c r="H7" i="6"/>
  <c r="F7" i="6"/>
  <c r="J6" i="6"/>
  <c r="I6" i="6"/>
  <c r="H6" i="6"/>
  <c r="F6" i="6"/>
  <c r="J5" i="6"/>
  <c r="I5" i="6"/>
  <c r="H5" i="6"/>
  <c r="F5" i="6"/>
  <c r="J4" i="6"/>
  <c r="I4" i="6"/>
  <c r="H4" i="6"/>
  <c r="H61" i="6" s="1"/>
  <c r="F4" i="6"/>
  <c r="F61" i="6" s="1"/>
  <c r="F63" i="6" s="1"/>
  <c r="F65" i="6" l="1"/>
  <c r="F64" i="6"/>
  <c r="K103" i="5" l="1"/>
  <c r="K101" i="5"/>
  <c r="K99" i="5"/>
  <c r="K97" i="5"/>
  <c r="K95" i="5"/>
  <c r="K93" i="5"/>
  <c r="K91" i="5"/>
  <c r="K89" i="5"/>
  <c r="K87" i="5"/>
  <c r="K85" i="5"/>
  <c r="K83" i="5"/>
  <c r="K81" i="5"/>
  <c r="K79" i="5"/>
  <c r="K77" i="5"/>
  <c r="K75" i="5"/>
  <c r="K73" i="5"/>
  <c r="K71" i="5"/>
  <c r="K69" i="5"/>
  <c r="K67" i="5"/>
  <c r="K65" i="5"/>
  <c r="K63" i="5"/>
  <c r="K61" i="5"/>
  <c r="K59" i="5"/>
  <c r="K57" i="5"/>
  <c r="K55" i="5"/>
  <c r="K53" i="5"/>
  <c r="K51" i="5"/>
  <c r="K49" i="5"/>
  <c r="K47" i="5"/>
  <c r="K45" i="5"/>
  <c r="K43" i="5"/>
  <c r="K41" i="5"/>
  <c r="K39" i="5"/>
  <c r="K37" i="5"/>
  <c r="K35" i="5"/>
  <c r="K33" i="5"/>
  <c r="K31" i="5"/>
  <c r="K29" i="5"/>
  <c r="K27" i="5"/>
  <c r="K25" i="5"/>
  <c r="K23" i="5"/>
  <c r="K21" i="5"/>
  <c r="K19" i="5"/>
  <c r="K17" i="5"/>
  <c r="K15" i="5"/>
  <c r="K13" i="5"/>
  <c r="K11" i="5"/>
  <c r="K9" i="5"/>
  <c r="K7" i="5"/>
  <c r="K5" i="5"/>
  <c r="K3" i="5"/>
  <c r="K1" i="5"/>
  <c r="K105" i="5" s="1"/>
  <c r="K107" i="5" l="1"/>
  <c r="K109" i="5" s="1"/>
  <c r="F60" i="4" l="1"/>
  <c r="F59" i="4"/>
  <c r="F58" i="4"/>
  <c r="F57" i="4"/>
  <c r="F55" i="4"/>
  <c r="F54" i="4"/>
  <c r="F53" i="4"/>
  <c r="F52" i="4"/>
  <c r="F50" i="4" s="1"/>
  <c r="F51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3" i="4"/>
  <c r="F32" i="4"/>
  <c r="F31" i="4"/>
  <c r="F30" i="4"/>
  <c r="F27" i="4" s="1"/>
  <c r="F29" i="4"/>
  <c r="F28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7" i="4" s="1"/>
  <c r="F8" i="4"/>
  <c r="F5" i="4"/>
  <c r="F4" i="4"/>
  <c r="F3" i="4" s="1"/>
  <c r="F61" i="4" s="1"/>
  <c r="F63" i="4" s="1"/>
  <c r="F64" i="4" l="1"/>
  <c r="F65" i="4" s="1"/>
  <c r="BK783" i="2" l="1"/>
  <c r="BI783" i="2"/>
  <c r="BH783" i="2"/>
  <c r="BG783" i="2"/>
  <c r="BF783" i="2"/>
  <c r="T783" i="2"/>
  <c r="R783" i="2"/>
  <c r="P783" i="2"/>
  <c r="J783" i="2"/>
  <c r="BE783" i="2" s="1"/>
  <c r="J35" i="2" l="1"/>
  <c r="J34" i="2"/>
  <c r="AY55" i="1"/>
  <c r="J33" i="2"/>
  <c r="AX55" i="1" s="1"/>
  <c r="BI796" i="2"/>
  <c r="BH796" i="2"/>
  <c r="BG796" i="2"/>
  <c r="BF796" i="2"/>
  <c r="T796" i="2"/>
  <c r="T795" i="2" s="1"/>
  <c r="R796" i="2"/>
  <c r="R795" i="2" s="1"/>
  <c r="P796" i="2"/>
  <c r="P795" i="2" s="1"/>
  <c r="BI793" i="2"/>
  <c r="BH793" i="2"/>
  <c r="BG793" i="2"/>
  <c r="BF793" i="2"/>
  <c r="T793" i="2"/>
  <c r="T792" i="2" s="1"/>
  <c r="R793" i="2"/>
  <c r="R792" i="2" s="1"/>
  <c r="R788" i="2" s="1"/>
  <c r="P793" i="2"/>
  <c r="P792" i="2"/>
  <c r="BI790" i="2"/>
  <c r="BH790" i="2"/>
  <c r="BG790" i="2"/>
  <c r="BF790" i="2"/>
  <c r="T790" i="2"/>
  <c r="T789" i="2" s="1"/>
  <c r="R790" i="2"/>
  <c r="R789" i="2"/>
  <c r="P790" i="2"/>
  <c r="P789" i="2" s="1"/>
  <c r="BI786" i="2"/>
  <c r="BH786" i="2"/>
  <c r="BG786" i="2"/>
  <c r="BF786" i="2"/>
  <c r="T786" i="2"/>
  <c r="R786" i="2"/>
  <c r="P786" i="2"/>
  <c r="BI785" i="2"/>
  <c r="BH785" i="2"/>
  <c r="BG785" i="2"/>
  <c r="BF785" i="2"/>
  <c r="T785" i="2"/>
  <c r="R785" i="2"/>
  <c r="P785" i="2"/>
  <c r="BI781" i="2"/>
  <c r="BH781" i="2"/>
  <c r="BG781" i="2"/>
  <c r="BF781" i="2"/>
  <c r="T781" i="2"/>
  <c r="R781" i="2"/>
  <c r="P781" i="2"/>
  <c r="BI779" i="2"/>
  <c r="BH779" i="2"/>
  <c r="BG779" i="2"/>
  <c r="BF779" i="2"/>
  <c r="T779" i="2"/>
  <c r="R779" i="2"/>
  <c r="P779" i="2"/>
  <c r="BI777" i="2"/>
  <c r="BH777" i="2"/>
  <c r="BG777" i="2"/>
  <c r="BF777" i="2"/>
  <c r="T777" i="2"/>
  <c r="R777" i="2"/>
  <c r="P777" i="2"/>
  <c r="BI774" i="2"/>
  <c r="BH774" i="2"/>
  <c r="BG774" i="2"/>
  <c r="BF774" i="2"/>
  <c r="T774" i="2"/>
  <c r="R774" i="2"/>
  <c r="P774" i="2"/>
  <c r="BI772" i="2"/>
  <c r="BH772" i="2"/>
  <c r="BG772" i="2"/>
  <c r="BF772" i="2"/>
  <c r="T772" i="2"/>
  <c r="R772" i="2"/>
  <c r="P772" i="2"/>
  <c r="BI770" i="2"/>
  <c r="BH770" i="2"/>
  <c r="BG770" i="2"/>
  <c r="BF770" i="2"/>
  <c r="T770" i="2"/>
  <c r="R770" i="2"/>
  <c r="P770" i="2"/>
  <c r="BI769" i="2"/>
  <c r="BH769" i="2"/>
  <c r="BG769" i="2"/>
  <c r="BF769" i="2"/>
  <c r="T769" i="2"/>
  <c r="R769" i="2"/>
  <c r="P769" i="2"/>
  <c r="BI768" i="2"/>
  <c r="BH768" i="2"/>
  <c r="BG768" i="2"/>
  <c r="BF768" i="2"/>
  <c r="T768" i="2"/>
  <c r="R768" i="2"/>
  <c r="P768" i="2"/>
  <c r="BI767" i="2"/>
  <c r="BH767" i="2"/>
  <c r="BG767" i="2"/>
  <c r="BF767" i="2"/>
  <c r="T767" i="2"/>
  <c r="R767" i="2"/>
  <c r="P767" i="2"/>
  <c r="BI766" i="2"/>
  <c r="BH766" i="2"/>
  <c r="BG766" i="2"/>
  <c r="BF766" i="2"/>
  <c r="T766" i="2"/>
  <c r="R766" i="2"/>
  <c r="P766" i="2"/>
  <c r="BI765" i="2"/>
  <c r="BH765" i="2"/>
  <c r="BG765" i="2"/>
  <c r="BF765" i="2"/>
  <c r="T765" i="2"/>
  <c r="R765" i="2"/>
  <c r="P765" i="2"/>
  <c r="BI764" i="2"/>
  <c r="BH764" i="2"/>
  <c r="BG764" i="2"/>
  <c r="BF764" i="2"/>
  <c r="T764" i="2"/>
  <c r="R764" i="2"/>
  <c r="P764" i="2"/>
  <c r="BI760" i="2"/>
  <c r="BH760" i="2"/>
  <c r="BG760" i="2"/>
  <c r="BF760" i="2"/>
  <c r="T760" i="2"/>
  <c r="R760" i="2"/>
  <c r="P760" i="2"/>
  <c r="BI758" i="2"/>
  <c r="BH758" i="2"/>
  <c r="BG758" i="2"/>
  <c r="BF758" i="2"/>
  <c r="T758" i="2"/>
  <c r="R758" i="2"/>
  <c r="P758" i="2"/>
  <c r="BI755" i="2"/>
  <c r="BH755" i="2"/>
  <c r="BG755" i="2"/>
  <c r="BF755" i="2"/>
  <c r="T755" i="2"/>
  <c r="R755" i="2"/>
  <c r="P755" i="2"/>
  <c r="BI750" i="2"/>
  <c r="BH750" i="2"/>
  <c r="BG750" i="2"/>
  <c r="BF750" i="2"/>
  <c r="T750" i="2"/>
  <c r="R750" i="2"/>
  <c r="P750" i="2"/>
  <c r="BI748" i="2"/>
  <c r="BH748" i="2"/>
  <c r="BG748" i="2"/>
  <c r="BF748" i="2"/>
  <c r="T748" i="2"/>
  <c r="R748" i="2"/>
  <c r="P748" i="2"/>
  <c r="BI746" i="2"/>
  <c r="BH746" i="2"/>
  <c r="BG746" i="2"/>
  <c r="BF746" i="2"/>
  <c r="T746" i="2"/>
  <c r="R746" i="2"/>
  <c r="P746" i="2"/>
  <c r="BI740" i="2"/>
  <c r="BH740" i="2"/>
  <c r="BG740" i="2"/>
  <c r="BF740" i="2"/>
  <c r="T740" i="2"/>
  <c r="R740" i="2"/>
  <c r="P740" i="2"/>
  <c r="BI737" i="2"/>
  <c r="BH737" i="2"/>
  <c r="BG737" i="2"/>
  <c r="BF737" i="2"/>
  <c r="T737" i="2"/>
  <c r="R737" i="2"/>
  <c r="P737" i="2"/>
  <c r="BI735" i="2"/>
  <c r="BH735" i="2"/>
  <c r="BG735" i="2"/>
  <c r="BF735" i="2"/>
  <c r="T735" i="2"/>
  <c r="R735" i="2"/>
  <c r="P735" i="2"/>
  <c r="BI732" i="2"/>
  <c r="BH732" i="2"/>
  <c r="BG732" i="2"/>
  <c r="BF732" i="2"/>
  <c r="T732" i="2"/>
  <c r="R732" i="2"/>
  <c r="P732" i="2"/>
  <c r="BI731" i="2"/>
  <c r="BH731" i="2"/>
  <c r="BG731" i="2"/>
  <c r="BF731" i="2"/>
  <c r="T731" i="2"/>
  <c r="R731" i="2"/>
  <c r="P731" i="2"/>
  <c r="BI729" i="2"/>
  <c r="BH729" i="2"/>
  <c r="BG729" i="2"/>
  <c r="BF729" i="2"/>
  <c r="T729" i="2"/>
  <c r="R729" i="2"/>
  <c r="P729" i="2"/>
  <c r="BI716" i="2"/>
  <c r="BH716" i="2"/>
  <c r="BG716" i="2"/>
  <c r="BF716" i="2"/>
  <c r="T716" i="2"/>
  <c r="R716" i="2"/>
  <c r="P716" i="2"/>
  <c r="BI714" i="2"/>
  <c r="BH714" i="2"/>
  <c r="BG714" i="2"/>
  <c r="BF714" i="2"/>
  <c r="T714" i="2"/>
  <c r="R714" i="2"/>
  <c r="P714" i="2"/>
  <c r="BI701" i="2"/>
  <c r="BH701" i="2"/>
  <c r="BG701" i="2"/>
  <c r="BF701" i="2"/>
  <c r="T701" i="2"/>
  <c r="R701" i="2"/>
  <c r="P701" i="2"/>
  <c r="BI699" i="2"/>
  <c r="BH699" i="2"/>
  <c r="BG699" i="2"/>
  <c r="BF699" i="2"/>
  <c r="T699" i="2"/>
  <c r="R699" i="2"/>
  <c r="P699" i="2"/>
  <c r="BI696" i="2"/>
  <c r="BH696" i="2"/>
  <c r="BG696" i="2"/>
  <c r="BF696" i="2"/>
  <c r="T696" i="2"/>
  <c r="R696" i="2"/>
  <c r="P696" i="2"/>
  <c r="BI694" i="2"/>
  <c r="BH694" i="2"/>
  <c r="BG694" i="2"/>
  <c r="BF694" i="2"/>
  <c r="T694" i="2"/>
  <c r="R694" i="2"/>
  <c r="P694" i="2"/>
  <c r="BI681" i="2"/>
  <c r="BH681" i="2"/>
  <c r="BG681" i="2"/>
  <c r="BF681" i="2"/>
  <c r="T681" i="2"/>
  <c r="R681" i="2"/>
  <c r="P681" i="2"/>
  <c r="BI680" i="2"/>
  <c r="BH680" i="2"/>
  <c r="BG680" i="2"/>
  <c r="BF680" i="2"/>
  <c r="T680" i="2"/>
  <c r="R680" i="2"/>
  <c r="P680" i="2"/>
  <c r="BI678" i="2"/>
  <c r="BH678" i="2"/>
  <c r="BG678" i="2"/>
  <c r="BF678" i="2"/>
  <c r="T678" i="2"/>
  <c r="R678" i="2"/>
  <c r="P678" i="2"/>
  <c r="BI677" i="2"/>
  <c r="BH677" i="2"/>
  <c r="BG677" i="2"/>
  <c r="BF677" i="2"/>
  <c r="T677" i="2"/>
  <c r="R677" i="2"/>
  <c r="P677" i="2"/>
  <c r="BI674" i="2"/>
  <c r="BH674" i="2"/>
  <c r="BG674" i="2"/>
  <c r="BF674" i="2"/>
  <c r="T674" i="2"/>
  <c r="R674" i="2"/>
  <c r="P674" i="2"/>
  <c r="BI671" i="2"/>
  <c r="BH671" i="2"/>
  <c r="BG671" i="2"/>
  <c r="BF671" i="2"/>
  <c r="T671" i="2"/>
  <c r="R671" i="2"/>
  <c r="P671" i="2"/>
  <c r="BI658" i="2"/>
  <c r="BH658" i="2"/>
  <c r="BG658" i="2"/>
  <c r="BF658" i="2"/>
  <c r="T658" i="2"/>
  <c r="R658" i="2"/>
  <c r="P658" i="2"/>
  <c r="BI655" i="2"/>
  <c r="BH655" i="2"/>
  <c r="BG655" i="2"/>
  <c r="BF655" i="2"/>
  <c r="T655" i="2"/>
  <c r="R655" i="2"/>
  <c r="P655" i="2"/>
  <c r="BI653" i="2"/>
  <c r="BH653" i="2"/>
  <c r="BG653" i="2"/>
  <c r="BF653" i="2"/>
  <c r="T653" i="2"/>
  <c r="R653" i="2"/>
  <c r="P653" i="2"/>
  <c r="BI652" i="2"/>
  <c r="BH652" i="2"/>
  <c r="BG652" i="2"/>
  <c r="BF652" i="2"/>
  <c r="T652" i="2"/>
  <c r="R652" i="2"/>
  <c r="P652" i="2"/>
  <c r="BI649" i="2"/>
  <c r="BH649" i="2"/>
  <c r="BG649" i="2"/>
  <c r="BF649" i="2"/>
  <c r="T649" i="2"/>
  <c r="R649" i="2"/>
  <c r="P649" i="2"/>
  <c r="BI646" i="2"/>
  <c r="BH646" i="2"/>
  <c r="BG646" i="2"/>
  <c r="BF646" i="2"/>
  <c r="T646" i="2"/>
  <c r="R646" i="2"/>
  <c r="P646" i="2"/>
  <c r="BI643" i="2"/>
  <c r="BH643" i="2"/>
  <c r="BG643" i="2"/>
  <c r="BF643" i="2"/>
  <c r="T643" i="2"/>
  <c r="R643" i="2"/>
  <c r="P643" i="2"/>
  <c r="BI639" i="2"/>
  <c r="BH639" i="2"/>
  <c r="BG639" i="2"/>
  <c r="BF639" i="2"/>
  <c r="T639" i="2"/>
  <c r="R639" i="2"/>
  <c r="P639" i="2"/>
  <c r="BI628" i="2"/>
  <c r="BH628" i="2"/>
  <c r="BG628" i="2"/>
  <c r="BF628" i="2"/>
  <c r="T628" i="2"/>
  <c r="R628" i="2"/>
  <c r="P628" i="2"/>
  <c r="BI621" i="2"/>
  <c r="BH621" i="2"/>
  <c r="BG621" i="2"/>
  <c r="BF621" i="2"/>
  <c r="T621" i="2"/>
  <c r="R621" i="2"/>
  <c r="P621" i="2"/>
  <c r="BI616" i="2"/>
  <c r="BH616" i="2"/>
  <c r="BG616" i="2"/>
  <c r="BF616" i="2"/>
  <c r="T616" i="2"/>
  <c r="R616" i="2"/>
  <c r="P616" i="2"/>
  <c r="BI614" i="2"/>
  <c r="BH614" i="2"/>
  <c r="BG614" i="2"/>
  <c r="BF614" i="2"/>
  <c r="T614" i="2"/>
  <c r="R614" i="2"/>
  <c r="P614" i="2"/>
  <c r="BI612" i="2"/>
  <c r="BH612" i="2"/>
  <c r="BG612" i="2"/>
  <c r="BF612" i="2"/>
  <c r="T612" i="2"/>
  <c r="R612" i="2"/>
  <c r="P612" i="2"/>
  <c r="BI610" i="2"/>
  <c r="BH610" i="2"/>
  <c r="BG610" i="2"/>
  <c r="BF610" i="2"/>
  <c r="T610" i="2"/>
  <c r="R610" i="2"/>
  <c r="P610" i="2"/>
  <c r="BI603" i="2"/>
  <c r="BH603" i="2"/>
  <c r="BG603" i="2"/>
  <c r="BF603" i="2"/>
  <c r="T603" i="2"/>
  <c r="R603" i="2"/>
  <c r="P603" i="2"/>
  <c r="BI600" i="2"/>
  <c r="BH600" i="2"/>
  <c r="BG600" i="2"/>
  <c r="BF600" i="2"/>
  <c r="T600" i="2"/>
  <c r="R600" i="2"/>
  <c r="P600" i="2"/>
  <c r="BI598" i="2"/>
  <c r="BH598" i="2"/>
  <c r="BG598" i="2"/>
  <c r="BF598" i="2"/>
  <c r="T598" i="2"/>
  <c r="R598" i="2"/>
  <c r="P598" i="2"/>
  <c r="BI585" i="2"/>
  <c r="BH585" i="2"/>
  <c r="BG585" i="2"/>
  <c r="BF585" i="2"/>
  <c r="T585" i="2"/>
  <c r="R585" i="2"/>
  <c r="P585" i="2"/>
  <c r="BI582" i="2"/>
  <c r="BH582" i="2"/>
  <c r="BG582" i="2"/>
  <c r="BF582" i="2"/>
  <c r="T582" i="2"/>
  <c r="R582" i="2"/>
  <c r="P582" i="2"/>
  <c r="BI579" i="2"/>
  <c r="BH579" i="2"/>
  <c r="BG579" i="2"/>
  <c r="BF579" i="2"/>
  <c r="T579" i="2"/>
  <c r="R579" i="2"/>
  <c r="P579" i="2"/>
  <c r="BI577" i="2"/>
  <c r="BH577" i="2"/>
  <c r="BG577" i="2"/>
  <c r="BF577" i="2"/>
  <c r="T577" i="2"/>
  <c r="R577" i="2"/>
  <c r="P577" i="2"/>
  <c r="BI570" i="2"/>
  <c r="BH570" i="2"/>
  <c r="BG570" i="2"/>
  <c r="BF570" i="2"/>
  <c r="T570" i="2"/>
  <c r="R570" i="2"/>
  <c r="P570" i="2"/>
  <c r="BI562" i="2"/>
  <c r="BH562" i="2"/>
  <c r="BG562" i="2"/>
  <c r="BF562" i="2"/>
  <c r="T562" i="2"/>
  <c r="R562" i="2"/>
  <c r="P562" i="2"/>
  <c r="BI560" i="2"/>
  <c r="BH560" i="2"/>
  <c r="BG560" i="2"/>
  <c r="BF560" i="2"/>
  <c r="T560" i="2"/>
  <c r="R560" i="2"/>
  <c r="P560" i="2"/>
  <c r="BI557" i="2"/>
  <c r="BH557" i="2"/>
  <c r="BG557" i="2"/>
  <c r="BF557" i="2"/>
  <c r="T557" i="2"/>
  <c r="R557" i="2"/>
  <c r="P557" i="2"/>
  <c r="BI555" i="2"/>
  <c r="BH555" i="2"/>
  <c r="BG555" i="2"/>
  <c r="BF555" i="2"/>
  <c r="T555" i="2"/>
  <c r="R555" i="2"/>
  <c r="P555" i="2"/>
  <c r="BI553" i="2"/>
  <c r="BH553" i="2"/>
  <c r="BG553" i="2"/>
  <c r="BF553" i="2"/>
  <c r="T553" i="2"/>
  <c r="R553" i="2"/>
  <c r="P553" i="2"/>
  <c r="BI551" i="2"/>
  <c r="BH551" i="2"/>
  <c r="BG551" i="2"/>
  <c r="BF551" i="2"/>
  <c r="T551" i="2"/>
  <c r="R551" i="2"/>
  <c r="P551" i="2"/>
  <c r="BI548" i="2"/>
  <c r="BH548" i="2"/>
  <c r="BG548" i="2"/>
  <c r="BF548" i="2"/>
  <c r="T548" i="2"/>
  <c r="R548" i="2"/>
  <c r="P548" i="2"/>
  <c r="BI546" i="2"/>
  <c r="BH546" i="2"/>
  <c r="BG546" i="2"/>
  <c r="BF546" i="2"/>
  <c r="T546" i="2"/>
  <c r="R546" i="2"/>
  <c r="P546" i="2"/>
  <c r="BI543" i="2"/>
  <c r="BH543" i="2"/>
  <c r="BG543" i="2"/>
  <c r="BF543" i="2"/>
  <c r="T543" i="2"/>
  <c r="R543" i="2"/>
  <c r="P543" i="2"/>
  <c r="BI541" i="2"/>
  <c r="BH541" i="2"/>
  <c r="BG541" i="2"/>
  <c r="BF541" i="2"/>
  <c r="T541" i="2"/>
  <c r="R541" i="2"/>
  <c r="P541" i="2"/>
  <c r="BI534" i="2"/>
  <c r="BH534" i="2"/>
  <c r="BG534" i="2"/>
  <c r="BF534" i="2"/>
  <c r="T534" i="2"/>
  <c r="R534" i="2"/>
  <c r="P534" i="2"/>
  <c r="BI531" i="2"/>
  <c r="BH531" i="2"/>
  <c r="BG531" i="2"/>
  <c r="BF531" i="2"/>
  <c r="T531" i="2"/>
  <c r="R531" i="2"/>
  <c r="P531" i="2"/>
  <c r="BI529" i="2"/>
  <c r="BH529" i="2"/>
  <c r="BG529" i="2"/>
  <c r="BF529" i="2"/>
  <c r="T529" i="2"/>
  <c r="R529" i="2"/>
  <c r="P529" i="2"/>
  <c r="BI527" i="2"/>
  <c r="BH527" i="2"/>
  <c r="BG527" i="2"/>
  <c r="BF527" i="2"/>
  <c r="T527" i="2"/>
  <c r="R527" i="2"/>
  <c r="P527" i="2"/>
  <c r="BI526" i="2"/>
  <c r="BH526" i="2"/>
  <c r="BG526" i="2"/>
  <c r="BF526" i="2"/>
  <c r="T526" i="2"/>
  <c r="R526" i="2"/>
  <c r="P526" i="2"/>
  <c r="BI523" i="2"/>
  <c r="BH523" i="2"/>
  <c r="BG523" i="2"/>
  <c r="BF523" i="2"/>
  <c r="T523" i="2"/>
  <c r="R523" i="2"/>
  <c r="P523" i="2"/>
  <c r="BI520" i="2"/>
  <c r="BH520" i="2"/>
  <c r="BG520" i="2"/>
  <c r="BF520" i="2"/>
  <c r="T520" i="2"/>
  <c r="R520" i="2"/>
  <c r="P520" i="2"/>
  <c r="BI518" i="2"/>
  <c r="BH518" i="2"/>
  <c r="BG518" i="2"/>
  <c r="BF518" i="2"/>
  <c r="T518" i="2"/>
  <c r="R518" i="2"/>
  <c r="P518" i="2"/>
  <c r="BI517" i="2"/>
  <c r="BH517" i="2"/>
  <c r="BG517" i="2"/>
  <c r="BF517" i="2"/>
  <c r="T517" i="2"/>
  <c r="R517" i="2"/>
  <c r="P517" i="2"/>
  <c r="BI514" i="2"/>
  <c r="BH514" i="2"/>
  <c r="BG514" i="2"/>
  <c r="BF514" i="2"/>
  <c r="T514" i="2"/>
  <c r="R514" i="2"/>
  <c r="P514" i="2"/>
  <c r="BI510" i="2"/>
  <c r="BH510" i="2"/>
  <c r="BG510" i="2"/>
  <c r="BF510" i="2"/>
  <c r="T510" i="2"/>
  <c r="R510" i="2"/>
  <c r="P510" i="2"/>
  <c r="BI506" i="2"/>
  <c r="BH506" i="2"/>
  <c r="BG506" i="2"/>
  <c r="BF506" i="2"/>
  <c r="T506" i="2"/>
  <c r="R506" i="2"/>
  <c r="P506" i="2"/>
  <c r="BI500" i="2"/>
  <c r="BH500" i="2"/>
  <c r="BG500" i="2"/>
  <c r="BF500" i="2"/>
  <c r="T500" i="2"/>
  <c r="R500" i="2"/>
  <c r="P500" i="2"/>
  <c r="BI497" i="2"/>
  <c r="BH497" i="2"/>
  <c r="BG497" i="2"/>
  <c r="BF497" i="2"/>
  <c r="T497" i="2"/>
  <c r="R497" i="2"/>
  <c r="P497" i="2"/>
  <c r="BI465" i="2"/>
  <c r="BH465" i="2"/>
  <c r="BG465" i="2"/>
  <c r="BF465" i="2"/>
  <c r="T465" i="2"/>
  <c r="R465" i="2"/>
  <c r="P465" i="2"/>
  <c r="BI462" i="2"/>
  <c r="BH462" i="2"/>
  <c r="BG462" i="2"/>
  <c r="BF462" i="2"/>
  <c r="T462" i="2"/>
  <c r="R462" i="2"/>
  <c r="P462" i="2"/>
  <c r="BI451" i="2"/>
  <c r="BH451" i="2"/>
  <c r="BG451" i="2"/>
  <c r="BF451" i="2"/>
  <c r="T451" i="2"/>
  <c r="R451" i="2"/>
  <c r="P451" i="2"/>
  <c r="BI449" i="2"/>
  <c r="BH449" i="2"/>
  <c r="BG449" i="2"/>
  <c r="BF449" i="2"/>
  <c r="T449" i="2"/>
  <c r="R449" i="2"/>
  <c r="P449" i="2"/>
  <c r="BI447" i="2"/>
  <c r="BH447" i="2"/>
  <c r="BG447" i="2"/>
  <c r="BF447" i="2"/>
  <c r="T447" i="2"/>
  <c r="R447" i="2"/>
  <c r="P447" i="2"/>
  <c r="BI427" i="2"/>
  <c r="BH427" i="2"/>
  <c r="BG427" i="2"/>
  <c r="BF427" i="2"/>
  <c r="T427" i="2"/>
  <c r="R427" i="2"/>
  <c r="P427" i="2"/>
  <c r="BI425" i="2"/>
  <c r="BH425" i="2"/>
  <c r="BG425" i="2"/>
  <c r="BF425" i="2"/>
  <c r="T425" i="2"/>
  <c r="R425" i="2"/>
  <c r="P425" i="2"/>
  <c r="BI423" i="2"/>
  <c r="BH423" i="2"/>
  <c r="BG423" i="2"/>
  <c r="BF423" i="2"/>
  <c r="T423" i="2"/>
  <c r="R423" i="2"/>
  <c r="P423" i="2"/>
  <c r="BI421" i="2"/>
  <c r="BH421" i="2"/>
  <c r="BG421" i="2"/>
  <c r="BF421" i="2"/>
  <c r="T421" i="2"/>
  <c r="R421" i="2"/>
  <c r="P421" i="2"/>
  <c r="BI418" i="2"/>
  <c r="BH418" i="2"/>
  <c r="BG418" i="2"/>
  <c r="BF418" i="2"/>
  <c r="T418" i="2"/>
  <c r="R418" i="2"/>
  <c r="P418" i="2"/>
  <c r="BI415" i="2"/>
  <c r="BH415" i="2"/>
  <c r="BG415" i="2"/>
  <c r="BF415" i="2"/>
  <c r="T415" i="2"/>
  <c r="R415" i="2"/>
  <c r="P415" i="2"/>
  <c r="BI413" i="2"/>
  <c r="BH413" i="2"/>
  <c r="BG413" i="2"/>
  <c r="BF413" i="2"/>
  <c r="T413" i="2"/>
  <c r="R413" i="2"/>
  <c r="P413" i="2"/>
  <c r="BI410" i="2"/>
  <c r="BH410" i="2"/>
  <c r="BG410" i="2"/>
  <c r="BF410" i="2"/>
  <c r="T410" i="2"/>
  <c r="R410" i="2"/>
  <c r="P410" i="2"/>
  <c r="BI408" i="2"/>
  <c r="BH408" i="2"/>
  <c r="BG408" i="2"/>
  <c r="BF408" i="2"/>
  <c r="T408" i="2"/>
  <c r="R408" i="2"/>
  <c r="P408" i="2"/>
  <c r="BI405" i="2"/>
  <c r="BH405" i="2"/>
  <c r="BG405" i="2"/>
  <c r="BF405" i="2"/>
  <c r="T405" i="2"/>
  <c r="R405" i="2"/>
  <c r="P405" i="2"/>
  <c r="BI403" i="2"/>
  <c r="BH403" i="2"/>
  <c r="BG403" i="2"/>
  <c r="BF403" i="2"/>
  <c r="T403" i="2"/>
  <c r="R403" i="2"/>
  <c r="P403" i="2"/>
  <c r="BI400" i="2"/>
  <c r="BH400" i="2"/>
  <c r="BG400" i="2"/>
  <c r="BF400" i="2"/>
  <c r="T400" i="2"/>
  <c r="R400" i="2"/>
  <c r="P400" i="2"/>
  <c r="BI398" i="2"/>
  <c r="BH398" i="2"/>
  <c r="BG398" i="2"/>
  <c r="BF398" i="2"/>
  <c r="T398" i="2"/>
  <c r="R398" i="2"/>
  <c r="P398" i="2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92" i="2"/>
  <c r="BH392" i="2"/>
  <c r="BG392" i="2"/>
  <c r="BF392" i="2"/>
  <c r="T392" i="2"/>
  <c r="R392" i="2"/>
  <c r="P392" i="2"/>
  <c r="BI388" i="2"/>
  <c r="BH388" i="2"/>
  <c r="BG388" i="2"/>
  <c r="BF388" i="2"/>
  <c r="T388" i="2"/>
  <c r="R388" i="2"/>
  <c r="P388" i="2"/>
  <c r="BI384" i="2"/>
  <c r="BH384" i="2"/>
  <c r="BG384" i="2"/>
  <c r="BF384" i="2"/>
  <c r="T384" i="2"/>
  <c r="R384" i="2"/>
  <c r="P384" i="2"/>
  <c r="BI380" i="2"/>
  <c r="BH380" i="2"/>
  <c r="BG380" i="2"/>
  <c r="BF380" i="2"/>
  <c r="T380" i="2"/>
  <c r="T379" i="2"/>
  <c r="R380" i="2"/>
  <c r="R379" i="2" s="1"/>
  <c r="P380" i="2"/>
  <c r="P379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48" i="2"/>
  <c r="BH348" i="2"/>
  <c r="BG348" i="2"/>
  <c r="BF348" i="2"/>
  <c r="T348" i="2"/>
  <c r="R348" i="2"/>
  <c r="P348" i="2"/>
  <c r="BI346" i="2"/>
  <c r="BH346" i="2"/>
  <c r="BG346" i="2"/>
  <c r="BF346" i="2"/>
  <c r="T346" i="2"/>
  <c r="R346" i="2"/>
  <c r="P346" i="2"/>
  <c r="BI344" i="2"/>
  <c r="BH344" i="2"/>
  <c r="BG344" i="2"/>
  <c r="BF344" i="2"/>
  <c r="T344" i="2"/>
  <c r="R344" i="2"/>
  <c r="P344" i="2"/>
  <c r="BI342" i="2"/>
  <c r="BH342" i="2"/>
  <c r="BG342" i="2"/>
  <c r="BF342" i="2"/>
  <c r="T342" i="2"/>
  <c r="R342" i="2"/>
  <c r="P342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3" i="2"/>
  <c r="BH333" i="2"/>
  <c r="BG333" i="2"/>
  <c r="BF333" i="2"/>
  <c r="T333" i="2"/>
  <c r="R333" i="2"/>
  <c r="P333" i="2"/>
  <c r="BI325" i="2"/>
  <c r="BH325" i="2"/>
  <c r="BG325" i="2"/>
  <c r="BF325" i="2"/>
  <c r="T325" i="2"/>
  <c r="R325" i="2"/>
  <c r="P325" i="2"/>
  <c r="BI321" i="2"/>
  <c r="BH321" i="2"/>
  <c r="BG321" i="2"/>
  <c r="BF321" i="2"/>
  <c r="T321" i="2"/>
  <c r="R321" i="2"/>
  <c r="P321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4" i="2"/>
  <c r="BH294" i="2"/>
  <c r="BG294" i="2"/>
  <c r="BF294" i="2"/>
  <c r="T294" i="2"/>
  <c r="R294" i="2"/>
  <c r="P294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6" i="2"/>
  <c r="BH276" i="2"/>
  <c r="BG276" i="2"/>
  <c r="BF276" i="2"/>
  <c r="T276" i="2"/>
  <c r="R276" i="2"/>
  <c r="P276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6" i="2"/>
  <c r="BH236" i="2"/>
  <c r="BG236" i="2"/>
  <c r="BF236" i="2"/>
  <c r="T236" i="2"/>
  <c r="R236" i="2"/>
  <c r="P236" i="2"/>
  <c r="BI228" i="2"/>
  <c r="BH228" i="2"/>
  <c r="BG228" i="2"/>
  <c r="BF228" i="2"/>
  <c r="T228" i="2"/>
  <c r="R228" i="2"/>
  <c r="P228" i="2"/>
  <c r="BI223" i="2"/>
  <c r="BH223" i="2"/>
  <c r="BG223" i="2"/>
  <c r="BF223" i="2"/>
  <c r="T223" i="2"/>
  <c r="R223" i="2"/>
  <c r="P223" i="2"/>
  <c r="BI219" i="2"/>
  <c r="BH219" i="2"/>
  <c r="BG219" i="2"/>
  <c r="BF219" i="2"/>
  <c r="T219" i="2"/>
  <c r="R219" i="2"/>
  <c r="P219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76" i="2"/>
  <c r="BH176" i="2"/>
  <c r="BG176" i="2"/>
  <c r="BF176" i="2"/>
  <c r="T176" i="2"/>
  <c r="R176" i="2"/>
  <c r="P176" i="2"/>
  <c r="BI171" i="2"/>
  <c r="BH171" i="2"/>
  <c r="BG171" i="2"/>
  <c r="BF171" i="2"/>
  <c r="T171" i="2"/>
  <c r="R171" i="2"/>
  <c r="P171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R118" i="2"/>
  <c r="P118" i="2"/>
  <c r="BI115" i="2"/>
  <c r="BH115" i="2"/>
  <c r="BG115" i="2"/>
  <c r="BF115" i="2"/>
  <c r="T115" i="2"/>
  <c r="R115" i="2"/>
  <c r="P115" i="2"/>
  <c r="BI112" i="2"/>
  <c r="BH112" i="2"/>
  <c r="BG112" i="2"/>
  <c r="BF112" i="2"/>
  <c r="T112" i="2"/>
  <c r="R112" i="2"/>
  <c r="P112" i="2"/>
  <c r="BI109" i="2"/>
  <c r="BH109" i="2"/>
  <c r="BG109" i="2"/>
  <c r="BF109" i="2"/>
  <c r="T109" i="2"/>
  <c r="R109" i="2"/>
  <c r="P109" i="2"/>
  <c r="F99" i="2"/>
  <c r="E97" i="2"/>
  <c r="F48" i="2"/>
  <c r="E46" i="2"/>
  <c r="J22" i="2"/>
  <c r="E22" i="2"/>
  <c r="J51" i="2" s="1"/>
  <c r="J21" i="2"/>
  <c r="J19" i="2"/>
  <c r="E19" i="2"/>
  <c r="J50" i="2" s="1"/>
  <c r="J18" i="2"/>
  <c r="J16" i="2"/>
  <c r="E16" i="2"/>
  <c r="F102" i="2" s="1"/>
  <c r="J15" i="2"/>
  <c r="J13" i="2"/>
  <c r="E13" i="2"/>
  <c r="F101" i="2" s="1"/>
  <c r="J12" i="2"/>
  <c r="J10" i="2"/>
  <c r="J99" i="2" s="1"/>
  <c r="L50" i="1"/>
  <c r="AM50" i="1"/>
  <c r="AM49" i="1"/>
  <c r="L49" i="1"/>
  <c r="AM47" i="1"/>
  <c r="L47" i="1"/>
  <c r="L45" i="1"/>
  <c r="L44" i="1"/>
  <c r="BK514" i="2"/>
  <c r="J377" i="2"/>
  <c r="J321" i="2"/>
  <c r="J265" i="2"/>
  <c r="BK187" i="2"/>
  <c r="J115" i="2"/>
  <c r="J562" i="2"/>
  <c r="J529" i="2"/>
  <c r="J415" i="2"/>
  <c r="J367" i="2"/>
  <c r="BK339" i="2"/>
  <c r="BK303" i="2"/>
  <c r="J252" i="2"/>
  <c r="BK185" i="2"/>
  <c r="BK129" i="2"/>
  <c r="BK658" i="2"/>
  <c r="BK585" i="2"/>
  <c r="J243" i="2"/>
  <c r="J127" i="2"/>
  <c r="BK109" i="2"/>
  <c r="J779" i="2"/>
  <c r="J769" i="2"/>
  <c r="J760" i="2"/>
  <c r="BK748" i="2"/>
  <c r="J735" i="2"/>
  <c r="J714" i="2"/>
  <c r="BK680" i="2"/>
  <c r="J658" i="2"/>
  <c r="J603" i="2"/>
  <c r="BK570" i="2"/>
  <c r="J543" i="2"/>
  <c r="BK449" i="2"/>
  <c r="BK384" i="2"/>
  <c r="BK333" i="2"/>
  <c r="J286" i="2"/>
  <c r="BK219" i="2"/>
  <c r="BK147" i="2"/>
  <c r="BK603" i="2"/>
  <c r="J531" i="2"/>
  <c r="BK413" i="2"/>
  <c r="J369" i="2"/>
  <c r="BK351" i="2"/>
  <c r="BK300" i="2"/>
  <c r="BK279" i="2"/>
  <c r="J223" i="2"/>
  <c r="BK158" i="2"/>
  <c r="J790" i="2"/>
  <c r="BK639" i="2"/>
  <c r="BK541" i="2"/>
  <c r="BK427" i="2"/>
  <c r="BK398" i="2"/>
  <c r="BK362" i="2"/>
  <c r="J342" i="2"/>
  <c r="J281" i="2"/>
  <c r="BK228" i="2"/>
  <c r="BK165" i="2"/>
  <c r="BK112" i="2"/>
  <c r="J786" i="2"/>
  <c r="BK768" i="2"/>
  <c r="J764" i="2"/>
  <c r="BK750" i="2"/>
  <c r="BK649" i="2"/>
  <c r="J518" i="2"/>
  <c r="J317" i="2"/>
  <c r="BK240" i="2"/>
  <c r="J176" i="2"/>
  <c r="J793" i="2"/>
  <c r="J646" i="2"/>
  <c r="J553" i="2"/>
  <c r="BK520" i="2"/>
  <c r="BK286" i="2"/>
  <c r="BK206" i="2"/>
  <c r="J190" i="2"/>
  <c r="BK132" i="2"/>
  <c r="AS54" i="1"/>
  <c r="BK531" i="2"/>
  <c r="BK392" i="2"/>
  <c r="BK342" i="2"/>
  <c r="J288" i="2"/>
  <c r="J240" i="2"/>
  <c r="BK139" i="2"/>
  <c r="BK582" i="2"/>
  <c r="J546" i="2"/>
  <c r="BK451" i="2"/>
  <c r="BK395" i="2"/>
  <c r="J360" i="2"/>
  <c r="BK321" i="2"/>
  <c r="BK272" i="2"/>
  <c r="J198" i="2"/>
  <c r="J165" i="2"/>
  <c r="BK714" i="2"/>
  <c r="BK614" i="2"/>
  <c r="BK527" i="2"/>
  <c r="J143" i="2"/>
  <c r="BK790" i="2"/>
  <c r="BK774" i="2"/>
  <c r="BK767" i="2"/>
  <c r="BK764" i="2"/>
  <c r="J746" i="2"/>
  <c r="BK731" i="2"/>
  <c r="BK696" i="2"/>
  <c r="J678" i="2"/>
  <c r="J652" i="2"/>
  <c r="J614" i="2"/>
  <c r="BK551" i="2"/>
  <c r="J517" i="2"/>
  <c r="BK403" i="2"/>
  <c r="BK353" i="2"/>
  <c r="J300" i="2"/>
  <c r="J249" i="2"/>
  <c r="J158" i="2"/>
  <c r="BK652" i="2"/>
  <c r="J555" i="2"/>
  <c r="BK447" i="2"/>
  <c r="J384" i="2"/>
  <c r="J357" i="2"/>
  <c r="BK310" i="2"/>
  <c r="BK249" i="2"/>
  <c r="J171" i="2"/>
  <c r="J118" i="2"/>
  <c r="J671" i="2"/>
  <c r="BK610" i="2"/>
  <c r="BK497" i="2"/>
  <c r="BK415" i="2"/>
  <c r="J388" i="2"/>
  <c r="J348" i="2"/>
  <c r="BK288" i="2"/>
  <c r="BK259" i="2"/>
  <c r="BK135" i="2"/>
  <c r="BK793" i="2"/>
  <c r="BK779" i="2"/>
  <c r="BK772" i="2"/>
  <c r="BK766" i="2"/>
  <c r="BK758" i="2"/>
  <c r="J750" i="2"/>
  <c r="BK735" i="2"/>
  <c r="J732" i="2"/>
  <c r="BK716" i="2"/>
  <c r="BK694" i="2"/>
  <c r="J680" i="2"/>
  <c r="J674" i="2"/>
  <c r="BK646" i="2"/>
  <c r="J610" i="2"/>
  <c r="J577" i="2"/>
  <c r="BK548" i="2"/>
  <c r="J520" i="2"/>
  <c r="J451" i="2"/>
  <c r="J396" i="2"/>
  <c r="BK357" i="2"/>
  <c r="BK317" i="2"/>
  <c r="J279" i="2"/>
  <c r="J236" i="2"/>
  <c r="BK171" i="2"/>
  <c r="J135" i="2"/>
  <c r="J639" i="2"/>
  <c r="BK600" i="2"/>
  <c r="J560" i="2"/>
  <c r="BK543" i="2"/>
  <c r="BK526" i="2"/>
  <c r="J497" i="2"/>
  <c r="J449" i="2"/>
  <c r="J408" i="2"/>
  <c r="BK396" i="2"/>
  <c r="J365" i="2"/>
  <c r="BK346" i="2"/>
  <c r="J312" i="2"/>
  <c r="BK276" i="2"/>
  <c r="J246" i="2"/>
  <c r="J201" i="2"/>
  <c r="BK162" i="2"/>
  <c r="J121" i="2"/>
  <c r="BK786" i="2"/>
  <c r="J653" i="2"/>
  <c r="J628" i="2"/>
  <c r="J570" i="2"/>
  <c r="BK529" i="2"/>
  <c r="J514" i="2"/>
  <c r="J506" i="2"/>
  <c r="BK462" i="2"/>
  <c r="J425" i="2"/>
  <c r="J418" i="2"/>
  <c r="J410" i="2"/>
  <c r="J395" i="2"/>
  <c r="BK377" i="2"/>
  <c r="J371" i="2"/>
  <c r="BK360" i="2"/>
  <c r="J351" i="2"/>
  <c r="J344" i="2"/>
  <c r="BK294" i="2"/>
  <c r="J284" i="2"/>
  <c r="BK270" i="2"/>
  <c r="J261" i="2"/>
  <c r="BK252" i="2"/>
  <c r="BK236" i="2"/>
  <c r="BK204" i="2"/>
  <c r="J193" i="2"/>
  <c r="J147" i="2"/>
  <c r="J129" i="2"/>
  <c r="BK118" i="2"/>
  <c r="J796" i="2"/>
  <c r="BK781" i="2"/>
  <c r="BK777" i="2"/>
  <c r="J772" i="2"/>
  <c r="J768" i="2"/>
  <c r="J765" i="2"/>
  <c r="J758" i="2"/>
  <c r="BK740" i="2"/>
  <c r="BK732" i="2"/>
  <c r="J716" i="2"/>
  <c r="J696" i="2"/>
  <c r="J681" i="2"/>
  <c r="BK678" i="2"/>
  <c r="J677" i="2"/>
  <c r="BK671" i="2"/>
  <c r="BK655" i="2"/>
  <c r="BK621" i="2"/>
  <c r="J598" i="2"/>
  <c r="J579" i="2"/>
  <c r="BK562" i="2"/>
  <c r="BK546" i="2"/>
  <c r="J527" i="2"/>
  <c r="BK500" i="2"/>
  <c r="J447" i="2"/>
  <c r="BK408" i="2"/>
  <c r="J398" i="2"/>
  <c r="BK365" i="2"/>
  <c r="BK325" i="2"/>
  <c r="J303" i="2"/>
  <c r="BK261" i="2"/>
  <c r="BK223" i="2"/>
  <c r="J162" i="2"/>
  <c r="BK143" i="2"/>
  <c r="BK643" i="2"/>
  <c r="BK579" i="2"/>
  <c r="J557" i="2"/>
  <c r="BK518" i="2"/>
  <c r="BK410" i="2"/>
  <c r="BK388" i="2"/>
  <c r="J362" i="2"/>
  <c r="BK348" i="2"/>
  <c r="J308" i="2"/>
  <c r="J259" i="2"/>
  <c r="BK190" i="2"/>
  <c r="J155" i="2"/>
  <c r="BK785" i="2"/>
  <c r="J655" i="2"/>
  <c r="BK598" i="2"/>
  <c r="J526" i="2"/>
  <c r="J500" i="2"/>
  <c r="J465" i="2"/>
  <c r="BK423" i="2"/>
  <c r="J413" i="2"/>
  <c r="J400" i="2"/>
  <c r="J392" i="2"/>
  <c r="BK367" i="2"/>
  <c r="J359" i="2"/>
  <c r="BK337" i="2"/>
  <c r="J276" i="2"/>
  <c r="BK263" i="2"/>
  <c r="BK246" i="2"/>
  <c r="BK201" i="2"/>
  <c r="J145" i="2"/>
  <c r="J112" i="2"/>
  <c r="J427" i="2"/>
  <c r="BK405" i="2"/>
  <c r="BK363" i="2"/>
  <c r="BK308" i="2"/>
  <c r="BK281" i="2"/>
  <c r="BK155" i="2"/>
  <c r="BK616" i="2"/>
  <c r="BK506" i="2"/>
  <c r="J405" i="2"/>
  <c r="BK380" i="2"/>
  <c r="J353" i="2"/>
  <c r="BK291" i="2"/>
  <c r="J228" i="2"/>
  <c r="BK152" i="2"/>
  <c r="BK796" i="2"/>
  <c r="J643" i="2"/>
  <c r="J548" i="2"/>
  <c r="BK149" i="2"/>
  <c r="BK115" i="2"/>
  <c r="J781" i="2"/>
  <c r="BK770" i="2"/>
  <c r="J766" i="2"/>
  <c r="J755" i="2"/>
  <c r="BK737" i="2"/>
  <c r="J729" i="2"/>
  <c r="J694" i="2"/>
  <c r="BK674" i="2"/>
  <c r="BK628" i="2"/>
  <c r="J582" i="2"/>
  <c r="BK555" i="2"/>
  <c r="J523" i="2"/>
  <c r="BK418" i="2"/>
  <c r="BK369" i="2"/>
  <c r="BK312" i="2"/>
  <c r="J270" i="2"/>
  <c r="BK176" i="2"/>
  <c r="J132" i="2"/>
  <c r="BK577" i="2"/>
  <c r="BK465" i="2"/>
  <c r="BK400" i="2"/>
  <c r="J363" i="2"/>
  <c r="J325" i="2"/>
  <c r="J263" i="2"/>
  <c r="BK193" i="2"/>
  <c r="BK145" i="2"/>
  <c r="J649" i="2"/>
  <c r="BK557" i="2"/>
  <c r="BK517" i="2"/>
  <c r="BK421" i="2"/>
  <c r="BK373" i="2"/>
  <c r="BK355" i="2"/>
  <c r="BK314" i="2"/>
  <c r="BK265" i="2"/>
  <c r="BK198" i="2"/>
  <c r="BK124" i="2"/>
  <c r="J777" i="2"/>
  <c r="J770" i="2"/>
  <c r="BK765" i="2"/>
  <c r="BK755" i="2"/>
  <c r="BK746" i="2"/>
  <c r="J740" i="2"/>
  <c r="J731" i="2"/>
  <c r="J701" i="2"/>
  <c r="BK681" i="2"/>
  <c r="BK677" i="2"/>
  <c r="BK653" i="2"/>
  <c r="J616" i="2"/>
  <c r="J585" i="2"/>
  <c r="BK560" i="2"/>
  <c r="J541" i="2"/>
  <c r="J510" i="2"/>
  <c r="J423" i="2"/>
  <c r="J373" i="2"/>
  <c r="J339" i="2"/>
  <c r="J291" i="2"/>
  <c r="J255" i="2"/>
  <c r="J204" i="2"/>
  <c r="J152" i="2"/>
  <c r="J124" i="2"/>
  <c r="J421" i="2"/>
  <c r="BK371" i="2"/>
  <c r="BK359" i="2"/>
  <c r="J333" i="2"/>
  <c r="J294" i="2"/>
  <c r="BK255" i="2"/>
  <c r="J219" i="2"/>
  <c r="J187" i="2"/>
  <c r="J149" i="2"/>
  <c r="J785" i="2"/>
  <c r="BK699" i="2"/>
  <c r="J600" i="2"/>
  <c r="J551" i="2"/>
  <c r="BK523" i="2"/>
  <c r="J109" i="2"/>
  <c r="J774" i="2"/>
  <c r="BK769" i="2"/>
  <c r="J767" i="2"/>
  <c r="BK760" i="2"/>
  <c r="J748" i="2"/>
  <c r="J737" i="2"/>
  <c r="BK729" i="2"/>
  <c r="J699" i="2"/>
  <c r="J612" i="2"/>
  <c r="BK553" i="2"/>
  <c r="J380" i="2"/>
  <c r="BK344" i="2"/>
  <c r="J314" i="2"/>
  <c r="J272" i="2"/>
  <c r="BK243" i="2"/>
  <c r="J185" i="2"/>
  <c r="BK127" i="2"/>
  <c r="BK612" i="2"/>
  <c r="BK534" i="2"/>
  <c r="J462" i="2"/>
  <c r="BK425" i="2"/>
  <c r="J403" i="2"/>
  <c r="J375" i="2"/>
  <c r="J355" i="2"/>
  <c r="J337" i="2"/>
  <c r="BK284" i="2"/>
  <c r="J206" i="2"/>
  <c r="J139" i="2"/>
  <c r="BK701" i="2"/>
  <c r="J621" i="2"/>
  <c r="J534" i="2"/>
  <c r="BK510" i="2"/>
  <c r="BK375" i="2"/>
  <c r="J346" i="2"/>
  <c r="J310" i="2"/>
  <c r="BK121" i="2"/>
  <c r="T788" i="2" l="1"/>
  <c r="P788" i="2"/>
  <c r="BK108" i="2"/>
  <c r="J108" i="2"/>
  <c r="J58" i="2" s="1"/>
  <c r="P108" i="2"/>
  <c r="R108" i="2"/>
  <c r="T108" i="2"/>
  <c r="BK120" i="2"/>
  <c r="J120" i="2"/>
  <c r="J59" i="2"/>
  <c r="P120" i="2"/>
  <c r="R120" i="2"/>
  <c r="T120" i="2"/>
  <c r="BK138" i="2"/>
  <c r="J138" i="2"/>
  <c r="J60" i="2" s="1"/>
  <c r="P138" i="2"/>
  <c r="R138" i="2"/>
  <c r="T138" i="2"/>
  <c r="BK161" i="2"/>
  <c r="J161" i="2"/>
  <c r="J61" i="2" s="1"/>
  <c r="P161" i="2"/>
  <c r="R161" i="2"/>
  <c r="T161" i="2"/>
  <c r="BK197" i="2"/>
  <c r="J197" i="2" s="1"/>
  <c r="J62" i="2" s="1"/>
  <c r="P197" i="2"/>
  <c r="R197" i="2"/>
  <c r="T197" i="2"/>
  <c r="BK269" i="2"/>
  <c r="J269" i="2"/>
  <c r="J64" i="2"/>
  <c r="P269" i="2"/>
  <c r="P258" i="2"/>
  <c r="R269" i="2"/>
  <c r="R258" i="2" s="1"/>
  <c r="T269" i="2"/>
  <c r="T258" i="2"/>
  <c r="BK275" i="2"/>
  <c r="J275" i="2"/>
  <c r="J66" i="2" s="1"/>
  <c r="P275" i="2"/>
  <c r="R275" i="2"/>
  <c r="T275" i="2"/>
  <c r="BK290" i="2"/>
  <c r="J290" i="2" s="1"/>
  <c r="J67" i="2" s="1"/>
  <c r="P290" i="2"/>
  <c r="R290" i="2"/>
  <c r="T290" i="2"/>
  <c r="BK316" i="2"/>
  <c r="J316" i="2" s="1"/>
  <c r="J68" i="2" s="1"/>
  <c r="P316" i="2"/>
  <c r="R316" i="2"/>
  <c r="T316" i="2"/>
  <c r="BK350" i="2"/>
  <c r="J350" i="2"/>
  <c r="J69" i="2"/>
  <c r="P350" i="2"/>
  <c r="R350" i="2"/>
  <c r="T350" i="2"/>
  <c r="BK383" i="2"/>
  <c r="J383" i="2"/>
  <c r="J71" i="2"/>
  <c r="P383" i="2"/>
  <c r="R383" i="2"/>
  <c r="T383" i="2"/>
  <c r="BK402" i="2"/>
  <c r="J402" i="2"/>
  <c r="J72" i="2"/>
  <c r="P402" i="2"/>
  <c r="R402" i="2"/>
  <c r="T402" i="2"/>
  <c r="BK417" i="2"/>
  <c r="J417" i="2" s="1"/>
  <c r="J73" i="2" s="1"/>
  <c r="P417" i="2"/>
  <c r="R417" i="2"/>
  <c r="T417" i="2"/>
  <c r="BK522" i="2"/>
  <c r="J522" i="2"/>
  <c r="J74" i="2"/>
  <c r="P522" i="2"/>
  <c r="R522" i="2"/>
  <c r="T522" i="2"/>
  <c r="BK533" i="2"/>
  <c r="J533" i="2" s="1"/>
  <c r="J75" i="2" s="1"/>
  <c r="P533" i="2"/>
  <c r="R533" i="2"/>
  <c r="T533" i="2"/>
  <c r="BK602" i="2"/>
  <c r="J602" i="2" s="1"/>
  <c r="J76" i="2" s="1"/>
  <c r="P602" i="2"/>
  <c r="R602" i="2"/>
  <c r="T602" i="2"/>
  <c r="BK657" i="2"/>
  <c r="J657" i="2" s="1"/>
  <c r="J77" i="2" s="1"/>
  <c r="P657" i="2"/>
  <c r="R657" i="2"/>
  <c r="T657" i="2"/>
  <c r="BK739" i="2"/>
  <c r="J739" i="2"/>
  <c r="J78" i="2"/>
  <c r="P739" i="2"/>
  <c r="R739" i="2"/>
  <c r="T739" i="2"/>
  <c r="BK754" i="2"/>
  <c r="J754" i="2"/>
  <c r="J79" i="2"/>
  <c r="P754" i="2"/>
  <c r="R754" i="2"/>
  <c r="T754" i="2"/>
  <c r="BK763" i="2"/>
  <c r="J763" i="2"/>
  <c r="J81" i="2"/>
  <c r="P763" i="2"/>
  <c r="R763" i="2"/>
  <c r="T763" i="2"/>
  <c r="BK771" i="2"/>
  <c r="J771" i="2" s="1"/>
  <c r="J82" i="2" s="1"/>
  <c r="P771" i="2"/>
  <c r="R771" i="2"/>
  <c r="T771" i="2"/>
  <c r="BK776" i="2"/>
  <c r="J776" i="2" s="1"/>
  <c r="J83" i="2" s="1"/>
  <c r="P776" i="2"/>
  <c r="R776" i="2"/>
  <c r="T776" i="2"/>
  <c r="BK258" i="2"/>
  <c r="J258" i="2" s="1"/>
  <c r="J63" i="2" s="1"/>
  <c r="BK379" i="2"/>
  <c r="J379" i="2"/>
  <c r="J70" i="2" s="1"/>
  <c r="BK789" i="2"/>
  <c r="J789" i="2" s="1"/>
  <c r="J85" i="2" s="1"/>
  <c r="BK792" i="2"/>
  <c r="J792" i="2"/>
  <c r="J86" i="2"/>
  <c r="BK795" i="2"/>
  <c r="J795" i="2" s="1"/>
  <c r="J87" i="2" s="1"/>
  <c r="J48" i="2"/>
  <c r="F50" i="2"/>
  <c r="F51" i="2"/>
  <c r="J101" i="2"/>
  <c r="J102" i="2"/>
  <c r="BE109" i="2"/>
  <c r="BE112" i="2"/>
  <c r="BE115" i="2"/>
  <c r="BE121" i="2"/>
  <c r="BE132" i="2"/>
  <c r="BE162" i="2"/>
  <c r="BE187" i="2"/>
  <c r="BE193" i="2"/>
  <c r="BE204" i="2"/>
  <c r="BE240" i="2"/>
  <c r="BE249" i="2"/>
  <c r="BE259" i="2"/>
  <c r="BE265" i="2"/>
  <c r="BE272" i="2"/>
  <c r="BE279" i="2"/>
  <c r="BE284" i="2"/>
  <c r="BE288" i="2"/>
  <c r="BE291" i="2"/>
  <c r="BE312" i="2"/>
  <c r="BE321" i="2"/>
  <c r="BE339" i="2"/>
  <c r="BE344" i="2"/>
  <c r="BE353" i="2"/>
  <c r="BE357" i="2"/>
  <c r="BE359" i="2"/>
  <c r="BE371" i="2"/>
  <c r="BE373" i="2"/>
  <c r="BE380" i="2"/>
  <c r="BE392" i="2"/>
  <c r="BE396" i="2"/>
  <c r="BE398" i="2"/>
  <c r="BE408" i="2"/>
  <c r="BE413" i="2"/>
  <c r="BE418" i="2"/>
  <c r="BE447" i="2"/>
  <c r="BE451" i="2"/>
  <c r="BE514" i="2"/>
  <c r="BE518" i="2"/>
  <c r="BE526" i="2"/>
  <c r="BE534" i="2"/>
  <c r="BE548" i="2"/>
  <c r="BE555" i="2"/>
  <c r="BE562" i="2"/>
  <c r="BE582" i="2"/>
  <c r="BE603" i="2"/>
  <c r="BE628" i="2"/>
  <c r="BE639" i="2"/>
  <c r="BE643" i="2"/>
  <c r="BE655" i="2"/>
  <c r="BE658" i="2"/>
  <c r="BE699" i="2"/>
  <c r="BE793" i="2"/>
  <c r="BE796" i="2"/>
  <c r="BE118" i="2"/>
  <c r="BE127" i="2"/>
  <c r="BE143" i="2"/>
  <c r="BE149" i="2"/>
  <c r="BE155" i="2"/>
  <c r="BE158" i="2"/>
  <c r="BE171" i="2"/>
  <c r="BE176" i="2"/>
  <c r="BE190" i="2"/>
  <c r="BE198" i="2"/>
  <c r="BE206" i="2"/>
  <c r="BE223" i="2"/>
  <c r="BE236" i="2"/>
  <c r="BE243" i="2"/>
  <c r="BE252" i="2"/>
  <c r="BE255" i="2"/>
  <c r="BE261" i="2"/>
  <c r="BE276" i="2"/>
  <c r="BE281" i="2"/>
  <c r="BE294" i="2"/>
  <c r="BE308" i="2"/>
  <c r="BE317" i="2"/>
  <c r="BE346" i="2"/>
  <c r="BE365" i="2"/>
  <c r="BE369" i="2"/>
  <c r="BE384" i="2"/>
  <c r="BE403" i="2"/>
  <c r="BE405" i="2"/>
  <c r="BE410" i="2"/>
  <c r="BE415" i="2"/>
  <c r="BE423" i="2"/>
  <c r="BE427" i="2"/>
  <c r="BE449" i="2"/>
  <c r="BE462" i="2"/>
  <c r="BE500" i="2"/>
  <c r="BE517" i="2"/>
  <c r="BE523" i="2"/>
  <c r="BE543" i="2"/>
  <c r="BE553" i="2"/>
  <c r="BE557" i="2"/>
  <c r="BE577" i="2"/>
  <c r="BE579" i="2"/>
  <c r="BE585" i="2"/>
  <c r="BE598" i="2"/>
  <c r="BE600" i="2"/>
  <c r="BE610" i="2"/>
  <c r="BE614" i="2"/>
  <c r="BE646" i="2"/>
  <c r="BE649" i="2"/>
  <c r="BE124" i="2"/>
  <c r="BE129" i="2"/>
  <c r="BE135" i="2"/>
  <c r="BE139" i="2"/>
  <c r="BE145" i="2"/>
  <c r="BE147" i="2"/>
  <c r="BE152" i="2"/>
  <c r="BE165" i="2"/>
  <c r="BE185" i="2"/>
  <c r="BE201" i="2"/>
  <c r="BE219" i="2"/>
  <c r="BE228" i="2"/>
  <c r="BE246" i="2"/>
  <c r="BE263" i="2"/>
  <c r="BE270" i="2"/>
  <c r="BE286" i="2"/>
  <c r="BE300" i="2"/>
  <c r="BE303" i="2"/>
  <c r="BE310" i="2"/>
  <c r="BE314" i="2"/>
  <c r="BE325" i="2"/>
  <c r="BE333" i="2"/>
  <c r="BE337" i="2"/>
  <c r="BE342" i="2"/>
  <c r="BE348" i="2"/>
  <c r="BE351" i="2"/>
  <c r="BE355" i="2"/>
  <c r="BE360" i="2"/>
  <c r="BE362" i="2"/>
  <c r="BE363" i="2"/>
  <c r="BE367" i="2"/>
  <c r="BE375" i="2"/>
  <c r="BE377" i="2"/>
  <c r="BE388" i="2"/>
  <c r="BE395" i="2"/>
  <c r="BE400" i="2"/>
  <c r="BE421" i="2"/>
  <c r="BE425" i="2"/>
  <c r="BE465" i="2"/>
  <c r="BE497" i="2"/>
  <c r="BE506" i="2"/>
  <c r="BE510" i="2"/>
  <c r="BE520" i="2"/>
  <c r="BE527" i="2"/>
  <c r="BE529" i="2"/>
  <c r="BE531" i="2"/>
  <c r="BE541" i="2"/>
  <c r="BE546" i="2"/>
  <c r="BE551" i="2"/>
  <c r="BE560" i="2"/>
  <c r="BE570" i="2"/>
  <c r="BE612" i="2"/>
  <c r="BE616" i="2"/>
  <c r="BE621" i="2"/>
  <c r="BE652" i="2"/>
  <c r="BE653" i="2"/>
  <c r="BE671" i="2"/>
  <c r="BE674" i="2"/>
  <c r="BE677" i="2"/>
  <c r="BE678" i="2"/>
  <c r="BE680" i="2"/>
  <c r="BE681" i="2"/>
  <c r="BE694" i="2"/>
  <c r="BE696" i="2"/>
  <c r="BE701" i="2"/>
  <c r="BE714" i="2"/>
  <c r="BE716" i="2"/>
  <c r="BE729" i="2"/>
  <c r="BE731" i="2"/>
  <c r="BE732" i="2"/>
  <c r="BE735" i="2"/>
  <c r="BE737" i="2"/>
  <c r="BE740" i="2"/>
  <c r="BE746" i="2"/>
  <c r="BE748" i="2"/>
  <c r="BE750" i="2"/>
  <c r="BE755" i="2"/>
  <c r="BE758" i="2"/>
  <c r="BE760" i="2"/>
  <c r="BE764" i="2"/>
  <c r="BE765" i="2"/>
  <c r="BE766" i="2"/>
  <c r="BE767" i="2"/>
  <c r="BE768" i="2"/>
  <c r="BE769" i="2"/>
  <c r="BE770" i="2"/>
  <c r="BE772" i="2"/>
  <c r="BE774" i="2"/>
  <c r="BE777" i="2"/>
  <c r="BE779" i="2"/>
  <c r="BE781" i="2"/>
  <c r="BE785" i="2"/>
  <c r="BE786" i="2"/>
  <c r="BE790" i="2"/>
  <c r="F33" i="2"/>
  <c r="BB55" i="1" s="1"/>
  <c r="BB54" i="1" s="1"/>
  <c r="AX54" i="1" s="1"/>
  <c r="F32" i="2"/>
  <c r="BA55" i="1" s="1"/>
  <c r="BA54" i="1" s="1"/>
  <c r="W30" i="1" s="1"/>
  <c r="F35" i="2"/>
  <c r="BD55" i="1" s="1"/>
  <c r="BD54" i="1" s="1"/>
  <c r="W33" i="1" s="1"/>
  <c r="J32" i="2"/>
  <c r="AW55" i="1" s="1"/>
  <c r="F34" i="2"/>
  <c r="BC55" i="1" s="1"/>
  <c r="BC54" i="1" s="1"/>
  <c r="W32" i="1" s="1"/>
  <c r="R762" i="2" l="1"/>
  <c r="T274" i="2"/>
  <c r="R107" i="2"/>
  <c r="P762" i="2"/>
  <c r="R274" i="2"/>
  <c r="P107" i="2"/>
  <c r="T762" i="2"/>
  <c r="P274" i="2"/>
  <c r="T107" i="2"/>
  <c r="BK107" i="2"/>
  <c r="J107" i="2"/>
  <c r="J57" i="2" s="1"/>
  <c r="BK274" i="2"/>
  <c r="J274" i="2" s="1"/>
  <c r="J65" i="2" s="1"/>
  <c r="BK762" i="2"/>
  <c r="J762" i="2" s="1"/>
  <c r="J80" i="2" s="1"/>
  <c r="BK788" i="2"/>
  <c r="J788" i="2"/>
  <c r="J84" i="2"/>
  <c r="AY54" i="1"/>
  <c r="W31" i="1"/>
  <c r="F31" i="2"/>
  <c r="AZ55" i="1" s="1"/>
  <c r="AZ54" i="1" s="1"/>
  <c r="AV54" i="1" s="1"/>
  <c r="AK29" i="1" s="1"/>
  <c r="AW54" i="1"/>
  <c r="AK30" i="1" s="1"/>
  <c r="J31" i="2"/>
  <c r="AV55" i="1" s="1"/>
  <c r="AT55" i="1" s="1"/>
  <c r="P106" i="2" l="1"/>
  <c r="P105" i="2" s="1"/>
  <c r="AU55" i="1" s="1"/>
  <c r="AU54" i="1" s="1"/>
  <c r="T106" i="2"/>
  <c r="T105" i="2"/>
  <c r="R106" i="2"/>
  <c r="R105" i="2"/>
  <c r="BK106" i="2"/>
  <c r="J106" i="2" s="1"/>
  <c r="J56" i="2" s="1"/>
  <c r="AT54" i="1"/>
  <c r="W29" i="1"/>
  <c r="BK105" i="2" l="1"/>
  <c r="J105" i="2" s="1"/>
  <c r="J55" i="2" s="1"/>
  <c r="J28" i="2" l="1"/>
  <c r="AG55" i="1" s="1"/>
  <c r="AG54" i="1" s="1"/>
  <c r="AK26" i="1" s="1"/>
  <c r="AK35" i="1" s="1"/>
  <c r="AN54" i="1" l="1"/>
  <c r="J37" i="2"/>
  <c r="AN55" i="1"/>
</calcChain>
</file>

<file path=xl/sharedStrings.xml><?xml version="1.0" encoding="utf-8"?>
<sst xmlns="http://schemas.openxmlformats.org/spreadsheetml/2006/main" count="7568" uniqueCount="1763">
  <si>
    <t>Export Komplet</t>
  </si>
  <si>
    <t>VZ</t>
  </si>
  <si>
    <t>2.0</t>
  </si>
  <si>
    <t>ZAMOK</t>
  </si>
  <si>
    <t>False</t>
  </si>
  <si>
    <t>{8a455e82-747c-48a8-9aa1-ca63649cc79f}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</si>
  <si>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</si>
  <si>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</si>
  <si>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</si>
  <si>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</si>
  <si>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</si>
  <si>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</si>
  <si>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</si>
  <si>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</si>
  <si>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202410051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</si>
  <si>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</si>
  <si>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</si>
  <si>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Modernizace školní kuchyně, GJŠB Domažlice</t>
  </si>
  <si>
    <t>KSO:</t>
  </si>
  <si>
    <t/>
  </si>
  <si>
    <t>CC-CZ:</t>
  </si>
  <si>
    <t>Místo:</t>
  </si>
  <si>
    <t>Domažlice</t>
  </si>
  <si>
    <t>Datum:</t>
  </si>
  <si>
    <t>15. 2. 2024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</si>
  <si>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</si>
  <si>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</si>
  <si>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</si>
  <si>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</si>
  <si>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</si>
  <si>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</si>
  <si>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</si>
  <si>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</si>
  <si>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</si>
  <si>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</si>
  <si>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</si>
  <si>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</si>
  <si>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</si>
  <si>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</si>
  <si>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</si>
  <si>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</si>
  <si>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</si>
  <si>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</si>
  <si>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</si>
  <si>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</si>
  <si>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</si>
  <si>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</si>
  <si>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</si>
  <si>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</si>
  <si>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</si>
  <si>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</si>
  <si>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</si>
  <si>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</si>
  <si>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</si>
  <si>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</si>
  <si>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</si>
  <si>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</si>
  <si>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</si>
  <si>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</si>
  <si>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</si>
  <si>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</si>
  <si>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</si>
  <si>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</si>
  <si>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</si>
  <si>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</si>
  <si>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</si>
  <si>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</si>
  <si>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</si>
  <si>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</si>
  <si>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</si>
  <si>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</si>
  <si>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</si>
  <si>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</si>
  <si>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</si>
  <si>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</si>
  <si>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</si>
  <si>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</si>
  <si>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</si>
  <si>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</si>
  <si>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</si>
  <si>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</si>
  <si>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</si>
  <si>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</si>
  <si>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celkem - celkem</t>
  </si>
  <si>
    <t xml:space="preserve">    HSV - Práce a dodávky HSV</t>
  </si>
  <si>
    <t xml:space="preserve">      2 - Zakládání</t>
  </si>
  <si>
    <t xml:space="preserve">      3 - Svislé a kompletní konstrukce</t>
  </si>
  <si>
    <t xml:space="preserve">      4 - Vodorovné konstrukce</t>
  </si>
  <si>
    <t xml:space="preserve">      6 - Úpravy povrchů, podlahy a osazování výplní</t>
  </si>
  <si>
    <t xml:space="preserve">      9 - Ostatní konstrukce a práce, bourání</t>
  </si>
  <si>
    <t xml:space="preserve">    997 - Přesun sutě</t>
  </si>
  <si>
    <t xml:space="preserve">      998 - Přesun hmot</t>
  </si>
  <si>
    <t xml:space="preserve">    PSV - Práce a dodávky PSV</t>
  </si>
  <si>
    <t xml:space="preserve">      711 - Izolace proti vodě, vlhkosti a plynům</t>
  </si>
  <si>
    <t xml:space="preserve">      721 - Zdravotechnika - vnitřní kanalizace</t>
  </si>
  <si>
    <t xml:space="preserve">      722 - Zdravotechnika - vnitřní vodovod</t>
  </si>
  <si>
    <t xml:space="preserve">      725 - Zdravotechnika - zařizovací předměty</t>
  </si>
  <si>
    <t xml:space="preserve">      762 - Konstrukce tesařské</t>
  </si>
  <si>
    <t xml:space="preserve">      763 - Konstrukce suché výstavby</t>
  </si>
  <si>
    <t xml:space="preserve">      764 - Konstrukce klempířské</t>
  </si>
  <si>
    <t xml:space="preserve">      766 - Konstrukce truhlářské</t>
  </si>
  <si>
    <t xml:space="preserve">      767 - Konstrukce zámečnické</t>
  </si>
  <si>
    <t xml:space="preserve">      771 - Podlahy z dlaždic</t>
  </si>
  <si>
    <t xml:space="preserve">      776 - Podlahy povlakové</t>
  </si>
  <si>
    <t xml:space="preserve">      781 - Dokončovací práce - obklady</t>
  </si>
  <si>
    <t xml:space="preserve">      783 - Dokončovací práce - nátěry</t>
  </si>
  <si>
    <t xml:space="preserve">      784 - Dokončovací práce - malby a tapety</t>
  </si>
  <si>
    <t xml:space="preserve">    M - Práce a dodávky M</t>
  </si>
  <si>
    <t xml:space="preserve">      22-M - Montáže technologických zařízení</t>
  </si>
  <si>
    <t xml:space="preserve">      46-M - pomocné práce při mont.pracích</t>
  </si>
  <si>
    <t xml:space="preserve">    OST - Ostatní</t>
  </si>
  <si>
    <t xml:space="preserve">    VRN - Vedlejší rozpočtové náklady</t>
  </si>
  <si>
    <t xml:space="preserve">      VRN3 - Zařízení staveniště</t>
  </si>
  <si>
    <t xml:space="preserve">      VRN7 - Provozní vlivy</t>
  </si>
  <si>
    <t xml:space="preserve">  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</si>
  <si>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</si>
  <si>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</si>
  <si>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</si>
  <si>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</si>
  <si>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</si>
  <si>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</si>
  <si>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</si>
  <si>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</si>
  <si>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</si>
  <si>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</si>
  <si>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</si>
  <si>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</si>
  <si>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</si>
  <si>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celkem</t>
  </si>
  <si>
    <t>4</t>
  </si>
  <si>
    <t>ROZPOCET</t>
  </si>
  <si>
    <t>HSV</t>
  </si>
  <si>
    <t>Práce a dodávky HSV</t>
  </si>
  <si>
    <t>Zakládání</t>
  </si>
  <si>
    <t>K</t>
  </si>
  <si>
    <t>271542211</t>
  </si>
  <si>
    <t>Podsyp pod základové konstrukce se zhutněním a urovnáním povrchu ze štěrkodrtě netříděné</t>
  </si>
  <si>
    <t>m3</t>
  </si>
  <si>
    <t>3</t>
  </si>
  <si>
    <t>1805071011</t>
  </si>
  <si>
    <t>Online PSC</t>
  </si>
  <si>
    <t>https://podminky.urs.cz/item/CS_URS_2024_01/271542211</t>
  </si>
  <si>
    <t>VV</t>
  </si>
  <si>
    <t>1,68*2,4*0,3</t>
  </si>
  <si>
    <t>272321311</t>
  </si>
  <si>
    <t>Základy z betonu železového (bez výztuže) klenby z betonu bez zvláštních nároků na prostředí tř. C 16/20</t>
  </si>
  <si>
    <t>-1212547156</t>
  </si>
  <si>
    <t>https://podminky.urs.cz/item/CS_URS_2024_01/272321311</t>
  </si>
  <si>
    <t>1,68*2,4*0,15</t>
  </si>
  <si>
    <t>273362021</t>
  </si>
  <si>
    <t>Výztuž základů desek ze svařovaných sítí z drátů typu KARI</t>
  </si>
  <si>
    <t>t</t>
  </si>
  <si>
    <t>-2002575859</t>
  </si>
  <si>
    <t>KARI síť 100/100 R6  0,00444 t/m2</t>
  </si>
  <si>
    <t>1,68*2,4*0,00444</t>
  </si>
  <si>
    <t>919726121</t>
  </si>
  <si>
    <t>Geotextilie netkaná pro ochranu, separaci nebo filtraci měrná hmotnost do 200 g/m2</t>
  </si>
  <si>
    <t>m2</t>
  </si>
  <si>
    <t>-1151490556</t>
  </si>
  <si>
    <t>1,68*2,4</t>
  </si>
  <si>
    <t>Svislé a kompletní konstrukce</t>
  </si>
  <si>
    <t>5</t>
  </si>
  <si>
    <t>330321610</t>
  </si>
  <si>
    <t>Sloupy, pilíře, táhla, rámové stojky, vzpěry z betonu železového (bez výztuže) bez zvláštních nároků na vliv prostředí tř. C 30/37</t>
  </si>
  <si>
    <t>-953416130</t>
  </si>
  <si>
    <t>https://podminky.urs.cz/item/CS_URS_2024_01/330321610</t>
  </si>
  <si>
    <t>0,4*0,4*0,8*2</t>
  </si>
  <si>
    <t>6</t>
  </si>
  <si>
    <t>331351121</t>
  </si>
  <si>
    <t>Bednění hranatých sloupů a pilířů včetně vzepření průřezu pravoúhlého čtyřúhelníka výšky do 4 m, průřezu přes 0,08 do 0,16 m2 zřízení</t>
  </si>
  <si>
    <t>-1808173433</t>
  </si>
  <si>
    <t>https://podminky.urs.cz/item/CS_URS_2024_01/331351121</t>
  </si>
  <si>
    <t>0,4*4*0,8*2</t>
  </si>
  <si>
    <t>7</t>
  </si>
  <si>
    <t>331351122</t>
  </si>
  <si>
    <t>Bednění hranatých sloupů a pilířů včetně vzepření průřezu pravoúhlého čtyřúhelníka výšky do 4 m, průřezu přes 0,08 do 0,16 m2 odstranění</t>
  </si>
  <si>
    <t>-1922384540</t>
  </si>
  <si>
    <t>https://podminky.urs.cz/item/CS_URS_2024_01/331351122</t>
  </si>
  <si>
    <t>8</t>
  </si>
  <si>
    <t>331361321</t>
  </si>
  <si>
    <t>Výztuž sloupů, pilířů, rámových stojek, táhel nebo vzpěr hranatých svislých nebo šikmých (odkloněných) z betonářské oceli 11 375 (EZ)</t>
  </si>
  <si>
    <t>-491574249</t>
  </si>
  <si>
    <t>https://podminky.urs.cz/item/CS_URS_2024_01/331361321</t>
  </si>
  <si>
    <t>(0,4*0,4*0,8*2)*0,250</t>
  </si>
  <si>
    <t>9</t>
  </si>
  <si>
    <t>342244201</t>
  </si>
  <si>
    <t>Příčky jednoduché z cihel děrovaných broušených, na tenkovrstvou maltu, pevnost cihel do P15, tl. příčky 80 mm</t>
  </si>
  <si>
    <t>-646210325</t>
  </si>
  <si>
    <t>https://podminky.urs.cz/item/CS_URS_2024_01/342244201</t>
  </si>
  <si>
    <t>2,0*(1,0+2,9+3,01+1,52+0,2*2)</t>
  </si>
  <si>
    <t>10</t>
  </si>
  <si>
    <t>342272235</t>
  </si>
  <si>
    <t>Příčky z pórobetonových tvárnic hladkých na tenké maltové lože objemová hmotnost do 500 kg/m3, tloušťka příčky 125 mm</t>
  </si>
  <si>
    <t>2026591265</t>
  </si>
  <si>
    <t>https://podminky.urs.cz/item/CS_URS_2024_01/342272235</t>
  </si>
  <si>
    <t>0,9*1,3*2</t>
  </si>
  <si>
    <t>Vodorovné konstrukce</t>
  </si>
  <si>
    <t>11</t>
  </si>
  <si>
    <t>413123921</t>
  </si>
  <si>
    <t>Montáž trámů, průvlaků, ztužidel a obdobných dílců vodorovných konstrukcí se svařovanými spoji do 18 m, hmotnosti do 1,5 t</t>
  </si>
  <si>
    <t>kus</t>
  </si>
  <si>
    <t>-200776709</t>
  </si>
  <si>
    <t>https://podminky.urs.cz/item/CS_URS_2024_01/413123921</t>
  </si>
  <si>
    <t>montáž nosné a krycí konstrukce pro jedenotky VZT svařováním</t>
  </si>
  <si>
    <t>24</t>
  </si>
  <si>
    <t>413232211</t>
  </si>
  <si>
    <t>Zazdívka zhlaví stropních trámů nebo válcovaných nosníků pálenými cihlami válcovaných nosníků, výšky do 150 mm</t>
  </si>
  <si>
    <t>-220205964</t>
  </si>
  <si>
    <t>https://podminky.urs.cz/item/CS_URS_2024_01/413232211</t>
  </si>
  <si>
    <t>13</t>
  </si>
  <si>
    <t>413232221</t>
  </si>
  <si>
    <t>Zazdívka zhlaví stropních trámů nebo válcovaných nosníků pálenými cihlami válcovaných nosníků, výšky přes 150 do 300 mm</t>
  </si>
  <si>
    <t>-1310840544</t>
  </si>
  <si>
    <t>https://podminky.urs.cz/item/CS_URS_2024_01/413232221</t>
  </si>
  <si>
    <t>14</t>
  </si>
  <si>
    <t>M</t>
  </si>
  <si>
    <t>14550300</t>
  </si>
  <si>
    <t>profil ocelový svařovaný jakost S235 průřez čtvercový 100x100x4mm</t>
  </si>
  <si>
    <t>1579679761</t>
  </si>
  <si>
    <t>(2,6*6+6,19*2+2,5*2)*0,01209</t>
  </si>
  <si>
    <t>15</t>
  </si>
  <si>
    <t>13010974</t>
  </si>
  <si>
    <t>ocel profilová jakost S235JR (11 375) průřez HEB 140</t>
  </si>
  <si>
    <t>435739958</t>
  </si>
  <si>
    <t>HEB 140 - 33,7 KG/M (0,805m2/m)</t>
  </si>
  <si>
    <t>4,15*9*0,0337</t>
  </si>
  <si>
    <t>16</t>
  </si>
  <si>
    <t>13010976</t>
  </si>
  <si>
    <t>ocel profilová jakost S235JR (11 375) průřez HEB 160</t>
  </si>
  <si>
    <t>-2060133868</t>
  </si>
  <si>
    <t>HEB 160 - 42,6 KG/mb (0,918m2/m)</t>
  </si>
  <si>
    <t>9,0*0,0426</t>
  </si>
  <si>
    <t>17</t>
  </si>
  <si>
    <t>444151112</t>
  </si>
  <si>
    <t>Montáž krytiny střech ocelových konstrukcí ze sendvičových panelů šroubovaných, výšky budovy přes 6 do 12 m</t>
  </si>
  <si>
    <t>-2140770444</t>
  </si>
  <si>
    <t>https://podminky.urs.cz/item/CS_URS_2024_01/444151112</t>
  </si>
  <si>
    <t>6,2*2,4</t>
  </si>
  <si>
    <t>18</t>
  </si>
  <si>
    <t>55324712.R</t>
  </si>
  <si>
    <t>panel sendvičový stěnový i střešní,min. izolace , viditelné kotvení, U 0,27W/m2K,  tl 80mm, pož.odolnost REI 90</t>
  </si>
  <si>
    <t>1253185692</t>
  </si>
  <si>
    <t>P</t>
  </si>
  <si>
    <t>Poznámka k položce:_x000D_
požární odolnost REI90</t>
  </si>
  <si>
    <t>14,88*1,03 'Přepočtené koeficientem množství</t>
  </si>
  <si>
    <t>Úpravy povrchů, podlahy a osazování výplní</t>
  </si>
  <si>
    <t>19</t>
  </si>
  <si>
    <t>611325421</t>
  </si>
  <si>
    <t>Oprava vápenocementové omítky vnitřních ploch štukové dvouvrstvé, tloušťky do 20 mm a tloušťky štuku do 3 mm stropů, v rozsahu opravované plochy do 10%</t>
  </si>
  <si>
    <t>-741782209</t>
  </si>
  <si>
    <t>https://podminky.urs.cz/item/CS_URS_2024_01/611325421</t>
  </si>
  <si>
    <t>145,54+49,93</t>
  </si>
  <si>
    <t>20</t>
  </si>
  <si>
    <t>612135101</t>
  </si>
  <si>
    <t>Hrubá výplň rýh maltou jakékoli šířky rýhy ve stěnách</t>
  </si>
  <si>
    <t>-48449357</t>
  </si>
  <si>
    <t>https://podminky.urs.cz/item/CS_URS_2024_01/612135101</t>
  </si>
  <si>
    <t>0,15*2,3*4</t>
  </si>
  <si>
    <t>0,15*2,45*3</t>
  </si>
  <si>
    <t>0,15*4,2*4</t>
  </si>
  <si>
    <t>Součet</t>
  </si>
  <si>
    <t>612323111</t>
  </si>
  <si>
    <t>Omítka vápenocementová vnitřních ploch hladkých nanášená ručně jednovrstvá hladká, na neomítnutý bezesparý podklad, tloušťky do 5 mm stěn</t>
  </si>
  <si>
    <t>552601516</t>
  </si>
  <si>
    <t>https://podminky.urs.cz/item/CS_URS_2024_01/612323111</t>
  </si>
  <si>
    <t>2*2,0*(1,0+2,9+3,01+1,52+0,2*2)</t>
  </si>
  <si>
    <t>22</t>
  </si>
  <si>
    <t>612325421</t>
  </si>
  <si>
    <t>Oprava vápenocementové omítky vnitřních ploch štukové dvouvrstvé, tloušťky do 20 mm a tloušťky štuku do 3 mm stěn, v rozsahu opravované plochy do 10%</t>
  </si>
  <si>
    <t>-161898324</t>
  </si>
  <si>
    <t>https://podminky.urs.cz/item/CS_URS_2024_01/612325421</t>
  </si>
  <si>
    <t>(6,6*8+4,5*3+4,0*4+5,6*2+14,0+14,0+2,5+9,0*4)*2,25</t>
  </si>
  <si>
    <t>(4,80+6,07+1,7+2,0)*2*3,0</t>
  </si>
  <si>
    <t>(6,5*8+9,0*5)*3,25</t>
  </si>
  <si>
    <t>(14,0*2+9,0*4)*1,25</t>
  </si>
  <si>
    <t>(9,0*2,5+6,8*6)*2,45</t>
  </si>
  <si>
    <t>(4,5*2+3*2)*2*1,25</t>
  </si>
  <si>
    <t>23</t>
  </si>
  <si>
    <t>622385102</t>
  </si>
  <si>
    <t>Omítka tenkovrstvá minerální jednotlivých malých ploch stěn, plochy jednotlivě přes 0,1 do 0,25 m2</t>
  </si>
  <si>
    <t>-1287799803</t>
  </si>
  <si>
    <t>https://podminky.urs.cz/item/CS_URS_2024_01/622385102</t>
  </si>
  <si>
    <t>631312131</t>
  </si>
  <si>
    <t>Doplnění dosavadních mazanin prostým betonem s dodáním hmot, bez potěru, plochy jednotlivě přes 1 m2 do 4 m2 a tl. přes 80 mm</t>
  </si>
  <si>
    <t>-561967552</t>
  </si>
  <si>
    <t>https://podminky.urs.cz/item/CS_URS_2024_01/631312131</t>
  </si>
  <si>
    <t>2,4*1,68*0,12</t>
  </si>
  <si>
    <t>25</t>
  </si>
  <si>
    <t>631312141</t>
  </si>
  <si>
    <t>Doplnění dosavadních mazanin prostým betonem s dodáním hmot, bez potěru, plochy jednotlivě rýh v dosavadních mazaninách</t>
  </si>
  <si>
    <t>830296680</t>
  </si>
  <si>
    <t>https://podminky.urs.cz/item/CS_URS_2024_01/631312141</t>
  </si>
  <si>
    <t>0,15*0,15*(1,06+2,04+1,2+1,0+4,8+3,9)</t>
  </si>
  <si>
    <t>26</t>
  </si>
  <si>
    <t>-619531345</t>
  </si>
  <si>
    <t>oprava podlah po provedení kanalizace</t>
  </si>
  <si>
    <t>20*0,5*0,65</t>
  </si>
  <si>
    <t>Ostatní konstrukce a práce, bourání</t>
  </si>
  <si>
    <t>27</t>
  </si>
  <si>
    <t>949101111</t>
  </si>
  <si>
    <t>Lešení pomocné pracovní pro objekty pozemních staveb pro zatížení do 150 kg/m2, o výšce lešeňové podlahy do 1,9 m</t>
  </si>
  <si>
    <t>988636331</t>
  </si>
  <si>
    <t>https://podminky.urs.cz/item/CS_URS_2024_01/949101111</t>
  </si>
  <si>
    <t>28</t>
  </si>
  <si>
    <t>949101112</t>
  </si>
  <si>
    <t>Lešení pomocné pracovní pro objekty pozemních staveb pro zatížení do 150 kg/m2, o výšce lešeňové podlahy přes 1,9 do 3,5 m</t>
  </si>
  <si>
    <t>622965158</t>
  </si>
  <si>
    <t>https://podminky.urs.cz/item/CS_URS_2024_01/949101112</t>
  </si>
  <si>
    <t>176,48+12,0+12,0</t>
  </si>
  <si>
    <t>29</t>
  </si>
  <si>
    <t>953942421.R</t>
  </si>
  <si>
    <t>Osazování drobných kovových předmětů se zalitím maltou cementovou, do vysekaných kapes nebo připravených otvorů ocelového čtvercového rámu velikosti do 1000x1000 mm, s podlitím rámu</t>
  </si>
  <si>
    <t>28844857</t>
  </si>
  <si>
    <t>Poznámka k položce:_x000D_
včetně dodávky poklopu pro předláždění 600/600</t>
  </si>
  <si>
    <t>30</t>
  </si>
  <si>
    <t>962031023</t>
  </si>
  <si>
    <t>Bourání příček nebo přizdívek z cihel děrovaných broušených, tl. přes 100 do 150 mm</t>
  </si>
  <si>
    <t>35905580</t>
  </si>
  <si>
    <t>https://podminky.urs.cz/item/CS_URS_2024_01/962031023</t>
  </si>
  <si>
    <t xml:space="preserve">Poznámka k položce:_x000D_
včetně vybourání a likvidace zárubní </t>
  </si>
  <si>
    <t>1PP</t>
  </si>
  <si>
    <t>2,04*2,3</t>
  </si>
  <si>
    <t>1,06*2,3</t>
  </si>
  <si>
    <t>1.NP</t>
  </si>
  <si>
    <t>4,8*4,2</t>
  </si>
  <si>
    <t>3,4*14,2</t>
  </si>
  <si>
    <t>(1,1+1,0)*3,25</t>
  </si>
  <si>
    <t>2.NP</t>
  </si>
  <si>
    <t>(2,10+2*1,0)*2,45</t>
  </si>
  <si>
    <t>31</t>
  </si>
  <si>
    <t>965043441</t>
  </si>
  <si>
    <t>Bourání mazanin betonových s potěrem nebo teracem tl. do 150 mm, plochy přes 4 m2</t>
  </si>
  <si>
    <t>705708311</t>
  </si>
  <si>
    <t>https://podminky.urs.cz/item/CS_URS_2024_01/965043441</t>
  </si>
  <si>
    <t>bourání podlah pro kanalizaci</t>
  </si>
  <si>
    <t>32</t>
  </si>
  <si>
    <t>968062375</t>
  </si>
  <si>
    <t>Vybourání dřevěných rámů oken s křídly, dveřních zárubní, vrat, stěn, ostění nebo obkladů rámů oken s křídly zdvojených, plochy do 2 m2</t>
  </si>
  <si>
    <t>1147869797</t>
  </si>
  <si>
    <t>https://podminky.urs.cz/item/CS_URS_2024_01/968062375</t>
  </si>
  <si>
    <t>1,2*1,2*4</t>
  </si>
  <si>
    <t>0,35*0,6</t>
  </si>
  <si>
    <t>33</t>
  </si>
  <si>
    <t>968072456</t>
  </si>
  <si>
    <t>Vybourání kovových rámů oken s křídly, dveřních zárubní, vrat, stěn, ostění nebo obkladů dveřních zárubní, plochy přes 2 m2</t>
  </si>
  <si>
    <t>-21304698</t>
  </si>
  <si>
    <t>https://podminky.urs.cz/item/CS_URS_2024_01/968072456</t>
  </si>
  <si>
    <t xml:space="preserve">vybourání dveří výtahu </t>
  </si>
  <si>
    <t>1.PP</t>
  </si>
  <si>
    <t>1,2*2,2</t>
  </si>
  <si>
    <t>34</t>
  </si>
  <si>
    <t>971033341</t>
  </si>
  <si>
    <t>Vybourání otvorů ve zdivu základovém nebo nadzákladovém z cihel, tvárnic, příčkovek z cihel pálených na maltu vápennou nebo vápenocementovou plochy do 0,09 m2, tl. do 300 mm</t>
  </si>
  <si>
    <t>-406181686</t>
  </si>
  <si>
    <t>https://podminky.urs.cz/item/CS_URS_2024_01/971033341</t>
  </si>
  <si>
    <t>vysekání kapes pro nosnou konstrukci VZT</t>
  </si>
  <si>
    <t>35</t>
  </si>
  <si>
    <t>972054491</t>
  </si>
  <si>
    <t>Vybourání otvorů ve stropech nebo klenbách železobetonových bez odstranění podlahy a násypu, plochy do 1 m2, tl. přes 80 mm</t>
  </si>
  <si>
    <t>-1476389602</t>
  </si>
  <si>
    <t>https://podminky.urs.cz/item/CS_URS_2024_01/972054491</t>
  </si>
  <si>
    <t>(0,65*0,75*0,3)*2</t>
  </si>
  <si>
    <t>36</t>
  </si>
  <si>
    <t>977151115</t>
  </si>
  <si>
    <t>Jádrové vrty diamantovými korunkami do stavebních materiálů (železobetonu, betonu, cihel, obkladů, dlažeb, kamene) průměru přes 60 do 70 mm</t>
  </si>
  <si>
    <t>m</t>
  </si>
  <si>
    <t>1503178754</t>
  </si>
  <si>
    <t>https://podminky.urs.cz/item/CS_URS_2024_01/977151115</t>
  </si>
  <si>
    <t>10*0,3</t>
  </si>
  <si>
    <t>37</t>
  </si>
  <si>
    <t>977151118</t>
  </si>
  <si>
    <t>Jádrové vrty diamantovými korunkami do stavebních materiálů (železobetonu, betonu, cihel, obkladů, dlažeb, kamene) průměru přes 90 do 100 mm</t>
  </si>
  <si>
    <t>1570964534</t>
  </si>
  <si>
    <t>https://podminky.urs.cz/item/CS_URS_2024_01/977151118</t>
  </si>
  <si>
    <t>6*0,3</t>
  </si>
  <si>
    <t>38</t>
  </si>
  <si>
    <t>977151123</t>
  </si>
  <si>
    <t>Jádrové vrty diamantovými korunkami do stavebních materiálů (železobetonu, betonu, cihel, obkladů, dlažeb, kamene) průměru přes 130 do 150 mm</t>
  </si>
  <si>
    <t>679536015</t>
  </si>
  <si>
    <t>https://podminky.urs.cz/item/CS_URS_2024_01/977151123</t>
  </si>
  <si>
    <t>5*0,3</t>
  </si>
  <si>
    <t>39</t>
  </si>
  <si>
    <t>977151128</t>
  </si>
  <si>
    <t>Jádrové vrty diamantovými korunkami do stavebních materiálů (železobetonu, betonu, cihel, obkladů, dlažeb, kamene) průměru přes 250 do 300 mm</t>
  </si>
  <si>
    <t>1062076899</t>
  </si>
  <si>
    <t>https://podminky.urs.cz/item/CS_URS_2024_01/977151128</t>
  </si>
  <si>
    <t>4*0,3</t>
  </si>
  <si>
    <t>40</t>
  </si>
  <si>
    <t>977211112</t>
  </si>
  <si>
    <t>Řezání konstrukcí stěnovou pilou betonových nebo železobetonových průměru řezané výztuže do 16 mm hloubka řezu přes 200 do 350 mm</t>
  </si>
  <si>
    <t>292644898</t>
  </si>
  <si>
    <t>https://podminky.urs.cz/item/CS_URS_2024_01/977211112</t>
  </si>
  <si>
    <t>(0,75+0,65)*2*2</t>
  </si>
  <si>
    <t>997</t>
  </si>
  <si>
    <t>Přesun sutě</t>
  </si>
  <si>
    <t>41</t>
  </si>
  <si>
    <t>997002511</t>
  </si>
  <si>
    <t>Vodorovné přemístění suti a vybouraných hmot bez naložení, se složením a hrubým urovnáním na vzdálenost do 1 km</t>
  </si>
  <si>
    <t>-404783554</t>
  </si>
  <si>
    <t>https://podminky.urs.cz/item/CS_URS_2023_02/997002511</t>
  </si>
  <si>
    <t>42</t>
  </si>
  <si>
    <t>997002611</t>
  </si>
  <si>
    <t>Nakládání suti a vybouraných hmot na dopravní prostředek pro vodorovné přemístění</t>
  </si>
  <si>
    <t>-381218589</t>
  </si>
  <si>
    <t>https://podminky.urs.cz/item/CS_URS_2023_02/997002611</t>
  </si>
  <si>
    <t>43</t>
  </si>
  <si>
    <t>997013631</t>
  </si>
  <si>
    <t>Poplatek za uložení stavebního odpadu na skládce (skládkovné) směsného stavebního a demoličního zatříděného do Katalogu odpadů pod kódem 17 09 04</t>
  </si>
  <si>
    <t>-427413275</t>
  </si>
  <si>
    <t>https://podminky.urs.cz/item/CS_URS_2023_02/997013631</t>
  </si>
  <si>
    <t>44</t>
  </si>
  <si>
    <t>997221559</t>
  </si>
  <si>
    <t>Vodorovná doprava suti bez naložení, ale se složením a s hrubým urovnáním Příplatek k ceně za každý další i započatý 1 km přes 1 km</t>
  </si>
  <si>
    <t>-1740100834</t>
  </si>
  <si>
    <t>https://podminky.urs.cz/item/CS_URS_2023_02/997221559</t>
  </si>
  <si>
    <t>odvoz na skládku Lazce - 14 km</t>
  </si>
  <si>
    <t>14*38,416</t>
  </si>
  <si>
    <t>998</t>
  </si>
  <si>
    <t>Přesun hmot</t>
  </si>
  <si>
    <t>45</t>
  </si>
  <si>
    <t>998011009</t>
  </si>
  <si>
    <t>Přesun hmot pro budovy občanské výstavby, bydlení, výrobu a služby s nosnou svislou konstrukcí zděnou z cihel, tvárnic nebo kamene vodorovná dopravní vzdálenost do 100 m s omezením mechanizace pro budovy výšky přes 6 do 12 m</t>
  </si>
  <si>
    <t>-4090711</t>
  </si>
  <si>
    <t>https://podminky.urs.cz/item/CS_URS_2024_01/998011009</t>
  </si>
  <si>
    <t>46</t>
  </si>
  <si>
    <t>998011014</t>
  </si>
  <si>
    <t>Přesun hmot pro budovy občanské výstavby, bydlení, výrobu a služby s nosnou svislou konstrukcí zděnou z cihel, tvárnic nebo kamene Příplatek k cenám za zvětšený přesun přes vymezenou vodorovnou dopravní vzdálenost do 500 m</t>
  </si>
  <si>
    <t>-1081046024</t>
  </si>
  <si>
    <t>https://podminky.urs.cz/item/CS_URS_2024_01/998011014</t>
  </si>
  <si>
    <t>PSV</t>
  </si>
  <si>
    <t>Práce a dodávky PSV</t>
  </si>
  <si>
    <t>711</t>
  </si>
  <si>
    <t>Izolace proti vodě, vlhkosti a plynům</t>
  </si>
  <si>
    <t>47</t>
  </si>
  <si>
    <t>711111011</t>
  </si>
  <si>
    <t>Provedení izolace proti zemní vlhkosti natěradly a tmely za studena na ploše vodorovné V nátěrem suspensí asfaltovou</t>
  </si>
  <si>
    <t>-92778557</t>
  </si>
  <si>
    <t>https://podminky.urs.cz/item/CS_URS_2024_01/711111011</t>
  </si>
  <si>
    <t>48</t>
  </si>
  <si>
    <t>11163346</t>
  </si>
  <si>
    <t>suspenze hydroizolační asfaltová</t>
  </si>
  <si>
    <t>1038950420</t>
  </si>
  <si>
    <t>4,032*0,00105 'Přepočtené koeficientem množství</t>
  </si>
  <si>
    <t>49</t>
  </si>
  <si>
    <t>711141559</t>
  </si>
  <si>
    <t>Provedení izolace proti zemní vlhkosti pásy přitavením NAIP na ploše vodorovné V</t>
  </si>
  <si>
    <t>-1499188946</t>
  </si>
  <si>
    <t>https://podminky.urs.cz/item/CS_URS_2024_01/711141559</t>
  </si>
  <si>
    <t>1,68*2,4*2</t>
  </si>
  <si>
    <t>50</t>
  </si>
  <si>
    <t>62832001</t>
  </si>
  <si>
    <t>pás asfaltový natavitelný oxidovaný s vložkou ze skleněné rohože typu V60 s jemnozrnným minerálním posypem tl 3,5mm</t>
  </si>
  <si>
    <t>1639501042</t>
  </si>
  <si>
    <t>8,064*1,1655 'Přepočtené koeficientem množství</t>
  </si>
  <si>
    <t>51</t>
  </si>
  <si>
    <t>998711122</t>
  </si>
  <si>
    <t>Přesun hmot pro izolace proti vodě, vlhkosti a plynům stanovený z hmotnosti přesunovaného materiálu vodorovná dopravní vzdálenost do 50 m ruční (bez užití mechanizace) v objektech výšky přes 6 do 12 m</t>
  </si>
  <si>
    <t>-492995466</t>
  </si>
  <si>
    <t>https://podminky.urs.cz/item/CS_URS_2024_01/998711122</t>
  </si>
  <si>
    <t>52</t>
  </si>
  <si>
    <t>998711129</t>
  </si>
  <si>
    <t>Přesun hmot pro izolace proti vodě, vlhkosti a plynům stanovený z hmotnosti přesunovaného materiálu vodorovná dopravní vzdálenost do 50 m Příplatek k cenám za ruční zvětšený přesun přes vymezenou vodorovnou dopravní vzdálenost za každých dalších započatých 50 m</t>
  </si>
  <si>
    <t>1741827955</t>
  </si>
  <si>
    <t>https://podminky.urs.cz/item/CS_URS_2024_01/998711129</t>
  </si>
  <si>
    <t>721</t>
  </si>
  <si>
    <t>Zdravotechnika - vnitřní kanalizace</t>
  </si>
  <si>
    <t>53</t>
  </si>
  <si>
    <t>721175022</t>
  </si>
  <si>
    <t>Plastové potrubí odhlučněné dvouvrstvé svodné (ležaté) DN 125</t>
  </si>
  <si>
    <t>-1873386244</t>
  </si>
  <si>
    <t>https://podminky.urs.cz/item/CS_URS_2024_01/721175022</t>
  </si>
  <si>
    <t>5,0+3,0</t>
  </si>
  <si>
    <t>54</t>
  </si>
  <si>
    <t>721175203</t>
  </si>
  <si>
    <t>Plastové potrubí odhlučněné třívrstvé připojovací DN 50</t>
  </si>
  <si>
    <t>1281757377</t>
  </si>
  <si>
    <t>https://podminky.urs.cz/item/CS_URS_2024_01/721175203</t>
  </si>
  <si>
    <t>3,0+6*2,4+2,0+3,5</t>
  </si>
  <si>
    <t>8*2,5</t>
  </si>
  <si>
    <t>12*1,2</t>
  </si>
  <si>
    <t>55</t>
  </si>
  <si>
    <t>721175204</t>
  </si>
  <si>
    <t>Plastové potrubí odhlučněné třívrstvé připojovací DN 75</t>
  </si>
  <si>
    <t>805942608</t>
  </si>
  <si>
    <t>https://podminky.urs.cz/item/CS_URS_2024_01/721175204</t>
  </si>
  <si>
    <t>56</t>
  </si>
  <si>
    <t>721175205</t>
  </si>
  <si>
    <t>Plastové potrubí odhlučněné třívrstvé připojovací DN 110</t>
  </si>
  <si>
    <t>-836368492</t>
  </si>
  <si>
    <t>https://podminky.urs.cz/item/CS_URS_2024_01/721175205</t>
  </si>
  <si>
    <t>2,0+4,2+4,0+1,5+4,5+18,0+5,0</t>
  </si>
  <si>
    <t>20*2,4</t>
  </si>
  <si>
    <t>57</t>
  </si>
  <si>
    <t>721211403</t>
  </si>
  <si>
    <t>Podlahové vpusti s vodorovným odtokem DN 50/75 s kulovým kloubem, mřížka nerez 115x115</t>
  </si>
  <si>
    <t>-168627958</t>
  </si>
  <si>
    <t>https://podminky.urs.cz/item/CS_URS_2024_01/721211403</t>
  </si>
  <si>
    <t>58</t>
  </si>
  <si>
    <t>721212123</t>
  </si>
  <si>
    <t>Odtokové sprchové žlaby se zápachovou uzávěrkou a krycím roštem délky 800 mm</t>
  </si>
  <si>
    <t>-792434244</t>
  </si>
  <si>
    <t>https://podminky.urs.cz/item/CS_URS_2024_01/721212123</t>
  </si>
  <si>
    <t>59</t>
  </si>
  <si>
    <t>998721122</t>
  </si>
  <si>
    <t>Přesun hmot pro vnitřní kanalizaci stanovený z hmotnosti přesunovaného materiálu vodorovná dopravní vzdálenost do 50 m ruční (bez užití mechanizace) v objektech výšky přes 6 do 12 m</t>
  </si>
  <si>
    <t>-1673933559</t>
  </si>
  <si>
    <t>https://podminky.urs.cz/item/CS_URS_2024_01/998721122</t>
  </si>
  <si>
    <t>60</t>
  </si>
  <si>
    <t>998721129</t>
  </si>
  <si>
    <t>Přesun hmot pro vnitřní kanalizaci stanovený z hmotnosti přesunovaného materiálu vodorovná dopravní vzdálenost do 50 m Příplatek k cenám za ruční zvětšený přesun přes vymezenou vodorovnou dopravní vzdálenost za každých dalších započatých 50 m</t>
  </si>
  <si>
    <t>-1554651292</t>
  </si>
  <si>
    <t>https://podminky.urs.cz/item/CS_URS_2024_01/998721129</t>
  </si>
  <si>
    <t>722</t>
  </si>
  <si>
    <t>Zdravotechnika - vnitřní vodovod</t>
  </si>
  <si>
    <t>61</t>
  </si>
  <si>
    <t>722174021</t>
  </si>
  <si>
    <t>Potrubí z plastových trubek z polypropylenu PPR svařovaných polyfúzně PN 20 (SDR 6) D 16 x 2,7</t>
  </si>
  <si>
    <t>1443465592</t>
  </si>
  <si>
    <t>https://podminky.urs.cz/item/CS_URS_2024_01/722174021</t>
  </si>
  <si>
    <t>3,5+2,0+12,0+1,0+1,0++2*5,0+2,0</t>
  </si>
  <si>
    <t>62</t>
  </si>
  <si>
    <t>722174023</t>
  </si>
  <si>
    <t>Potrubí z plastových trubek z polypropylenu PPR svařovaných polyfúzně PN 20 (SDR 6) D 25 x 4,2</t>
  </si>
  <si>
    <t>-748959746</t>
  </si>
  <si>
    <t>https://podminky.urs.cz/item/CS_URS_2024_01/722174023</t>
  </si>
  <si>
    <t>2*(3,0+3,0+2,0+4,0)</t>
  </si>
  <si>
    <t>63</t>
  </si>
  <si>
    <t>722174024</t>
  </si>
  <si>
    <t>Potrubí z plastových trubek z polypropylenu PPR svařovaných polyfúzně PN 20 (SDR 6) D 32 x 5,4</t>
  </si>
  <si>
    <t>626554128</t>
  </si>
  <si>
    <t>https://podminky.urs.cz/item/CS_URS_2024_01/722174024</t>
  </si>
  <si>
    <t>3*(3,0+3,5+2,0+3,0)</t>
  </si>
  <si>
    <t>2*(1,5+1,5+2,5)</t>
  </si>
  <si>
    <t>2*(5,0+2,5+1,0+2,0+3,5)</t>
  </si>
  <si>
    <t>64</t>
  </si>
  <si>
    <t>722174025</t>
  </si>
  <si>
    <t>Potrubí z plastových trubek z polypropylenu PPR svařovaných polyfúzně PN 20 (SDR 6) D 40 x 6,7</t>
  </si>
  <si>
    <t>1306678315</t>
  </si>
  <si>
    <t>https://podminky.urs.cz/item/CS_URS_2024_01/722174025</t>
  </si>
  <si>
    <t>2,0+4,5+10+6,0+1,5+1,5+9,0</t>
  </si>
  <si>
    <t>65</t>
  </si>
  <si>
    <t>722181221</t>
  </si>
  <si>
    <t>Ochrana potrubí termoizolačními trubicemi z pěnového polyetylenu PE přilepenými v příčných a podélných spojích, tloušťky izolace přes 6 do 9 mm, vnitřního průměru izolace DN do 22 mm</t>
  </si>
  <si>
    <t>-84239129</t>
  </si>
  <si>
    <t>https://podminky.urs.cz/item/CS_URS_2024_01/722181221</t>
  </si>
  <si>
    <t>66</t>
  </si>
  <si>
    <t>722181222</t>
  </si>
  <si>
    <t>Ochrana potrubí termoizolačními trubicemi z pěnového polyetylenu PE přilepenými v příčných a podélných spojích, tloušťky izolace přes 6 do 9 mm, vnitřního průměru izolace DN přes 22 do 45 mm</t>
  </si>
  <si>
    <t>-2025441696</t>
  </si>
  <si>
    <t>https://podminky.urs.cz/item/CS_URS_2024_01/722181222</t>
  </si>
  <si>
    <t>24+73,5+34,5</t>
  </si>
  <si>
    <t>67</t>
  </si>
  <si>
    <t>722220111</t>
  </si>
  <si>
    <t>Armatury s jedním závitem nástěnky pro výtokový ventil G 1/2"</t>
  </si>
  <si>
    <t>-1855706372</t>
  </si>
  <si>
    <t>https://podminky.urs.cz/item/CS_URS_2024_01/722220111</t>
  </si>
  <si>
    <t>68</t>
  </si>
  <si>
    <t>722220121</t>
  </si>
  <si>
    <t>Armatury s jedním závitem nástěnky pro baterii G 1/2"</t>
  </si>
  <si>
    <t>pár</t>
  </si>
  <si>
    <t>1119608764</t>
  </si>
  <si>
    <t>https://podminky.urs.cz/item/CS_URS_2024_01/722220121</t>
  </si>
  <si>
    <t>69</t>
  </si>
  <si>
    <t>998722122</t>
  </si>
  <si>
    <t>Přesun hmot pro vnitřní vodovod stanovený z hmotnosti přesunovaného materiálu vodorovná dopravní vzdálenost do 50 m ruční (bez užití mechanizace) v objektech výšky přes 6 do 12 m</t>
  </si>
  <si>
    <t>2130688919</t>
  </si>
  <si>
    <t>https://podminky.urs.cz/item/CS_URS_2024_01/998722122</t>
  </si>
  <si>
    <t>70</t>
  </si>
  <si>
    <t>998722129</t>
  </si>
  <si>
    <t>Přesun hmot pro vnitřní vodovod stanovený z hmotnosti přesunovaného materiálu vodorovná dopravní vzdálenost do 50 m Příplatek k cenám za ruční zvětšený přesun přes vymezenou vodorovnou dopravní vzdálenost za každých dalších započatých 50 m</t>
  </si>
  <si>
    <t>-1416523871</t>
  </si>
  <si>
    <t>https://podminky.urs.cz/item/CS_URS_2024_01/998722129</t>
  </si>
  <si>
    <t>725</t>
  </si>
  <si>
    <t>Zdravotechnika - zařizovací předměty</t>
  </si>
  <si>
    <t>71</t>
  </si>
  <si>
    <t>725112022</t>
  </si>
  <si>
    <t>Zařízení záchodů klozety keramické závěsné na nosné stěny s hlubokým splachováním odpad vodorovný</t>
  </si>
  <si>
    <t>soubor</t>
  </si>
  <si>
    <t>1928641201</t>
  </si>
  <si>
    <t>https://podminky.urs.cz/item/CS_URS_2024_01/725112022</t>
  </si>
  <si>
    <t>72</t>
  </si>
  <si>
    <t>725211602</t>
  </si>
  <si>
    <t>Umyvadla keramická bílá bez výtokových armatur připevněná na stěnu šrouby bez sloupu nebo krytu na sifon, šířka umyvadla 550 mm</t>
  </si>
  <si>
    <t>436068143</t>
  </si>
  <si>
    <t>https://podminky.urs.cz/item/CS_URS_2024_01/725211602</t>
  </si>
  <si>
    <t>73</t>
  </si>
  <si>
    <t>725211701</t>
  </si>
  <si>
    <t>Umyvadla keramická bílá bez výtokových armatur připevněná na stěnu šrouby malá (umývátka) stěnová 400 mm</t>
  </si>
  <si>
    <t>-913904909</t>
  </si>
  <si>
    <t>https://podminky.urs.cz/item/CS_URS_2024_01/725211701</t>
  </si>
  <si>
    <t>74</t>
  </si>
  <si>
    <t>725244904</t>
  </si>
  <si>
    <t>Sprchové dveře a zástěny montáž sprchových dveří</t>
  </si>
  <si>
    <t>-1113367950</t>
  </si>
  <si>
    <t>https://podminky.urs.cz/item/CS_URS_2024_01/725244904</t>
  </si>
  <si>
    <t>75</t>
  </si>
  <si>
    <t>55484008</t>
  </si>
  <si>
    <t>dveře sprchové zasouvací čtyřdílné 1100x1900mm</t>
  </si>
  <si>
    <t>-1773190462</t>
  </si>
  <si>
    <t>76</t>
  </si>
  <si>
    <t>725339111</t>
  </si>
  <si>
    <t>Výlevky montáž výlevky</t>
  </si>
  <si>
    <t>-587282960</t>
  </si>
  <si>
    <t>https://podminky.urs.cz/item/CS_URS_2024_01/725339111</t>
  </si>
  <si>
    <t>77</t>
  </si>
  <si>
    <t>64271101</t>
  </si>
  <si>
    <t>výlevka keramická bílá</t>
  </si>
  <si>
    <t>205665591</t>
  </si>
  <si>
    <t>78</t>
  </si>
  <si>
    <t>725532343</t>
  </si>
  <si>
    <t>Elektrické ohřívače zásobníkové beztlakové přepadové akumulační s pojistným ventilem stacionární 1,0 MPa objem nádrže (příkon) 750 l (8,0-19,0 kW)</t>
  </si>
  <si>
    <t>-1931205904</t>
  </si>
  <si>
    <t>https://podminky.urs.cz/item/CS_URS_2024_01/725532343</t>
  </si>
  <si>
    <t>79</t>
  </si>
  <si>
    <t>725535211</t>
  </si>
  <si>
    <t>Elektrické ohřívače zásobníkové pojistné armatury pojistný ventil G 1/2"</t>
  </si>
  <si>
    <t>-1354644869</t>
  </si>
  <si>
    <t>https://podminky.urs.cz/item/CS_URS_2024_01/725535211</t>
  </si>
  <si>
    <t>80</t>
  </si>
  <si>
    <t>725822611</t>
  </si>
  <si>
    <t>Baterie umyvadlové stojánkové pákové bez výpusti</t>
  </si>
  <si>
    <t>1608975942</t>
  </si>
  <si>
    <t>https://podminky.urs.cz/item/CS_URS_2024_01/725822611</t>
  </si>
  <si>
    <t>81</t>
  </si>
  <si>
    <t>725831311</t>
  </si>
  <si>
    <t>Baterie vanové nástěnné pákové bez příslušenství</t>
  </si>
  <si>
    <t>100568210</t>
  </si>
  <si>
    <t>https://podminky.urs.cz/item/CS_URS_2024_01/725831311</t>
  </si>
  <si>
    <t>82</t>
  </si>
  <si>
    <t>725841312</t>
  </si>
  <si>
    <t>Baterie sprchové nástěnné pákové</t>
  </si>
  <si>
    <t>-458620027</t>
  </si>
  <si>
    <t>https://podminky.urs.cz/item/CS_URS_2024_01/725841312</t>
  </si>
  <si>
    <t>83</t>
  </si>
  <si>
    <t>725849411</t>
  </si>
  <si>
    <t>Baterie sprchové montáž nástěnných baterií s nastavitelnou výškou sprchy</t>
  </si>
  <si>
    <t>-1577066486</t>
  </si>
  <si>
    <t>https://podminky.urs.cz/item/CS_URS_2024_01/725849411</t>
  </si>
  <si>
    <t>84</t>
  </si>
  <si>
    <t>998725122</t>
  </si>
  <si>
    <t>Přesun hmot pro zařizovací předměty stanovený z hmotnosti přesunovaného materiálu vodorovná dopravní vzdálenost do 50 m ruční (bez užití mechanizace) v objektech výšky přes 6 do 12 m</t>
  </si>
  <si>
    <t>1855925132</t>
  </si>
  <si>
    <t>https://podminky.urs.cz/item/CS_URS_2024_01/998725122</t>
  </si>
  <si>
    <t>85</t>
  </si>
  <si>
    <t>998725129</t>
  </si>
  <si>
    <t>Přesun hmot pro zařizovací předměty stanovený z hmotnosti přesunovaného materiálu vodorovná dopravní vzdálenost do 50 m Příplatek k cenám za ruční zvětšený přesun přes vymezenou vodorovnou dopravní vzdálenost za každých dalších započatých 50 m</t>
  </si>
  <si>
    <t>-1431988442</t>
  </si>
  <si>
    <t>https://podminky.urs.cz/item/CS_URS_2024_01/998725129</t>
  </si>
  <si>
    <t>762</t>
  </si>
  <si>
    <t>Konstrukce tesařské</t>
  </si>
  <si>
    <t>86</t>
  </si>
  <si>
    <t>762341931</t>
  </si>
  <si>
    <t>Vyřezání otvorů v bednění střech bez rozebrání krytiny z prken tl. do 32 mm, otvoru plochy jednotlivě do 1 m2</t>
  </si>
  <si>
    <t>ks</t>
  </si>
  <si>
    <t>-2008443292</t>
  </si>
  <si>
    <t>https://podminky.urs.cz/item/CS_URS_2024_01/762341931</t>
  </si>
  <si>
    <t>763</t>
  </si>
  <si>
    <t>Konstrukce suché výstavby</t>
  </si>
  <si>
    <t>87</t>
  </si>
  <si>
    <t>763121411</t>
  </si>
  <si>
    <t>Stěna předsazená ze sádrokartonových desek s nosnou konstrukcí z ocelových profilů CW, UW jednoduše opláštěná deskou standardní A tl. 12,5 mm bez izolace, EI 15, stěna tl. 62,5 mm, profil 50</t>
  </si>
  <si>
    <t>1507231685</t>
  </si>
  <si>
    <t>https://podminky.urs.cz/item/CS_URS_2024_01/763121411</t>
  </si>
  <si>
    <t>Poznámka k položce:_x000D_
přechod mezi úrovní stropního podhledu</t>
  </si>
  <si>
    <t>14*0,8</t>
  </si>
  <si>
    <t>88</t>
  </si>
  <si>
    <t>763431011</t>
  </si>
  <si>
    <t>Montáž podhledu minerálního včetně zavěšeného roštu polozapuštěného s panely vyjímatelnými, velikosti panelů do 0,36 m2</t>
  </si>
  <si>
    <t>-804882222</t>
  </si>
  <si>
    <t>https://podminky.urs.cz/item/CS_URS_2024_01/763431011</t>
  </si>
  <si>
    <t>176,48</t>
  </si>
  <si>
    <t>89</t>
  </si>
  <si>
    <t>63126352</t>
  </si>
  <si>
    <t>panel akustický hygienický povrch nepropustná hygienická fólie hrana nezatřená rovná αw=0,85 viditelný rastr š 24mm bílý tl 20mm</t>
  </si>
  <si>
    <t>-1268484207</t>
  </si>
  <si>
    <t>kuchyně 1.NP</t>
  </si>
  <si>
    <t>122,75</t>
  </si>
  <si>
    <t>90</t>
  </si>
  <si>
    <t>59036521</t>
  </si>
  <si>
    <t>deska podhledová minerální polodrážka strukturovaná mikroperforovaná bílá 15x600x600mm</t>
  </si>
  <si>
    <t>-1452057167</t>
  </si>
  <si>
    <t>91</t>
  </si>
  <si>
    <t>763431201</t>
  </si>
  <si>
    <t>Montáž podhledu minerálního napojení na stěnu lištou obvodovou</t>
  </si>
  <si>
    <t>-1408169635</t>
  </si>
  <si>
    <t>https://podminky.urs.cz/item/CS_URS_2024_01/763431201</t>
  </si>
  <si>
    <t>92</t>
  </si>
  <si>
    <t>998763121</t>
  </si>
  <si>
    <t>Přesun hmot pro dřevostavby stanovený z hmotnosti přesunovaného materiálu vodorovná dopravní vzdálenost do 50 m ruční (bez užití mechanizace) v objektech výšky přes 6 do 12 m</t>
  </si>
  <si>
    <t>1919601188</t>
  </si>
  <si>
    <t>https://podminky.urs.cz/item/CS_URS_2024_01/998763121</t>
  </si>
  <si>
    <t>93</t>
  </si>
  <si>
    <t>998763129</t>
  </si>
  <si>
    <t>Přesun hmot pro dřevostavby stanovený z hmotnosti přesunovaného materiálu vodorovná dopravní vzdálenost do 50 m Příplatek k cenám za ruční zvětšený přesun přes vymezenou vodorovnou dopravní vzdálenost za každých dalších započatých 50 m</t>
  </si>
  <si>
    <t>51322983</t>
  </si>
  <si>
    <t>https://podminky.urs.cz/item/CS_URS_2024_01/998763129</t>
  </si>
  <si>
    <t>764</t>
  </si>
  <si>
    <t>Konstrukce klempířské</t>
  </si>
  <si>
    <t>94</t>
  </si>
  <si>
    <t>764000911</t>
  </si>
  <si>
    <t>Zhotovení otvoru v krytině plochy přes 0,02 do 0,5 m2</t>
  </si>
  <si>
    <t>1822236988</t>
  </si>
  <si>
    <t>https://podminky.urs.cz/item/CS_URS_2024_01/764000911</t>
  </si>
  <si>
    <t>95</t>
  </si>
  <si>
    <t>764001901</t>
  </si>
  <si>
    <t>Napojení na stávající klempířské konstrukce délky spoje do 0,5 m</t>
  </si>
  <si>
    <t>-724952524</t>
  </si>
  <si>
    <t>https://podminky.urs.cz/item/CS_URS_2024_01/764001901</t>
  </si>
  <si>
    <t>4*2</t>
  </si>
  <si>
    <t>96</t>
  </si>
  <si>
    <t>13814183</t>
  </si>
  <si>
    <t>plech hladký Pz jakost EN 10143 tl 0,55mm tabule</t>
  </si>
  <si>
    <t>-646028860</t>
  </si>
  <si>
    <t>8*0,8*0,5*0,004318</t>
  </si>
  <si>
    <t>97</t>
  </si>
  <si>
    <t>764226403</t>
  </si>
  <si>
    <t>Oplechování parapetů z hliníkového plechu rovných mechanicky kotvené, bez rohů rš 250 mm</t>
  </si>
  <si>
    <t>1088203187</t>
  </si>
  <si>
    <t>https://podminky.urs.cz/item/CS_URS_2024_01/764226403</t>
  </si>
  <si>
    <t>1,2*4+0,4</t>
  </si>
  <si>
    <t>98</t>
  </si>
  <si>
    <t>998764122</t>
  </si>
  <si>
    <t>Přesun hmot pro konstrukce klempířské stanovený z hmotnosti přesunovaného materiálu vodorovná dopravní vzdálenost do 50 m ruční (bez užtití mechanizace) v objektech výšky přes 6 do 12 m</t>
  </si>
  <si>
    <t>-1461364379</t>
  </si>
  <si>
    <t>https://podminky.urs.cz/item/CS_URS_2024_01/998764122</t>
  </si>
  <si>
    <t>99</t>
  </si>
  <si>
    <t>998764129</t>
  </si>
  <si>
    <t>Přesun hmot pro konstrukce klempířské stanovený z hmotnosti přesunovaného materiálu vodorovná dopravní vzdálenost do 50 m Příplatek k cenám za ruční zvětšený přesun přes vymezenou vodorovnou dopravní vzdálenost za každých dalších započatých 50 m</t>
  </si>
  <si>
    <t>1479645198</t>
  </si>
  <si>
    <t>https://podminky.urs.cz/item/CS_URS_2024_01/998764129</t>
  </si>
  <si>
    <t>766</t>
  </si>
  <si>
    <t>Konstrukce truhlářské</t>
  </si>
  <si>
    <t>100</t>
  </si>
  <si>
    <t>766622131</t>
  </si>
  <si>
    <t>Montáž oken plastových včetně montáže rámu plochy přes 1 m2 otevíravých do zdiva, výšky do 1,5 m</t>
  </si>
  <si>
    <t>-23030226</t>
  </si>
  <si>
    <t>https://podminky.urs.cz/item/CS_URS_2024_01/766622131</t>
  </si>
  <si>
    <t>101</t>
  </si>
  <si>
    <t>61140051</t>
  </si>
  <si>
    <t>okno plastové otevíravé/sklopné dvojsklo přes plochu 1m2 do v 1,5m</t>
  </si>
  <si>
    <t>1611643136</t>
  </si>
  <si>
    <t>102</t>
  </si>
  <si>
    <t>766622216</t>
  </si>
  <si>
    <t>Montáž oken plastových plochy do 1 m2 včetně montáže rámu otevíravých do zdiva</t>
  </si>
  <si>
    <t>-6612525</t>
  </si>
  <si>
    <t>https://podminky.urs.cz/item/CS_URS_2024_01/766622216</t>
  </si>
  <si>
    <t>103</t>
  </si>
  <si>
    <t>61140049</t>
  </si>
  <si>
    <t>okno plastové otevíravé/sklopné dvojsklo do plochy 1m2</t>
  </si>
  <si>
    <t>-1090285660</t>
  </si>
  <si>
    <t>104</t>
  </si>
  <si>
    <t>766660903</t>
  </si>
  <si>
    <t>Výměna dveřních křídel dřevěných nebo plastových otevíravých v ocelové zárubni povrchově upravených jednokřídlových, šířky do 800 mm</t>
  </si>
  <si>
    <t>-661223589</t>
  </si>
  <si>
    <t>https://podminky.urs.cz/item/CS_URS_2024_01/766660903</t>
  </si>
  <si>
    <t>rozměr 600/1970</t>
  </si>
  <si>
    <t>rozměr 700/1970</t>
  </si>
  <si>
    <t>rozměr 800/1970</t>
  </si>
  <si>
    <t>105</t>
  </si>
  <si>
    <t>766660904</t>
  </si>
  <si>
    <t>Výměna dveřních křídel dřevěných nebo plastových otevíravých v ocelové zárubni povrchově upravených jednokřídlových, šířky přes 800 mm</t>
  </si>
  <si>
    <t>-2052451453</t>
  </si>
  <si>
    <t>https://podminky.urs.cz/item/CS_URS_2024_01/766660904</t>
  </si>
  <si>
    <t>106</t>
  </si>
  <si>
    <t>766660905</t>
  </si>
  <si>
    <t>Výměna dveřních křídel dřevěných nebo plastových otevíravých v ocelové zárubni povrchově upravených dvoukřídlových, šířky do 1450 mm</t>
  </si>
  <si>
    <t>-214031789</t>
  </si>
  <si>
    <t>https://podminky.urs.cz/item/CS_URS_2024_01/766660905</t>
  </si>
  <si>
    <t>107</t>
  </si>
  <si>
    <t>61162072</t>
  </si>
  <si>
    <t>dveře jednokřídlé voštinové povrch laminátový plné 600x1970-2100mm</t>
  </si>
  <si>
    <t>-1086677947</t>
  </si>
  <si>
    <t>Poznámka k položce:_x000D_
CPL LAMINÁT</t>
  </si>
  <si>
    <t>D.1.04</t>
  </si>
  <si>
    <t>D.1.09</t>
  </si>
  <si>
    <t>D.0.03</t>
  </si>
  <si>
    <t>D.2.02</t>
  </si>
  <si>
    <t>108</t>
  </si>
  <si>
    <t>61162073</t>
  </si>
  <si>
    <t>dveře jednokřídlé voštinové povrch laminátový plné 700x1970-2100mm</t>
  </si>
  <si>
    <t>-1200663040</t>
  </si>
  <si>
    <t>D.1.06</t>
  </si>
  <si>
    <t>109</t>
  </si>
  <si>
    <t>61162074</t>
  </si>
  <si>
    <t>dveře jednokřídlé voštinové povrch laminátový plné 800x1970-2100mm</t>
  </si>
  <si>
    <t>223669507</t>
  </si>
  <si>
    <t>D.1.07</t>
  </si>
  <si>
    <t>D.1.08</t>
  </si>
  <si>
    <t>D.1.10</t>
  </si>
  <si>
    <t>D.1.11</t>
  </si>
  <si>
    <t>D.0.01</t>
  </si>
  <si>
    <t>D.0.02</t>
  </si>
  <si>
    <t>D.0.04</t>
  </si>
  <si>
    <t>D.0.05</t>
  </si>
  <si>
    <t>D.0.06</t>
  </si>
  <si>
    <t>D.0.07</t>
  </si>
  <si>
    <t>D.0.08</t>
  </si>
  <si>
    <t>D.0.09</t>
  </si>
  <si>
    <t>D.2.01</t>
  </si>
  <si>
    <t>D.2.03</t>
  </si>
  <si>
    <t>D.2.04</t>
  </si>
  <si>
    <t>110</t>
  </si>
  <si>
    <t>61162080</t>
  </si>
  <si>
    <t>dveře jednokřídlé voštinové povrch laminátový částečně prosklené 800x1970-2100mm</t>
  </si>
  <si>
    <t>-1169521244</t>
  </si>
  <si>
    <t>D.1.12</t>
  </si>
  <si>
    <t>111</t>
  </si>
  <si>
    <t>61162075</t>
  </si>
  <si>
    <t>dveře jednokřídlé voštinové povrch laminátový plné 900x1970-2100mm</t>
  </si>
  <si>
    <t>474446863</t>
  </si>
  <si>
    <t>D.1.03</t>
  </si>
  <si>
    <t>D.1.05</t>
  </si>
  <si>
    <t>112</t>
  </si>
  <si>
    <t>61162126</t>
  </si>
  <si>
    <t>dveře dvoukřídlé dřevotřískové protipožární EI (EW) 30 D3 povrch laminátový plné 1250x1970-2100mm</t>
  </si>
  <si>
    <t>-529777016</t>
  </si>
  <si>
    <t>Poznámka k položce:_x000D_
D 1.02 , HPL LAMINÁT,1/3 SKLO ,S PRTIPOŽÁRNÍ ODOLNOSTÍ  EI30-DP3_x000D_
VČETNĚ ZÁRUBNĚ 150 MM</t>
  </si>
  <si>
    <t>D.1.02</t>
  </si>
  <si>
    <t>113</t>
  </si>
  <si>
    <t>61165314</t>
  </si>
  <si>
    <t>dveře jednokřídlé dřevotřískové protipožární EI (EW) 30 D3 povrch laminátový plné 900x1970-2100mm</t>
  </si>
  <si>
    <t>1936124057</t>
  </si>
  <si>
    <t>Poznámka k položce:_x000D_
D 1.01 , CPL LAMINÁT,1/3 SKLO ,S PROTIPOŽÁRNÍ ODOLNOSTÍ  EI30-DP3_x000D_
VČETNĚ ZÁRUBNĚ 150MM</t>
  </si>
  <si>
    <t>D.1.01</t>
  </si>
  <si>
    <t>114</t>
  </si>
  <si>
    <t>766694116</t>
  </si>
  <si>
    <t>Montáž ostatních truhlářských konstrukcí parapetních desek dřevěných nebo plastových šířky do 300 mm</t>
  </si>
  <si>
    <t>-188477001</t>
  </si>
  <si>
    <t>https://podminky.urs.cz/item/CS_URS_2024_01/766694116</t>
  </si>
  <si>
    <t>3*1,2</t>
  </si>
  <si>
    <t>115</t>
  </si>
  <si>
    <t>60794102</t>
  </si>
  <si>
    <t>parapet dřevotřískový vnitřní povrch laminátový š 260mm</t>
  </si>
  <si>
    <t>798408421</t>
  </si>
  <si>
    <t>116</t>
  </si>
  <si>
    <t>998766102</t>
  </si>
  <si>
    <t>Přesun hmot pro konstrukce truhlářské stanovený z hmotnosti přesunovaného materiálu vodorovná dopravní vzdálenost do 50 m základní v objektech výšky přes 6 do 12 m</t>
  </si>
  <si>
    <t>1547558495</t>
  </si>
  <si>
    <t>https://podminky.urs.cz/item/CS_URS_2024_01/998766102</t>
  </si>
  <si>
    <t>117</t>
  </si>
  <si>
    <t>998766112</t>
  </si>
  <si>
    <t>Přesun hmot pro konstrukce truhlářské stanovený z hmotnosti přesunovaného materiálu vodorovná dopravní vzdálenost do 50 m s omezením mechanizace v objektech výšky přes 6 do 12 m</t>
  </si>
  <si>
    <t>-398437958</t>
  </si>
  <si>
    <t>https://podminky.urs.cz/item/CS_URS_2024_01/998766112</t>
  </si>
  <si>
    <t>767</t>
  </si>
  <si>
    <t>Konstrukce zámečnické</t>
  </si>
  <si>
    <t>118</t>
  </si>
  <si>
    <t>767591011</t>
  </si>
  <si>
    <t>Montáž výrobků z kompozitů podlah nebo podest z pochůzných skládaných roštů hmotnosti do 15 kg/m2</t>
  </si>
  <si>
    <t>-188880535</t>
  </si>
  <si>
    <t>https://podminky.urs.cz/item/CS_URS_2024_01/767591011</t>
  </si>
  <si>
    <t>6,5*1,6</t>
  </si>
  <si>
    <t>119</t>
  </si>
  <si>
    <t>63126011.R</t>
  </si>
  <si>
    <t>pororošt  pochůzný skládaný 15x23/25mm A15</t>
  </si>
  <si>
    <t>726923806</t>
  </si>
  <si>
    <t>120</t>
  </si>
  <si>
    <t>767591021</t>
  </si>
  <si>
    <t>Montáž výrobků z kompozitů podlah nebo podest Příplatek k cenám za zkrácení a úpravu roštu</t>
  </si>
  <si>
    <t>-95086516</t>
  </si>
  <si>
    <t>https://podminky.urs.cz/item/CS_URS_2024_01/767591021</t>
  </si>
  <si>
    <t>121</t>
  </si>
  <si>
    <t>998767122</t>
  </si>
  <si>
    <t>Přesun hmot pro zámečnické konstrukce stanovený z hmotnosti přesunovaného materiálu vodorovná dopravní vzdálenost do 50 m ruční (bez užití mechanizace) v objektech výšky přes 6 do 12 m</t>
  </si>
  <si>
    <t>2087614861</t>
  </si>
  <si>
    <t>https://podminky.urs.cz/item/CS_URS_2024_01/998767122</t>
  </si>
  <si>
    <t>122</t>
  </si>
  <si>
    <t>998767129</t>
  </si>
  <si>
    <t>Přesun hmot pro zámečnické konstrukce stanovený z hmotnosti přesunovaného materiálu vodorovná dopravní vzdálenost do 50 m Příplatek k cenám za ruční zvětšený přesun přes vymezenou vodorovnou dopravní vzdálenost za každých dalších započatých 50 m</t>
  </si>
  <si>
    <t>1678835030</t>
  </si>
  <si>
    <t>https://podminky.urs.cz/item/CS_URS_2024_01/998767129</t>
  </si>
  <si>
    <t>771</t>
  </si>
  <si>
    <t>Podlahy z dlaždic</t>
  </si>
  <si>
    <t>123</t>
  </si>
  <si>
    <t>771121011</t>
  </si>
  <si>
    <t>Příprava podkladu před provedením dlažby nátěr penetrační na podlahu</t>
  </si>
  <si>
    <t>435356134</t>
  </si>
  <si>
    <t>https://podminky.urs.cz/item/CS_URS_2024_01/771121011</t>
  </si>
  <si>
    <t>18,81+4,79+6,39+3,38+7,78+6,75+34,18+12,09+17,29</t>
  </si>
  <si>
    <t>1,83+4,5</t>
  </si>
  <si>
    <t>124</t>
  </si>
  <si>
    <t>771151023</t>
  </si>
  <si>
    <t>Příprava podkladu před provedením dlažby samonivelační stěrka min.pevnosti 30 MPa, tloušťky přes 5 do 8 mm</t>
  </si>
  <si>
    <t>-1718066711</t>
  </si>
  <si>
    <t>https://podminky.urs.cz/item/CS_URS_2024_01/771151023</t>
  </si>
  <si>
    <t>125</t>
  </si>
  <si>
    <t>771161022</t>
  </si>
  <si>
    <t>Příprava podkladu před provedením dlažby montáž profilu ukončujícího profilu pro schodové hrany a ukončení dlažby</t>
  </si>
  <si>
    <t>-2056129504</t>
  </si>
  <si>
    <t>https://podminky.urs.cz/item/CS_URS_2024_01/771161022</t>
  </si>
  <si>
    <t>12*1,0+1,0+3,5</t>
  </si>
  <si>
    <t>126</t>
  </si>
  <si>
    <t>59054140</t>
  </si>
  <si>
    <t>profil schodový protiskluzový ušlechtilá ocel V2A R10 V6 2x1000mm</t>
  </si>
  <si>
    <t>1732483267</t>
  </si>
  <si>
    <t>16,5*1,1 'Přepočtené koeficientem množství</t>
  </si>
  <si>
    <t>127</t>
  </si>
  <si>
    <t>771274123</t>
  </si>
  <si>
    <t>Montáž obkladů schodišť z dlaždic keramických lepených cementovým flexibilním lepidlem stupnic reliéfních nebo z dekorů, šířky přes 250 do 300 mm</t>
  </si>
  <si>
    <t>-893626268</t>
  </si>
  <si>
    <t>https://podminky.urs.cz/item/CS_URS_2024_01/771274123</t>
  </si>
  <si>
    <t>13*1,0</t>
  </si>
  <si>
    <t>128</t>
  </si>
  <si>
    <t>59761095</t>
  </si>
  <si>
    <t>schodovka keramická mrazuvzdorná R9/A povrch reliéfní/matný tl do 10mm š přes 250 do 300mm dl přes 800 do 1200mm</t>
  </si>
  <si>
    <t>-819492606</t>
  </si>
  <si>
    <t>13*1,1 'Přepočtené koeficientem množství</t>
  </si>
  <si>
    <t>129</t>
  </si>
  <si>
    <t>771274242</t>
  </si>
  <si>
    <t>Montáž obkladů schodišť z dlaždic keramických lepených cementovým flexibilním lepidlem podstupnic reliéfních nebo z dekorů, výšky přes 150 do 200 mm</t>
  </si>
  <si>
    <t>-1698685619</t>
  </si>
  <si>
    <t>https://podminky.urs.cz/item/CS_URS_2024_01/771274242</t>
  </si>
  <si>
    <t>130</t>
  </si>
  <si>
    <t>59761151</t>
  </si>
  <si>
    <t>dlažba keramická slinutá mrazuvzdorná R9 povrch reliéfní/matný tl do 10mm přes 9 do 12ks/m2</t>
  </si>
  <si>
    <t>1592062243</t>
  </si>
  <si>
    <t>13*0,2</t>
  </si>
  <si>
    <t>131</t>
  </si>
  <si>
    <t>771474111</t>
  </si>
  <si>
    <t>Montáž soklů z dlaždic keramických lepených cementovým flexibilním lepidlem rovných, výšky do 65 mm</t>
  </si>
  <si>
    <t>-1950303295</t>
  </si>
  <si>
    <t>https://podminky.urs.cz/item/CS_URS_2024_01/771474111</t>
  </si>
  <si>
    <t>6,6*8+4,5*3+4,0*4+5,6*2+14,0+14,0+2,5+9,0*4</t>
  </si>
  <si>
    <t>132</t>
  </si>
  <si>
    <t>59761124</t>
  </si>
  <si>
    <t>dlažba keramická slinutá mrazuvzdorná R9/A povrch reliéfní/matný tl do 10mm přes 6 do 9ks/m2</t>
  </si>
  <si>
    <t>1925707007</t>
  </si>
  <si>
    <t>160*0,08</t>
  </si>
  <si>
    <t>133</t>
  </si>
  <si>
    <t>771573810</t>
  </si>
  <si>
    <t>Demontáž podlah z dlaždic keramických lepených</t>
  </si>
  <si>
    <t>-677432692</t>
  </si>
  <si>
    <t>https://podminky.urs.cz/item/CS_URS_2024_01/771573810</t>
  </si>
  <si>
    <t>Poznámka k položce:_x000D_
včetně soklíku</t>
  </si>
  <si>
    <t>134</t>
  </si>
  <si>
    <t>771574415</t>
  </si>
  <si>
    <t>Montáž podlah z dlaždic keramických lepených cementovým flexibilním lepidlem hladkých, tloušťky do 10 mm přes 6 do 9 ks/m2</t>
  </si>
  <si>
    <t>-1642049857</t>
  </si>
  <si>
    <t>https://podminky.urs.cz/item/CS_URS_2024_01/771574415</t>
  </si>
  <si>
    <t>135</t>
  </si>
  <si>
    <t>59761148</t>
  </si>
  <si>
    <t>dlažba keramická slinutá mrazuvzdorná R9/A povrch matný tl do 10mm přes 6 do 9ks/m2</t>
  </si>
  <si>
    <t>-1524098896</t>
  </si>
  <si>
    <t>117,79*1,1 'Přepočtené koeficientem množství</t>
  </si>
  <si>
    <t>136</t>
  </si>
  <si>
    <t>771591112</t>
  </si>
  <si>
    <t>Izolace podlahy pod dlažbu nátěrem nebo stěrkou ve dvou vrstvách</t>
  </si>
  <si>
    <t>2145224066</t>
  </si>
  <si>
    <t>https://podminky.urs.cz/item/CS_URS_2024_01/771591112</t>
  </si>
  <si>
    <t>117,79</t>
  </si>
  <si>
    <t>137</t>
  </si>
  <si>
    <t>771591116</t>
  </si>
  <si>
    <t>Podlahy - dokončovací práce spárování epoxidem</t>
  </si>
  <si>
    <t>183328259</t>
  </si>
  <si>
    <t>https://podminky.urs.cz/item/CS_URS_2024_01/771591116</t>
  </si>
  <si>
    <t>138</t>
  </si>
  <si>
    <t>771591211</t>
  </si>
  <si>
    <t>Izolace podlahy pod dlažbu rohož pod dlažbu celoplošně lepená roznášecí a separační</t>
  </si>
  <si>
    <t>-2109903859</t>
  </si>
  <si>
    <t>https://podminky.urs.cz/item/CS_URS_2024_01/771591211</t>
  </si>
  <si>
    <t>(3,31+3,31+2,04+2,04-0,8)*2,0</t>
  </si>
  <si>
    <t>(8,55+5,05+0,45+10,18+5,05+1,0-2,55-1,3+4*0,65+2*0,4+2*0,5+2*0,75)*2,0</t>
  </si>
  <si>
    <t>(8,58*2+8,4*2-1,25-2,55-1,30+0,3*2+3,1+1,1+0,7+0,55+0,8+1,4+3,0+3,0*2+1,0*2)*2,0</t>
  </si>
  <si>
    <t>(0,9+2,4)*2*2,0</t>
  </si>
  <si>
    <t>1,30*2,0</t>
  </si>
  <si>
    <t>3.NP</t>
  </si>
  <si>
    <t>(0,90+2,4)*2*2,0</t>
  </si>
  <si>
    <t>(2,1+1,9+2,1+1,0+1,0+0,6+1,9+0,6)*2,0</t>
  </si>
  <si>
    <t>139</t>
  </si>
  <si>
    <t>998771102</t>
  </si>
  <si>
    <t>Přesun hmot pro podlahy z dlaždic stanovený z hmotnosti přesunovaného materiálu vodorovná dopravní vzdálenost do 50 m základní v objektech výšky přes 6 do 12 m</t>
  </si>
  <si>
    <t>-989453335</t>
  </si>
  <si>
    <t>https://podminky.urs.cz/item/CS_URS_2024_01/998771102</t>
  </si>
  <si>
    <t>140</t>
  </si>
  <si>
    <t>998771112</t>
  </si>
  <si>
    <t>Přesun hmot pro podlahy z dlaždic stanovený z hmotnosti přesunovaného materiálu vodorovná dopravní vzdálenost do 50 m s omezením mechanizace v objektech výšky přes 6 do 12 m</t>
  </si>
  <si>
    <t>357215863</t>
  </si>
  <si>
    <t>https://podminky.urs.cz/item/CS_URS_2024_01/998771112</t>
  </si>
  <si>
    <t>776</t>
  </si>
  <si>
    <t>Podlahy povlakové</t>
  </si>
  <si>
    <t>141</t>
  </si>
  <si>
    <t>776111116</t>
  </si>
  <si>
    <t>Příprava podkladu povlakových podlah a stěn broušení podlah stávajícího podkladu pro odstranění lepidla (po starých krytinách)</t>
  </si>
  <si>
    <t>-282444511</t>
  </si>
  <si>
    <t>https://podminky.urs.cz/item/CS_URS_2024_01/776111116</t>
  </si>
  <si>
    <t>8,01+7,26+20,18+4,54+3,61</t>
  </si>
  <si>
    <t>142</t>
  </si>
  <si>
    <t>776121112</t>
  </si>
  <si>
    <t>Příprava podkladu povlakových podlah a stěn penetrace vodou ředitelná podlah</t>
  </si>
  <si>
    <t>1892259922</t>
  </si>
  <si>
    <t>https://podminky.urs.cz/item/CS_URS_2024_01/776121112</t>
  </si>
  <si>
    <t>143</t>
  </si>
  <si>
    <t>776131111</t>
  </si>
  <si>
    <t>Příprava podkladu povlakových podlah a stěn vyztužení podkladu armovacím pletivem ze skelných vláken</t>
  </si>
  <si>
    <t>1192178560</t>
  </si>
  <si>
    <t>https://podminky.urs.cz/item/CS_URS_2024_01/776131111</t>
  </si>
  <si>
    <t>144</t>
  </si>
  <si>
    <t>776141111</t>
  </si>
  <si>
    <t>Příprava podkladu povlakových podlah a stěn vyrovnání samonivelační stěrkou podlah min.pevnosti 20 MPa, tloušťky do 3 mm</t>
  </si>
  <si>
    <t>-624302324</t>
  </si>
  <si>
    <t>https://podminky.urs.cz/item/CS_URS_2024_01/776141111</t>
  </si>
  <si>
    <t>145</t>
  </si>
  <si>
    <t>776201812</t>
  </si>
  <si>
    <t>Demontáž povlakových podlahovin lepených ručně s podložkou</t>
  </si>
  <si>
    <t>-955915153</t>
  </si>
  <si>
    <t>https://podminky.urs.cz/item/CS_URS_2024_01/776201812</t>
  </si>
  <si>
    <t>122,75+26,14+4,52+1,89+7,26+3,28+2,84+2,39+3,33+2,08</t>
  </si>
  <si>
    <t>146</t>
  </si>
  <si>
    <t>776232111</t>
  </si>
  <si>
    <t>Montáž podlahovin z vinylu lepením lamel nebo čtverců 2-složkovým lepidlem (do vlhkých prostor)</t>
  </si>
  <si>
    <t>-1204413072</t>
  </si>
  <si>
    <t>https://podminky.urs.cz/item/CS_URS_2024_01/776232111</t>
  </si>
  <si>
    <t>147</t>
  </si>
  <si>
    <t>28411151</t>
  </si>
  <si>
    <t>PVC vinyl heterogenní zátěžová tl 2,00mm nášlapná vrstva 0,70mm, hořlavost Bfl-s1, třída zátěže 34/43, bodová zátěž &lt;= 0,10mm, protiskluznost R10</t>
  </si>
  <si>
    <t>-23441341</t>
  </si>
  <si>
    <t>Poznámka k položce:_x000D_
kročejová neprůzvučnost 8 dB, TVOC po 28 dnech dle ISO 16000-6 je menší než 10 mikrogramů/m3, bez obsahu jedovatých ftalátů, těžkých kovů a ostatních látek spadajících do skupiny CMR ( karcionogeny, mutageny, reprotoxika ).</t>
  </si>
  <si>
    <t>odečet kuchyně</t>
  </si>
  <si>
    <t>-122,75</t>
  </si>
  <si>
    <t>schodiště</t>
  </si>
  <si>
    <t>13*(0,3+0,2)</t>
  </si>
  <si>
    <t>148</t>
  </si>
  <si>
    <t>28411123</t>
  </si>
  <si>
    <t>PVC vinyl protiskluzný tl 2,5mm, nášlapná vrstva 1,14mm, hořlavost Bfl-s1, smykové tření µ 0,6, třída zátěže 34/43, protiskluznost R10 B pro kuchyně</t>
  </si>
  <si>
    <t>1541284650</t>
  </si>
  <si>
    <t>Poznámka k položce:_x000D_
hmotnost 3090 g/m2, odolnost vůši bodové zátěži 0,1 mm, bez obsahu těžkých kovů a ftalátú spdajících do skupiny CMR( karcinogeny, mutageny, reprotoxika dle REACH)</t>
  </si>
  <si>
    <t>149</t>
  </si>
  <si>
    <t>776321111</t>
  </si>
  <si>
    <t>Montáž podlahovin z PVC na schodišťové stupně stupnic, šířky do 300 mm</t>
  </si>
  <si>
    <t>1219885319</t>
  </si>
  <si>
    <t>https://podminky.urs.cz/item/CS_URS_2024_01/776321111</t>
  </si>
  <si>
    <t>150</t>
  </si>
  <si>
    <t>776321211</t>
  </si>
  <si>
    <t>Montáž podlahovin z PVC na schodišťové stupně podstupnic, výšky do 200 mm</t>
  </si>
  <si>
    <t>-468788049</t>
  </si>
  <si>
    <t>https://podminky.urs.cz/item/CS_URS_2024_01/776321211</t>
  </si>
  <si>
    <t>151</t>
  </si>
  <si>
    <t>776421211</t>
  </si>
  <si>
    <t>Montáž lišt schodišťových samolepících</t>
  </si>
  <si>
    <t>1561942031</t>
  </si>
  <si>
    <t>https://podminky.urs.cz/item/CS_URS_2024_01/776421211</t>
  </si>
  <si>
    <t>13*1,15 'Přepočtené koeficientem množství</t>
  </si>
  <si>
    <t>152</t>
  </si>
  <si>
    <t>19416016</t>
  </si>
  <si>
    <t>lišta schodová samolepící eloxovaný hliník 24,5x19mm</t>
  </si>
  <si>
    <t>1398195484</t>
  </si>
  <si>
    <t>153</t>
  </si>
  <si>
    <t>998776102</t>
  </si>
  <si>
    <t>Přesun hmot pro podlahy povlakové stanovený z hmotnosti přesunovaného materiálu vodorovná dopravní vzdálenost do 50 m základní v objektech výšky přes 6 do 12 m</t>
  </si>
  <si>
    <t>1315915061</t>
  </si>
  <si>
    <t>https://podminky.urs.cz/item/CS_URS_2024_01/998776102</t>
  </si>
  <si>
    <t>154</t>
  </si>
  <si>
    <t>998776112</t>
  </si>
  <si>
    <t>Přesun hmot pro podlahy povlakové stanovený z hmotnosti přesunovaného materiálu vodorovná dopravní vzdálenost do 50 m s omezením mechanizace v objektech výšky přes 6 do 12 m</t>
  </si>
  <si>
    <t>1607093254</t>
  </si>
  <si>
    <t>https://podminky.urs.cz/item/CS_URS_2024_01/998776112</t>
  </si>
  <si>
    <t>781</t>
  </si>
  <si>
    <t>Dokončovací práce - obklady</t>
  </si>
  <si>
    <t>155</t>
  </si>
  <si>
    <t>781121011</t>
  </si>
  <si>
    <t>Příprava podkladu před provedením obkladu nátěr penetrační na stěnu</t>
  </si>
  <si>
    <t>33417397</t>
  </si>
  <si>
    <t>https://podminky.urs.cz/item/CS_URS_2024_01/781121011</t>
  </si>
  <si>
    <t>156</t>
  </si>
  <si>
    <t>781131207</t>
  </si>
  <si>
    <t>Izolace stěny pod obklad montáž izolace nátěrem nebo stěrkou ve dvou vrstvách</t>
  </si>
  <si>
    <t>1634527826</t>
  </si>
  <si>
    <t>https://podminky.urs.cz/item/CS_URS_2024_01/781131207</t>
  </si>
  <si>
    <t>232,08</t>
  </si>
  <si>
    <t>157</t>
  </si>
  <si>
    <t>781131247</t>
  </si>
  <si>
    <t>Izolace stěny pod obklad montáž těsnícího pásu vnitřní nebo vnější kout</t>
  </si>
  <si>
    <t>2000923747</t>
  </si>
  <si>
    <t>https://podminky.urs.cz/item/CS_URS_2024_01/781131247</t>
  </si>
  <si>
    <t>4+4+20+8</t>
  </si>
  <si>
    <t>158</t>
  </si>
  <si>
    <t>59054004</t>
  </si>
  <si>
    <t>páska pružná těsnící hydroizolační-roh</t>
  </si>
  <si>
    <t>-1344123341</t>
  </si>
  <si>
    <t>159</t>
  </si>
  <si>
    <t>59054242</t>
  </si>
  <si>
    <t>páska pružná těsnící hydroizolační -kout</t>
  </si>
  <si>
    <t>1704621599</t>
  </si>
  <si>
    <t>8+32+8</t>
  </si>
  <si>
    <t>160</t>
  </si>
  <si>
    <t>28355023</t>
  </si>
  <si>
    <t>páska pružná těsnící hydroizolační š do 150mm</t>
  </si>
  <si>
    <t>1865243830</t>
  </si>
  <si>
    <t>161</t>
  </si>
  <si>
    <t>781151031</t>
  </si>
  <si>
    <t>Příprava podkladu před provedením obkladu celoplošné vyrovnání podkladu stěrkou, tloušťky 3 mm</t>
  </si>
  <si>
    <t>-733069060</t>
  </si>
  <si>
    <t>https://podminky.urs.cz/item/CS_URS_2024_01/781151031</t>
  </si>
  <si>
    <t>162</t>
  </si>
  <si>
    <t>781151041</t>
  </si>
  <si>
    <t>Příprava podkladu před provedením obkladu celoplošné vyrovnání podkladu příplatek za každý další 1 mm tloušťky přes 3 mm</t>
  </si>
  <si>
    <t>1301424013</t>
  </si>
  <si>
    <t>https://podminky.urs.cz/item/CS_URS_2024_01/781151041</t>
  </si>
  <si>
    <t>163</t>
  </si>
  <si>
    <t>781161021</t>
  </si>
  <si>
    <t>Příprava podkladu před provedením obkladu montáž profilu ukončujícího profilu rohového, vanového</t>
  </si>
  <si>
    <t>-225842936</t>
  </si>
  <si>
    <t>https://podminky.urs.cz/item/CS_URS_2024_01/781161021</t>
  </si>
  <si>
    <t>2,0*(2+8++1+4+36+2+10+3+2+2+3)</t>
  </si>
  <si>
    <t>164</t>
  </si>
  <si>
    <t>28342001</t>
  </si>
  <si>
    <t>lišta ukončovací z PVC 8mm</t>
  </si>
  <si>
    <t>-1904746841</t>
  </si>
  <si>
    <t>146*1,1 'Přepočtené koeficientem množství</t>
  </si>
  <si>
    <t>165</t>
  </si>
  <si>
    <t>781472217</t>
  </si>
  <si>
    <t>Montáž keramických obkladů stěn lepených cementovým flexibilním lepidlem hladkých přes 12 do 19 ks/m2</t>
  </si>
  <si>
    <t>-643469130</t>
  </si>
  <si>
    <t>https://podminky.urs.cz/item/CS_URS_2024_01/781472217</t>
  </si>
  <si>
    <t>166</t>
  </si>
  <si>
    <t>59761701</t>
  </si>
  <si>
    <t>obklad keramický nemrazuvzdorný povrch hladký/lesklý tl do 10mm přes 12 do 19ks/m2</t>
  </si>
  <si>
    <t>2144930433</t>
  </si>
  <si>
    <t>232,08*1,1 'Přepočtené koeficientem množství</t>
  </si>
  <si>
    <t>167</t>
  </si>
  <si>
    <t>781473810</t>
  </si>
  <si>
    <t>Demontáž obkladů z dlaždic keramických lepených</t>
  </si>
  <si>
    <t>-299220362</t>
  </si>
  <si>
    <t>https://podminky.urs.cz/item/CS_URS_2024_01/781473810</t>
  </si>
  <si>
    <t>(2,4+2,4+2,04+2,04-0,8)*2,0</t>
  </si>
  <si>
    <t>(8,58*2+8,4*2-1,25-2,55-1,30+0,3*2+4,8*2+3,8*2)*2,0</t>
  </si>
  <si>
    <t>168</t>
  </si>
  <si>
    <t>781493611</t>
  </si>
  <si>
    <t>Obklad - dokončující práce montáž vanových dvířek plastových lepených s rámem</t>
  </si>
  <si>
    <t>-931671474</t>
  </si>
  <si>
    <t>https://podminky.urs.cz/item/CS_URS_2024_01/781493611</t>
  </si>
  <si>
    <t>169</t>
  </si>
  <si>
    <t>56245724</t>
  </si>
  <si>
    <t>dvířka vanová bílá 200x200mm</t>
  </si>
  <si>
    <t>1363823345</t>
  </si>
  <si>
    <t>170</t>
  </si>
  <si>
    <t>781495116</t>
  </si>
  <si>
    <t>Obklad - dokončující práce ostatní práce spárování epoxidem</t>
  </si>
  <si>
    <t>-2111255179</t>
  </si>
  <si>
    <t>https://podminky.urs.cz/item/CS_URS_2024_01/781495116</t>
  </si>
  <si>
    <t>171</t>
  </si>
  <si>
    <t>998781102</t>
  </si>
  <si>
    <t>Přesun hmot pro obklady keramické stanovený z hmotnosti přesunovaného materiálu vodorovná dopravní vzdálenost do 50 m základní v objektech výšky přes 6 do 12 m</t>
  </si>
  <si>
    <t>-977811282</t>
  </si>
  <si>
    <t>https://podminky.urs.cz/item/CS_URS_2024_01/998781102</t>
  </si>
  <si>
    <t>172</t>
  </si>
  <si>
    <t>998781112</t>
  </si>
  <si>
    <t>Přesun hmot pro obklady keramické stanovený z hmotnosti přesunovaného materiálu vodorovná dopravní vzdálenost do 50 m s omezením mechanizace v objektech výšky přes 6 do 12 m</t>
  </si>
  <si>
    <t>635672068</t>
  </si>
  <si>
    <t>https://podminky.urs.cz/item/CS_URS_2024_01/998781112</t>
  </si>
  <si>
    <t>783</t>
  </si>
  <si>
    <t>Dokončovací práce - nátěry</t>
  </si>
  <si>
    <t>173</t>
  </si>
  <si>
    <t>783314201</t>
  </si>
  <si>
    <t>Základní antikorozní nátěr zámečnických konstrukcí jednonásobný syntetický standardní</t>
  </si>
  <si>
    <t>-920934064</t>
  </si>
  <si>
    <t>https://podminky.urs.cz/item/CS_URS_2024_01/783314201</t>
  </si>
  <si>
    <t>(2,6*6+6,19*2+2,5*2)*0,386</t>
  </si>
  <si>
    <t>4,15*9*0,805</t>
  </si>
  <si>
    <t>9,0*0,918</t>
  </si>
  <si>
    <t>174</t>
  </si>
  <si>
    <t>783315101</t>
  </si>
  <si>
    <t>Mezinátěr zámečnických konstrukcí jednonásobný syntetický standardní</t>
  </si>
  <si>
    <t>-1120295936</t>
  </si>
  <si>
    <t>https://podminky.urs.cz/item/CS_URS_2024_01/783315101</t>
  </si>
  <si>
    <t>175</t>
  </si>
  <si>
    <t>783317101</t>
  </si>
  <si>
    <t>Krycí nátěr (email) zámečnických konstrukcí jednonásobný syntetický standardní</t>
  </si>
  <si>
    <t>1107402681</t>
  </si>
  <si>
    <t>https://podminky.urs.cz/item/CS_URS_2024_01/783317101</t>
  </si>
  <si>
    <t>176</t>
  </si>
  <si>
    <t>783317105</t>
  </si>
  <si>
    <t>Krycí nátěr (email) zámečnických konstrukcí jednonásobný syntetický samozákladující</t>
  </si>
  <si>
    <t>-1173157472</t>
  </si>
  <si>
    <t>https://podminky.urs.cz/item/CS_URS_2024_01/783317105</t>
  </si>
  <si>
    <t>nátěr stávajících zárubní</t>
  </si>
  <si>
    <t>784</t>
  </si>
  <si>
    <t>Dokončovací práce - malby a tapety</t>
  </si>
  <si>
    <t>177</t>
  </si>
  <si>
    <t>784181101</t>
  </si>
  <si>
    <t>Penetrace podkladu jednonásobná základní akrylátová bezbarvá v místnostech výšky do 3,80 m</t>
  </si>
  <si>
    <t>-1203392963</t>
  </si>
  <si>
    <t>https://podminky.urs.cz/item/CS_URS_2024_01/784181101</t>
  </si>
  <si>
    <t>195,47+1035,255</t>
  </si>
  <si>
    <t>178</t>
  </si>
  <si>
    <t>784181112</t>
  </si>
  <si>
    <t>Penetrace podkladu jednonásobná základní pigmentovaná v místnostech výšky do 3,80 m</t>
  </si>
  <si>
    <t>1839912100</t>
  </si>
  <si>
    <t>https://podminky.urs.cz/item/CS_URS_2024_01/784181112</t>
  </si>
  <si>
    <t>179</t>
  </si>
  <si>
    <t>784181131</t>
  </si>
  <si>
    <t>Penetrace podkladu jednonásobná fungicidní akrylátová bezbarvá v místnostech výšky do 3,80 m</t>
  </si>
  <si>
    <t>1230460292</t>
  </si>
  <si>
    <t>https://podminky.urs.cz/item/CS_URS_2024_01/784181131</t>
  </si>
  <si>
    <t>Práce a dodávky M</t>
  </si>
  <si>
    <t>22-M</t>
  </si>
  <si>
    <t>Montáže technologických zařízení</t>
  </si>
  <si>
    <t>180</t>
  </si>
  <si>
    <t>Chladící box -  PUR panely bílé lakované, tloušťka panelů 60mm, perodrážka, podlaha, dveře otočné 800/2000, rozměr:1,5x2,1x2,4m, vnitřní objem: 7,56m3, vč. nerezového regálového systému s možností nastavení výšky polic, šíře polic cca 300 mm</t>
  </si>
  <si>
    <t>256</t>
  </si>
  <si>
    <t>-1779802071</t>
  </si>
  <si>
    <t>181</t>
  </si>
  <si>
    <t>1a</t>
  </si>
  <si>
    <t>Ventilátorový výparník LU-VE S32, rozvaděč ECP200-230V</t>
  </si>
  <si>
    <t>-1210246005</t>
  </si>
  <si>
    <t>182</t>
  </si>
  <si>
    <t>Mrazící box -  PUR panely bílé lakované, tloušťka panelů 100mm, perodrážka, podlaha, dveře otočné 800/2000, rozměr: 1,50x2,1x2,4m, vnitřní objem: 7,56m3, vč. nerezového regálového systému s možností nastavení výšky polic, šíře polic cca 300 mm</t>
  </si>
  <si>
    <t>2076938465</t>
  </si>
  <si>
    <t>183</t>
  </si>
  <si>
    <t>2a</t>
  </si>
  <si>
    <t>Ventilátorový výparník LU-VE S32E, rozvaděč ECP200-230V</t>
  </si>
  <si>
    <t>1858044480</t>
  </si>
  <si>
    <t>184</t>
  </si>
  <si>
    <t>Centrální chladící jednotka I-COOL 7.1HP nízkohlučná jednotka s digitálně řízeným kompresorem Panasonic, 400V, 2,5kW, chladivo R407H</t>
  </si>
  <si>
    <t>-1690062697</t>
  </si>
  <si>
    <t>185</t>
  </si>
  <si>
    <t>Centrální mrazící jednotka I-COOL 3.1LP nízkohlučná jednotka s digitálně řízeným kompresorem Panasonic, 400V, 2,5kW, chladivo R407H</t>
  </si>
  <si>
    <t>1258673622</t>
  </si>
  <si>
    <t>186</t>
  </si>
  <si>
    <t>X</t>
  </si>
  <si>
    <t>Montážní materiál potrubí, izolace, kabeláž, kotevní materiál, chladivo</t>
  </si>
  <si>
    <t>251572655</t>
  </si>
  <si>
    <t>46-M</t>
  </si>
  <si>
    <t>pomocné práce při mont.pracích</t>
  </si>
  <si>
    <t>187</t>
  </si>
  <si>
    <t>468101311</t>
  </si>
  <si>
    <t>Vysekání rýh pro montáž trubek a kabelů v betonových podlahách a mazaninách hloubky do 5 cm a šířky do 5 cm</t>
  </si>
  <si>
    <t>1479366080</t>
  </si>
  <si>
    <t>https://podminky.urs.cz/item/CS_URS_2024_01/468101311</t>
  </si>
  <si>
    <t>188</t>
  </si>
  <si>
    <t>468101412</t>
  </si>
  <si>
    <t>Vysekání rýh pro montáž trubek a kabelů v cihelných zdech hloubky do 3 cm a šířky přes 3 do 5 cm</t>
  </si>
  <si>
    <t>1366247883</t>
  </si>
  <si>
    <t>https://podminky.urs.cz/item/CS_URS_2024_01/468101412</t>
  </si>
  <si>
    <t>OST</t>
  </si>
  <si>
    <t>Ostatní</t>
  </si>
  <si>
    <t>189</t>
  </si>
  <si>
    <t>OST001001</t>
  </si>
  <si>
    <t>demontáž stávajícího chladícího boxu</t>
  </si>
  <si>
    <t>soub</t>
  </si>
  <si>
    <t>262144</t>
  </si>
  <si>
    <t>785382546</t>
  </si>
  <si>
    <t>Poznámka k položce:_x000D_
včetně odvozu a likvidace materiálu</t>
  </si>
  <si>
    <t>190</t>
  </si>
  <si>
    <t>OST001002</t>
  </si>
  <si>
    <t>demontáž stávajícího mrazícího boxu</t>
  </si>
  <si>
    <t>1317278854</t>
  </si>
  <si>
    <t>191</t>
  </si>
  <si>
    <t>ELEKTROINS</t>
  </si>
  <si>
    <t>Elektroinstalace celkem</t>
  </si>
  <si>
    <t>774436477</t>
  </si>
  <si>
    <t>Poznámka k položce:_x000D_
viz samostatný rozpočet</t>
  </si>
  <si>
    <t>SUB00001.R</t>
  </si>
  <si>
    <t>Kompletní montáž a dodávkanákladního výtahu dle specifikace PD včetně nových dveří výtahové šachty, napojení na stavební konstrukce podlah, připojení výtahu na elektroinstalaci,zprovoznění výtahu včetně všech požadovaných zkoušek a revizí</t>
  </si>
  <si>
    <t>463932658</t>
  </si>
  <si>
    <t>VZT CELKEM</t>
  </si>
  <si>
    <t>VZT celkem</t>
  </si>
  <si>
    <t>-451626877</t>
  </si>
  <si>
    <t>VRN</t>
  </si>
  <si>
    <t>Vedlejší rozpočtové náklady</t>
  </si>
  <si>
    <t>VRN3</t>
  </si>
  <si>
    <t>Zařízení staveniště</t>
  </si>
  <si>
    <t>030001000</t>
  </si>
  <si>
    <t>1024</t>
  </si>
  <si>
    <t>349769844</t>
  </si>
  <si>
    <t>https://podminky.urs.cz/item/CS_URS_2024_01/030001000</t>
  </si>
  <si>
    <t>VRN7</t>
  </si>
  <si>
    <t>Provozní vlivy</t>
  </si>
  <si>
    <t>070001000</t>
  </si>
  <si>
    <t>…</t>
  </si>
  <si>
    <t>1036940398</t>
  </si>
  <si>
    <t>https://podminky.urs.cz/item/CS_URS_2024_01/070001000</t>
  </si>
  <si>
    <t>VRN9</t>
  </si>
  <si>
    <t>Ostatní náklady</t>
  </si>
  <si>
    <t>090001000</t>
  </si>
  <si>
    <t>355397737</t>
  </si>
  <si>
    <t>https://podminky.urs.cz/item/CS_URS_2024_01/090001000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</si>
  <si>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</si>
  <si>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</si>
  <si>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</si>
  <si>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</si>
  <si>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</si>
  <si>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</si>
  <si>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</si>
  <si>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</si>
  <si>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</si>
  <si>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</si>
  <si>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</si>
  <si>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</si>
  <si>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</si>
  <si>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</si>
  <si>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</si>
  <si>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</si>
  <si>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</si>
  <si>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</si>
  <si>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</si>
  <si>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</si>
  <si>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</si>
  <si>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</si>
  <si>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</si>
  <si>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</si>
  <si>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</si>
  <si>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</si>
  <si>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</si>
  <si>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</si>
  <si>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</si>
  <si>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</si>
  <si>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</si>
  <si>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</si>
  <si>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</si>
  <si>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</si>
  <si>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</si>
  <si>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</si>
  <si>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</si>
  <si>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</si>
  <si>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</si>
  <si>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</si>
  <si>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</si>
  <si>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</si>
  <si>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</si>
  <si>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</si>
  <si>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</si>
  <si>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</si>
  <si>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</si>
  <si>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</si>
  <si>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</si>
  <si>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</si>
  <si>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</si>
  <si>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</si>
  <si>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</si>
  <si>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</si>
  <si>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</si>
  <si>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</si>
  <si>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</si>
  <si>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</si>
  <si>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</si>
  <si>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</si>
  <si>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</si>
  <si>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</si>
  <si>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</si>
  <si>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</si>
  <si>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</si>
  <si>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</si>
  <si>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</si>
  <si>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</si>
  <si>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</si>
  <si>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</si>
  <si>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</si>
  <si>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</si>
  <si>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</si>
  <si>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</si>
  <si>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</si>
  <si>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</si>
  <si>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</si>
  <si>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</si>
  <si>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</si>
  <si>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</si>
  <si>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</si>
  <si>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</si>
  <si>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</si>
  <si>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</si>
  <si>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</si>
  <si>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</si>
  <si>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</si>
  <si>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</si>
  <si>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</si>
  <si>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</si>
  <si>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</si>
  <si>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</si>
  <si>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</si>
  <si>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</si>
  <si>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</si>
  <si>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</si>
  <si>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</si>
  <si>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</si>
  <si>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</si>
  <si>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</si>
  <si>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</si>
  <si>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</si>
  <si>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</si>
  <si>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</si>
  <si>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</si>
  <si>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</si>
  <si>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</si>
  <si>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</si>
  <si>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</si>
  <si>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</si>
  <si>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</si>
  <si>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</si>
  <si>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</si>
  <si>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</si>
  <si>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</si>
  <si>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</si>
  <si>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</si>
  <si>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</si>
  <si>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</si>
  <si>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</si>
  <si>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</si>
  <si>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</si>
  <si>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</si>
  <si>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</si>
  <si>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</si>
  <si>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</si>
  <si>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</si>
  <si>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</si>
  <si>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</si>
  <si>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</si>
  <si>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</si>
  <si>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</si>
  <si>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</si>
  <si>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</si>
  <si>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</si>
  <si>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</si>
  <si>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</si>
  <si>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</si>
  <si>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</si>
  <si>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</si>
  <si>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</si>
  <si>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</si>
  <si>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</si>
  <si>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</si>
  <si>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</si>
  <si>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</si>
  <si>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</si>
  <si>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</si>
  <si>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</si>
  <si>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</si>
  <si>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</si>
  <si>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</si>
  <si>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</si>
  <si>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</si>
  <si>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</si>
  <si>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</si>
  <si>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</si>
  <si>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</si>
  <si>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</si>
  <si>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</si>
  <si>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</si>
  <si>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</si>
  <si>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</si>
  <si>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</si>
  <si>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</si>
  <si>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</si>
  <si>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</si>
  <si>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</si>
  <si>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</si>
  <si>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</si>
  <si>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</si>
  <si>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</si>
  <si>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</si>
  <si>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</si>
  <si>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</si>
  <si>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</si>
  <si>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</si>
  <si>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</si>
  <si>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</si>
  <si>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</si>
  <si>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</si>
  <si>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</si>
  <si>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</si>
  <si>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</si>
  <si>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</si>
  <si>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GASTRO</t>
  </si>
  <si>
    <t>Gastro vybavení</t>
  </si>
  <si>
    <t>Zař./Poz.</t>
  </si>
  <si>
    <t>Položka</t>
  </si>
  <si>
    <t>Ks</t>
  </si>
  <si>
    <t>Cena 1 ks</t>
  </si>
  <si>
    <t>Σ celkem</t>
  </si>
  <si>
    <t>1)</t>
  </si>
  <si>
    <t>Elektrické rozvaděče kompletní</t>
  </si>
  <si>
    <t>1.01</t>
  </si>
  <si>
    <t>RH - rozvaděč hlavní</t>
  </si>
  <si>
    <t>1.02</t>
  </si>
  <si>
    <t>R1 - rozvaděč pro I.PP</t>
  </si>
  <si>
    <t>2)</t>
  </si>
  <si>
    <t>Kabely a vodiče</t>
  </si>
  <si>
    <t>2.01</t>
  </si>
  <si>
    <t>Kabel CYKY 5Cx16</t>
  </si>
  <si>
    <t>2.02</t>
  </si>
  <si>
    <t>Kabel CYKY 5Cx10</t>
  </si>
  <si>
    <t>2.03</t>
  </si>
  <si>
    <t>Kabel CYKY 5Cx6</t>
  </si>
  <si>
    <t>2.04</t>
  </si>
  <si>
    <t>Kabel CYKY 5Cx4</t>
  </si>
  <si>
    <t>2.05</t>
  </si>
  <si>
    <t>Kabel CYKY 5Cx2,5</t>
  </si>
  <si>
    <t>2.06</t>
  </si>
  <si>
    <t>Kabel CYKY 5Cx1,5</t>
  </si>
  <si>
    <t>2.07</t>
  </si>
  <si>
    <t>Kabel CYKY 3Cx2,5</t>
  </si>
  <si>
    <t>2.08</t>
  </si>
  <si>
    <t>Kabel CYKY 3Cx1,5</t>
  </si>
  <si>
    <t>2.09</t>
  </si>
  <si>
    <t>Kabel CYKY 3Ax1,5</t>
  </si>
  <si>
    <t>2.10</t>
  </si>
  <si>
    <t>Kabel CYKY 2Ax1,5</t>
  </si>
  <si>
    <t>2.11</t>
  </si>
  <si>
    <t>Kabel CYKY 7Cx1,5</t>
  </si>
  <si>
    <t>2.12</t>
  </si>
  <si>
    <t>Kabel CYSY 3Cx2,5</t>
  </si>
  <si>
    <t>2.13</t>
  </si>
  <si>
    <t>Kabel CYSY 5Cx2,5</t>
  </si>
  <si>
    <t>2.14</t>
  </si>
  <si>
    <t>Kabel CYSY 5Cx4</t>
  </si>
  <si>
    <t>2.15</t>
  </si>
  <si>
    <t>Měděný vodič CY4</t>
  </si>
  <si>
    <t>2.16</t>
  </si>
  <si>
    <t>Měděný vodič CY6</t>
  </si>
  <si>
    <t>2.17</t>
  </si>
  <si>
    <t>Měděný vodič CY10</t>
  </si>
  <si>
    <t>2.18</t>
  </si>
  <si>
    <t>Měděný vodič CYA16</t>
  </si>
  <si>
    <t>3)</t>
  </si>
  <si>
    <t>Úložný materiál</t>
  </si>
  <si>
    <t>3.01</t>
  </si>
  <si>
    <t>Trubka flexibilní průměr 40 mm</t>
  </si>
  <si>
    <t>3.02</t>
  </si>
  <si>
    <t>Trubka flexibilní průměr 50 mm</t>
  </si>
  <si>
    <t>3.03</t>
  </si>
  <si>
    <t>Krabice přístrojová KP 67/2 KA</t>
  </si>
  <si>
    <t>3.04</t>
  </si>
  <si>
    <t>Krabice přístrojová KPR 68-KA</t>
  </si>
  <si>
    <t>3.05</t>
  </si>
  <si>
    <t>Krabice rozvodná KU68-45/V-KA s víčkem</t>
  </si>
  <si>
    <t>3.06</t>
  </si>
  <si>
    <t>Krabice svorková EP, KO 125E/EQ02-KA</t>
  </si>
  <si>
    <t>4)</t>
  </si>
  <si>
    <t>Elektrické přístroje - vypínače, zásuvky, tlačítka</t>
  </si>
  <si>
    <t>4.01</t>
  </si>
  <si>
    <t>Přepínač střídavý IP44, zapuštěný</t>
  </si>
  <si>
    <t>4.02</t>
  </si>
  <si>
    <t>Spínač zapuštěný, IP44</t>
  </si>
  <si>
    <t>4.03</t>
  </si>
  <si>
    <t>Tlačítkový spínač zapuštěný, 1/0</t>
  </si>
  <si>
    <t>4.04</t>
  </si>
  <si>
    <t>Rámečky pro spínače</t>
  </si>
  <si>
    <t>4.05</t>
  </si>
  <si>
    <t>Zásuvka jednonásobná IP44, s ochranným kolíkem, s víčkem, do krabice - 5517-2389 B1</t>
  </si>
  <si>
    <t>4.06</t>
  </si>
  <si>
    <t>Rámečky jednonásobné pro zásuvky</t>
  </si>
  <si>
    <t>4.07</t>
  </si>
  <si>
    <t>Zásuvka jednonásobná</t>
  </si>
  <si>
    <t>4.08</t>
  </si>
  <si>
    <t>Zásuvka s víčkem nad omítku</t>
  </si>
  <si>
    <t>4.09</t>
  </si>
  <si>
    <t>Zásuvka PCE pod omítku, 5ti pólová, 16A, 400V, IP44</t>
  </si>
  <si>
    <t>4.10</t>
  </si>
  <si>
    <t>Čtyřpólový bezpečnostní odpínač v krytu KEM 425U, IP66</t>
  </si>
  <si>
    <t>4.11</t>
  </si>
  <si>
    <t>Trojpólový bezpečnostní odpínač v krytu KEM 325U, IP66</t>
  </si>
  <si>
    <t>4.12</t>
  </si>
  <si>
    <t>Trojpólový bezpečnostní odpínač v krytu KEM 340U, IP66</t>
  </si>
  <si>
    <t>4.13</t>
  </si>
  <si>
    <t>Trojpólový bezpečnostní odpínač v krytu KEM 363U, IP66</t>
  </si>
  <si>
    <t>5)</t>
  </si>
  <si>
    <t>Svítidla</t>
  </si>
  <si>
    <t>5.01</t>
  </si>
  <si>
    <t>A) Vestavné svítidlo 32V, G5 31-36-4-3/840 PSU W60L60 NOC, 34,5 W, 600x600 mm, 4600lm</t>
  </si>
  <si>
    <t>5.02</t>
  </si>
  <si>
    <t>B) Svítidla přisazená - 600x250, EPK 2000 RS 4 KN/1/ND, 15W, 1850 lm</t>
  </si>
  <si>
    <t>5.03</t>
  </si>
  <si>
    <t>C) Svítidla přisazená - 1200x250, EPK 3000 RM 3 KO/1/ND, 24W, 3100lm</t>
  </si>
  <si>
    <t>5.04</t>
  </si>
  <si>
    <t>D) PKS 4000 RM 2 KN4 ND, 4500lm, 33W, IP54</t>
  </si>
  <si>
    <t>5.05</t>
  </si>
  <si>
    <t>N) Nouzové svítidlo OZN/ECL/1W/C/3/SE/X/CL</t>
  </si>
  <si>
    <t>6)</t>
  </si>
  <si>
    <t>6.01</t>
  </si>
  <si>
    <t>Práce zednické bourací a začišťovací</t>
  </si>
  <si>
    <t>kpl</t>
  </si>
  <si>
    <t>6.02</t>
  </si>
  <si>
    <t>Práce elektromontážní</t>
  </si>
  <si>
    <t>6.03</t>
  </si>
  <si>
    <t>Celkem</t>
  </si>
  <si>
    <t>Celkem s DPH</t>
  </si>
  <si>
    <t>Chladící stůl 180-22 - agregát vpravo</t>
  </si>
  <si>
    <t xml:space="preserve">Skříně jsou vyrobené z vysoce kvalitní nerezové oceli v robustním designus dokonalou povrchovou úpravou. Robustní pracovní nerezová deska 50 mm je osazena standardně lemem vysokým 100 mm, který zabraňuje rozlití za chladící stůl. U model ”S” je deska osazena dřezem 330 x 330 x 220 mm s oblými rohy pro snadnější hygienu. Zesílené stěny o tloušťce 50 mm pro menší výkyv teplot. Polyuretanová izolace s vysokou hustotou (40 kg/m³) bez CFC, vstřikovaná pod vysokým tlakem. Zásuvky jsou vyrobeny z nerezové oceli s perforovaným dnem a teleskopickými posuvnými vodítky, které umožňují úplné odtáhnutí, úspora pracovní plochy. K dispozici jsou i další konfigurace zásuvek. Robustní plné dveře z nerezové oceli s ergonomickou dokonale integrovanou rukojetí zajišťující praktické otevírání dveří (zabrání sběru prachu a nečistot). Závěsy dveří s automatickým návratem pro dokonalé uzavření, které minimalizují teplotní ztráty. Dveře mají 120° pozici a zavírají se automaticky při úhlu menším než 90°. Dveřní závěsy jsou oboustranné, možná úprava na místě. Čelní panel s ovládáním lze otevřít, což usnadní přístup k chladícímu agregátu. Intuitivní digitální ovládání umožňuje snadné a rychlé nastavení požadovaných teplotních parametrů. Podsvícený displej s tlačítkem start-stop. Na předním panelu je umístěn ”Ventilační rošt” pro kvalitní proudění vzduchu k chladícímu systému a zajištění tak jeho lepší efektivity. Bezúdržbový kondenzátor speciální konstrukce zabraňující vniknutí prachu a nečistot. Není potřeba čistit a snižuje spotřebu energie. Odvzdušňovací ventil s protikorozivní povrchovou úpravou. Systém Intelligent Air Circulation zajišťuje dokonalou konzistenci teploty a proudění vzduchu uvnitř komory skříně. Automatické odtávání namražené vody horkým plynem proudícím z kompresoru, namísto topných prvků, tím se dosahuje ještě menší spotřeby energie a snižuje se doba odmrazování na polovinu. Nastavitelné nohy z nerezové oceli. Výšku lze nastavit jednotlivě (125 mm - 200 mm), Pohodlné čištění. Nožní pedál a kolečka jsou za příplatek jako volitelné příslušenství. Odnímatelné vodicí lišty umožňují pohodlné nastavení pozice drátěných roštů přesně jak potřebujete a usnadňují čištění, vše bez použití dalších nástrojů. Drátěné rošty jsou potažené epoxidem, to zlepšuje jejich ochranu a umožňuje ukládání různých typů balení s maximálním zatížením do 40 kg.  6 pozic umístění roštu pro zvýšení zatížení s roztečí 70 mm. Vyjímatelné magnetické těsnění pull-out/push-in (snadné vytažení/zasunutí) udržuje maximální hygienu a izolační vlastnosti dveří.
• Vnitřní hrany okrajů komor jsou zaoblené. Snadnější čištění a snížení výskytu nečistot.
• Vhodné pro umístění gastronádob GN 1/1; do polohovatelných zásuvů.
• Ve standardu dodávány 1 rošt pro GN 1/1 na každé plné dveře.
</t>
  </si>
  <si>
    <t>Univerzální kuchyňský robot 60</t>
  </si>
  <si>
    <t>Univerzální roboty se vyznačují robustním provedením a minimálními požadavky na prostor při maximálním zachování stability
při plném zatížení stroje. Jsou vhodné pro přípravu široké škály pokrmů (hnětení, šlehání, mí-chání). Univerzální roboty Spar si oblíbíte
díky intuitivnímu ovládání, snadné obsluze, čištění a údržbě.
Možnost dodání kotlíku 30l včetně adaptéru, metly, háku a míchače pro menší mísu.
Možnost přídavných zařízení (mlýnek na maso, krouhač zeleniny).</t>
  </si>
  <si>
    <t xml:space="preserve">Nářezový stroj </t>
  </si>
  <si>
    <t>Parametry
Napájení			230 V
Příkon				160 kW
Provedení nože:		hladký, ocelový
Max. obdélníkový řez:  		185mm
Nastavení tloušťky řezu:	0-14 mm
Uložení vozíku:			šikmé
Šířka				570 mm
Hloubka			480 mm
Výška				eloxovaný Al
Hmotnost			21 kg
Druh pohonu:			řemenový
Průměr nože:			300 mm
Zařízení na broušení nože:		ano
Zatížení (lehký provoz): 			max. do 10 min</t>
  </si>
  <si>
    <t>Chladící stůl 180-30 - agregát vlevo + dřez</t>
  </si>
  <si>
    <t>Pracovní stůl s blokem tří zásuvek a policemi 1600*800*850</t>
  </si>
  <si>
    <t>Skladový regál s plnými policemi 1500*600*1800</t>
  </si>
  <si>
    <t>Skladový regál s plnými policemi 2000*600*1800</t>
  </si>
  <si>
    <t xml:space="preserve">Ohřívač talířů </t>
  </si>
  <si>
    <t>Celonerezový pojízdný zásobník na talíře s ohřevem, opatřen čtyřmi pojezdovými kolečky (2x brzděná), rohy jsou chráněny pryžovými dorazy, ergonomické madlo pro snadnou manipulaci v provozu. Čtyři stavitelná vodítka zajišťují spolehlivé vedení i talířů s větším průměrem. Výška výdeje se nastavuje v závislosti na hmotnosti talíře (snadnou úpravou počtu tažných pružin). Snadná regulace teploty vnitřního prostoru zásobníku v rozpětí +30°C až + 80°C. Model VOO-V s vnitřním prostorem uzpůsobeným pro vkládání talířů až do průměru 270 mm a vybaven mléčným polypropylenovým zákrytem.</t>
  </si>
  <si>
    <t>Skříň chladící nerez</t>
  </si>
  <si>
    <t>Vnější konstrukce z nerezové oceli
Vnitřní konstrukce z ABS
Statické deskové chlazení s ventilátorem pro rovnoměrnou teplotu Digitální řídicí jednotka integrovaná ve dveřích
Automatické odpařování kondenzované vody
Odmrazujte s vypnutým kompresorem
Oboustranná dvířka (vyžaduje volitelnou sadu)
Tloušťka izolace 40 mm
Snadno odnímatelné magnetické těsnění
Buňka se zaoblenými rohy
Zámek dveří s klíčem
Vybaveno 3 mřížkami 505x415 mm a 1 mřížkou 505x225 mm</t>
  </si>
  <si>
    <t>Vodní lázeň pojízdná</t>
  </si>
  <si>
    <t>Celonerezový pojízdný výdejní stůl s vyhřívanou vodní lázní, v robustním provedení bez, nebo se spodní
policí pevně spojenou s nohami, které jsou osazeny pojezdovými kolečky (2x brzděná). Vrchní deska s
jednotlivými lisovaným vanami, každá samostatně regulována a vybavena výpustným ventilem.
Modely MB(P) - ovládání a přívodní kabel je umístěn na čelním panelu vozíku.
Ceny jsou uvedeny bez GN !
P - provedení se spodní policí
Materiál: nerez Velikost vany: 2x, 3x, 4x GN</t>
  </si>
  <si>
    <t xml:space="preserve">Dvouplášťový kotel </t>
  </si>
  <si>
    <t>Nepřímý ohřev s nízkotlakou párou (0,5 bar) generovanou v meziplášti vybaveném bezpečnostním
termostatem. Topné těleso z oceli Incoloy je umístěno v ochraném pouzdře z nerez oceli. Mechanický ukazatel tlaku umístěný ve vnějším opláštění. 3-polohové ovládání výkonu a regulace teploty pomocí
termostatu. Ve standardu automatické dopouštění vody do dvoupláště.
Provedení: elektrika Objem: 150l
Druh ohřevu: nepřímý
Celkový příkon: 18 kW</t>
  </si>
  <si>
    <t xml:space="preserve">Elektrický sporák </t>
  </si>
  <si>
    <t>Elektrické sporáky jsou vybaveny kulatými litinovými plotnami Ø 180 mm a výkonem 2 kW. Teplota je regulována nezávisle nastavitelnými spínači. Kompaktní provedení s otevřeným podstavcem.</t>
  </si>
  <si>
    <t>Smažící pánev (elektrické vyklápění)</t>
  </si>
  <si>
    <t xml:space="preserve">Naklopení pánve umožňuje různé druhy vaření. Je snadné: dusit, smažit, grilovat a vařit přímo na spodní části pánve díky velké tloušťce dna.
Teplo je rovnoměrně rozváděno po celém povrchu, a tím je zaručeno jednotné vaření a úsporu
energie. Pánve je provedena s oblými hranami, možností manuálního vyklápění, které usnadňuje obsluhu, údržbu a čištění. Nově mohou být pánve vybaveny elektrickým vyklápěním a elektronickým
ovládáním. Smažící pánve plynové i elektrické jsou kompletně vyrobeny z nerez oceli AISI 304 s obsahem 80 nebo 120 litrů.
Na pracovní ploše je umístěno napouštěcí ramínko. Manuální vyklápění vany s bezpečnostním mikrospínačem pro zastavení chodu při změně polohy vany. Bezpečnostní termostat s mechanickým restartem. Rovnoměrný ohřev dna elektrickým topným tělesem připevněným na spodní
straně vany. Speciálně tvarovaná a zesílená nerezová vana AISI 304 20/10 s velkým výpustným hrdlem. Výkon je regulován termostatem do 300°C.
Provedení: elektrika Materiál: nerez Objem vany: 80 </t>
  </si>
  <si>
    <t>Pracovní stůl s policemi 600*900*850</t>
  </si>
  <si>
    <t xml:space="preserve">Pracovní stůl s policemi 600*600*850 </t>
  </si>
  <si>
    <t>Pracovní stůl skříňovy otevřený se dvěma policemi 1500*600*850</t>
  </si>
  <si>
    <t>Vstupní stůl k myčce 1500*800*850</t>
  </si>
  <si>
    <t>Vstupní stůl k myčce 1400*800*850</t>
  </si>
  <si>
    <t>Výstupní stůl k myčce 1100*800*850</t>
  </si>
  <si>
    <t>Myčka dvouplášťová  400V</t>
  </si>
  <si>
    <t>Revoluční „sekvenční“ (postupným) systémem oplachu zvyšující mechanické účinky oplachu a
snižující spotřebu vody, detergentu až o 50% CO2 a elektrické energie
Inovativní ovládací panel DIGIT3 s membránovými tlačítky a vícebarevným startovacím tlačítkem
(snadná identifikace fáze mytí). Digitální displej nabízí 4 základní, ale dále konfigurovatelné mycí programy
Kromě volby mycích programů, mycí a oplachové teploty (dle HACCP) lze nastavit na displeji
i frekvence regeneračních cyklů úpravy vody (volitelné vybavení). Řízení pomocí sond pro dosažení dokonalé teploty a snížení provozních nákladů díky funkci
Economy, která se automaticky aktivuje v pracovních přestávkách
Jemný start se sníženým tlakem vody (standardní výbava u myček s předním plněním)
Funkce odloženého startu mycího cyklu, pokud není dosaženo nastavené minimální mycí teploty
Autodiagnostika součástí v případě poruchy (kontrola jednotlivých komponentů)
Režim topných článků: výběr toho topného článku, který má být vytápěn jako první (bojler, nebo mycí vana)
Zvýšená stabilita systému díky aktivaci topného článku přes desku s obvody chráněnými stykačem
Exkluzivní mycí čerpadla připevněná přímo na dno nádrže a účinný systém dvojitého filtru v nádrži
Optimalizace mechanického mycího účinku vyvážením výkonu čerpadla se speciálními mycími rameny
Nezávisle rotující nerezová mycí a oplachovací ramena zaručují vysoký výkon mytí a oplachování díky tryskám uspořádaným pod různými úhly
Systém nastavitelných peristaltických dávkovačů (mycích a oplachových) na ovládacím panelu (není nutná demontáž krytu).</t>
  </si>
  <si>
    <t>C</t>
  </si>
  <si>
    <t xml:space="preserve">Změkčovač vody </t>
  </si>
  <si>
    <t>Automatický s mechanickým nastavením parametrů
regenerace (dle data/času). Náplň pryskyřice 6,5 litrů. Maximální průtok 30l/min. Max. teplota vody: 40°C. Připojení vody: 3/4´´. * Kapacita mezi regeneracemi (l).</t>
  </si>
  <si>
    <t xml:space="preserve">Myčka černého nádobí </t>
  </si>
  <si>
    <t>Nadstandardní hodinový mycí výkon až 360 plechů/h GN 1/1 (530x325mm), případně 360
cukrářských, pekařských plechů EN 600x400mm. Myčka je vhodná také pro mytí plastových
přepravek 600x400mm s kapacitou až 60 přepravek/h. Vstupní zásuvná výška 410 mm umožňuje vkládat do koše i nadstandardně vysoké nádobí (talíře s průměrem až 410mm), plechy a vysoké hrnce. Tato myčka umožňuje používat standardní velikost mycího koše 500x500mm (univerzální koš v základu), nebo rovněž v základu dodávaný přídavný
stojan na 6 plechů (600x500x150mm) a nerezový košík (na mytí drobnějších předmětů a příborů). Robustní celonerezové dvouplášťové izolované provedení včetně dveří zaručující dokonalou
tepelnou izolaci a výrazně snižuje hlukové zatížení obsluhy. Průchozí provedení, možno
využít i pro rohové průchozí umístění. Lisovaná nádrž a zaoblené rohy ve všech místech pro
dokonalou hygienu, snadné čištění a rychlou údržbu. Myčka je v základu vybavena dávkovači oplachového a mycího prostředku s přesným nastavením dávky. Nadstandardní mycí výkon díky maximálně výkonnému mycímu čerpadlu (disponuje výkonem 1490 W) a 2 výkonným nerezovým rotačním mycím ramenům (maximální mycí efekt a minimální ztráty výkonu) a dvěma rotačním
oplachovým ramenům s optimálním rozložením a sklonem trysek (pro zajištění efektivního oplachování). Důmyslný trojitý filtrační systém, nerezové snadno vyjímatelné filtry uložené v lisované mycí vaně (pro vysokou ochranu mycích čerpadel a udržení kvality vody ve vaně). Úsporu energií, vody, detergentů a konstantní kvalitu mytí zajišťují systémy THERMOSTOP a oplachovací systém PLUS (výkonný, izolovaný bojler, podpůrné oplachové
čerpadlo garantující potřebný tlak a teplotu vody 85°C potřebnou pro kvalitní oplachování). Díky samočistícímu cyklu SELF-CLEANING je myčka vždy čistá a připravena umývat další a další nádobí. Myčka je dále vybavena ochrannými prvky (bezpečnostní
spínač dveří, senzor hladiny a doplnění vody, bezpečnostní termostat bojleru), automatickou diagnostikou, intuitivním elektronickým ovládáním umožňujícím snadné
nastavení základních mycích programů a zobrazení hodnot a hlášení na přehledném displeji (teploty vody ve vaně, teploty v bojleru, aktuální stav a další provozní,
servisní a chybová hlášení).</t>
  </si>
  <si>
    <t>Svařovaná vana 1100*800*850</t>
  </si>
  <si>
    <t>Výstupní stůl k myčce 980*800*850</t>
  </si>
  <si>
    <t>Pracovní stůl skříňový s blokem tří zásuvek, spodní a vnitřní police 1100*700*850</t>
  </si>
  <si>
    <t xml:space="preserve">Krouhač zeleniny </t>
  </si>
  <si>
    <t>Velký kulatý plnící otvor (průměr 170) umožňuje krájení velkých a malých produktů ve větším množství najednou. Vybaven ergonomickou přítlačnou pákou (kovovou) s koncovým spínačem (bezpečné plnění,
krouhání) a je určen pro přesné a rovné krájení dlouhých produktů. Vyhazování suroviny dopředu pro
snadné odebírání a minimální požadavbky na pracovní prostor.
Snadné čištění vyklopením víka do strany.
Základní sada 5 kotoučů:
kotouč plátkovací E-2 (řez 2mm)
kotouč plátkovací E-4 (řez 4mm)
kotouč plátkovací Z-3 (řez 3mm)
kotouč strouhací Z-5 (řez 5mm)
kotouč strouhací Z-7 (řez 7mm)</t>
  </si>
  <si>
    <t>Konvektomat elektrický 20 vsuvů GN 1/1</t>
  </si>
  <si>
    <t>konvektomat, PURE, zavážecí vozík, redukce, 20 vsuvů GN 1/1, 9,5" dotykový panel, automatický mycí systém, automatické mytí za zadním krytem ventilátoru, komora z nerezové oceli AISI316 L, trojité sklo, osvětlení varné komory LED světlem zabudovaným ve dveřích, nerezové vsuvy se systémem proti překlopení plechu, odkapová miska s nepřetržitým odvodem kondenzátu i při otevřených dveřích, 6 morotů s více ventelátory s reverzním chodem a lineárními topnými tělesy s vysokou intenzitou výkonu, integrovaný zásobník čistícího prostředku, integrované Wi-Fi, 892x925x1875 mm, maximální výkon 38,5 kW</t>
  </si>
  <si>
    <t>Skladový regál  s plnými policemi 650*600*1800</t>
  </si>
  <si>
    <t>Truhla mrazící bílá</t>
  </si>
  <si>
    <t>Výrobek garantuje mimořádnou kvalitu svých chladicích systémů díky odbornosti získané na základě zkušeností z několika dekád v oboru chladicích
technologií a díky neustálému vývoji a výzkumu. Díky používání výhradně
velmi kvalitních kompresorů, kondenzátorů, výparníků a dalších chladicích
komponentů jsou spotřeba energie a provozní náklady spotřebičů 
značně sníženy.
Ekologické chladicí médium
Zařízení jsou optimalizována s ohledem na co nejlepší energetickou
účinnost a nízké provozní náklady. Používáme výhradně přírodní a k životnímu
prostředí šetrná chladiva R 600a a R 290. Ve spojení s vysoce účinnými
kompresory jsou extrémně výkonná a díky svému nízkému potenciálu
skleníkového efektu jsou také bezpečná pro budoucnost.
Vysoce kvalitní těsnění víka
Jednotné uzavření mrazáku je zajištěno díky pružnému těsnění víka. Zabraňuje úniku chladného vzduchu ze spotřebiče, a tak zvyšuje jeho
energetickou efektivnost. Těsnění je vyrobeno z velmi odolného, trvanlivého materiálu, jehož účinnost není ovlivněna proměnami teplot. Snadno se čistí a
je velmi hygienické.</t>
  </si>
  <si>
    <t xml:space="preserve">Škrabka na brambory </t>
  </si>
  <si>
    <t>Stroj je určen k opracování (škrábání, loupání a mytí) brambor a kořenové zeleniny. Ve stroji ŠKBZ můžete kromě brambor zpracovávat také kořenovou zeleninu a cibuli.
Modely s korundovým pokrytím bubnu a dna škrabky. Náplň: 40 kg
Výkon: 450 kg/h</t>
  </si>
  <si>
    <t>Chladicí bloková jednotka</t>
  </si>
  <si>
    <t>Parametry a obsah	
Teplotní rozsah	-5 až +5 °C
Hrubá / čistá váha	66 / 47 kg
Hrubý / čistý objem	/ l
Design a materiál	
Počet a typ dveří	
Chlazení a funkce	
Typ ovládání	Elektronický
Typ chladiva	R290
Množství chladiva	130 g
Termometr	Ano
Výkon a spotřeba	
Příkon	780 W
Napětí / Frekvence	220-240/50 V/Hz
Rozměry	
Vnitřní rozměry (ŠxHxV)	x x mm
Vnější rozměry (ŠxHxV)	400 x 798 x 720 mm
Rozměry balení (ŠxHxV)	490 x 880 x 880 mm
Přepravní kontejner 40 stop	104 ks</t>
  </si>
  <si>
    <t>Mrazicí bloková jednotka</t>
  </si>
  <si>
    <t>Parametry a obsah	
Teplotní rozsah	-25 až -15 °C
Hrubá / čistá váha	71 / 52 kg
Hrubý / čistý objem	/ l
Design a materiál	
Počet a typ dveří	
Chlazení a funkce	
Typ ovládání	Elektronický
Typ chladiva	R290
Množství chladiva	120 g
Termometr	Ano
Výkon a spotřeba	
Příkon	1000 W
Napětí / Frekvence	220-240/50 V/Hz
Rozměry	
Vnitřní rozměry (ŠxHxV)	x x mm
Vnější rozměry (ŠxHxV)	400 x 798 x 720 mm
Rozměry balení (ŠxHxV)	490 x 880 x 880 mm
Přepravní kontejner 40 stop	104 ks</t>
  </si>
  <si>
    <t>Stavebnicový box</t>
  </si>
  <si>
    <t>Parametry a obsah	
Hrubá / čistá váha	602 / 582 kg
Hrubý / čistý objem	/ l
Objem	13.16 m³
Šíře izolace	80 mm
Hustota izolace	42 kg/m³
Design a materiál	
Exteriér	Bílá
Interiér	Bílá
Zámek	Ano
Počet a typ dveří	1 křídlové plné dveře
Změna otevírání dveří	Ano
Maximální zatížení podlahy	1500 kg/m²
Rozměry	
Vnitřní rozměry (ŠxHxV)	2540 x 2540 x 2040 mm
Vnější rozměry (ŠxHxV)	2700 x 2700 x 2200 mm
Rozměry balení (ŠxHxV)	2800 x 1900 x 1200 mm
Přepravní kontejner 40 stop	8 ks</t>
  </si>
  <si>
    <t>Kombinovaná výlevka s rámem a umyvadlem 800*800*850</t>
  </si>
  <si>
    <t>Mycí stůl s lisovaným dřezem 500*600*850</t>
  </si>
  <si>
    <t>Skladový regál s roštovými policemi 1800*400*1800</t>
  </si>
  <si>
    <t>Skladový regál s roštovými policemi 1310*600*1800</t>
  </si>
  <si>
    <t>Skladový regál  s plnými policemi 1500*500*1800</t>
  </si>
  <si>
    <t>Skladový regál  s plnými policemi 1500*400*1800</t>
  </si>
  <si>
    <t>Pracovní stůl skříňový s posuvnými dvířky, spodní a vnitřní policí 1100*600*850</t>
  </si>
  <si>
    <t>Salátový pult</t>
  </si>
  <si>
    <t>Dřevěná konstrukce.
 Vrchní deska z vysoce kvalitní křemičité pryskyřice.
 Nádoby a desky z nerezové oceli AISI 304 v provedení s chlazením.
 Tvrzené křišťálové sklo.
 Digitální ovládání s regulací teploty v nádobě nebo na desce.
 Otočná kolečka pro snadnou manipulaci.
 Systém zvedání a spouštění víka jedním stiskem.
 Dostupné barvy: světlý dub, wenge. Rozměr 1470x730x1530 mm, hmotnost 218 kg</t>
  </si>
  <si>
    <t>Chladící stůl 135-20 - agregát vlevo + dřez</t>
  </si>
  <si>
    <t>Skříně jsou vyrobené z vysoce kvalitní nerezové oceli v robustním designus dokonalou povrchovou úpravou. Robustní pracovní nerezová deska 50 mm je osazena standardně lemem vysokým 100 mm, který zabraňuje rozlití za chladící stůl. U model ”S” je deska osazena dřezem 330 x 330 x 220 mm s oblými rohy pro snadnější hygienu. Zesílené stěny o tloušťce 50 mm pro menší výkyv teplot. Polyuretanová izolace s vysokou hustotou (40 kg/m³) bez CFC, vstřikovaná pod vysokým tlakem. Zásuvky jsou vyrobeny z nerezové oceli s perforovaným dnem a teleskopickými posuvnými vodítky, které umožňují úplné odtáhnutí, úspora pracovní plochy. K dispozici jsou i další konfigurace zásuvek. Robustní plné dveře z nerezové oceli s ergonomickou dokonale integrovanou rukojetí zajišťující praktické otevírání dveří (zabrání sběru prachu a nečistot). Závěsy dveří s automatickým návratem pro dokonalé uzavření, které minimalizují teplotní ztráty. Dveře mají 120° pozici a zavírají se automaticky při úhlu menším než 90°. Dveřní závěsy jsou oboustranné, možná úprava na místě. Čelní panel s ovládáním lze otevřít, což usnadní přístup k chladícímu agregátu. Intuitivní digitální ovládání umožňuje snadné a rychlé nastavení požadovaných teplotních parametrů. Podsvícený displej s tlačítkem start-stop. Na předním panelu je umístěn ”Ventilační rošt” pro kvalitní proudění vzduchu k chladícímu systému a zajištění tak jeho lepší efektivity. Bezúdržbový kondenzátor speciální konstrukce zabraňující vniknutí prachu a nečistot. Není potřeba čistit a snižuje spotřebu energie. Odvzdušňovací ventil s protikorozivní povrchovou úpravou. Systém Intelligent Air Circulation zajišťuje dokonalou konzistenci teploty a proudění vzduchu uvnitř komory skříně. Automatické odtávání namražené vody horkým plynem proudícím z kompresoru, namísto topných prvků, tím se dosahuje ještě menší spotřeby energie a snižuje se doba odmrazování na polovinu. Nastavitelné nohy z nerezové oceli. Výšku lze nastavit jednotlivě (125 mm - 200 mm), Pohodlné čištění. Nožní pedál a kolečka jsou za příplatek jako volitelné příslušenství. Odnímatelné vodicí lišty umožňují pohodlné nastavení pozice drátěných roštů přesně jak potřebujete a usnadňují čištění, vše bez použití dalších nástrojů. Drátěné rošty jsou potažené epoxidem, to zlepšuje jejich ochranu a umožňuje ukládání různých typů balení s maximálním zatížením do 40 kg. 6 pozic umístění roštu pro zvýšení zatížení s roztečí 70 mm. Vyjímatelné magnetické těsnění pull-out/push-in (snadné vytažení/zasunutí) udržuje maximální hygienu a izolační vlastnosti dveří. Vnitřní hrany okrajů komor jsou zaoblené. Snadnější čištění a snížení výskytu nečistot. Vhodné pro umístění gastronádob GN 1/1; do polohovatelných zásuvů. Ve standardu dodávány 1 rošt pro GN 1/1 na každé plné dveře.</t>
  </si>
  <si>
    <t>Kotlík elektrický na polévku 13 - černý</t>
  </si>
  <si>
    <t>Elektrický varný kotlík s nepřímým ohřevem slouží k udržování a výdeji teplých polévek a dalších pokrmů. Zařízení je vybaveno
světelnou kontrolkou chodu a termostatem k nastavení požadované teploty. Nerezová nádoba a víko s otvorem pro naběračku,
kterou lze při výdeji zafixovat v otevřené poloze.</t>
  </si>
  <si>
    <t xml:space="preserve">Sprcha tlaková na nádobí </t>
  </si>
  <si>
    <t>Model se směšovací nástěnnou baterií ovládanou kohouty pro studenou, teplou vodu a napouštěcím ramínkem ze sprchy. 
tlakovou sprchou STAR
tlakovou hadicí a vyvažovací pružinou
úchytem na zeď a háčkem na sprchu
max. průtok (3 bar): 17 l/min.
max. tlak: 5 bar
Ovládání: kohoutkem
Napouštěcí rameno: ano</t>
  </si>
  <si>
    <t xml:space="preserve">Baterie stolní profi eco provedení pákové </t>
  </si>
  <si>
    <t>Model nástěnný, dlouhé hygienické pákové ovládání a otočné raménko d = 250mm.
Model je v robustním provedení.
- max. průtok (3 bar): 20 l/min.
- hmotnost 1,5 kg</t>
  </si>
  <si>
    <t>Doprava a montáž</t>
  </si>
  <si>
    <t>Cena celkem bez DPH</t>
  </si>
  <si>
    <t>DPH 21 %</t>
  </si>
  <si>
    <t>Cena celkem včetně DPH</t>
  </si>
  <si>
    <t>Mat. 1 ks</t>
  </si>
  <si>
    <t>Σ mat.</t>
  </si>
  <si>
    <t>Mtž. 1 ks.</t>
  </si>
  <si>
    <t>Σ mont.</t>
  </si>
  <si>
    <t>Σ 1 ks</t>
  </si>
  <si>
    <t xml:space="preserve">Zařízení č.1  </t>
  </si>
  <si>
    <t>VZT jednotka s ZZT (deskový výměník) Qp = Qo = min. 13500 m³/h dpext,in,min = 400 Pa, dpext,out,min = 400 Pa, ηZZT = min. 80 % m = cca 3200 kg Přívodní filtr M5, odvodní filtr M5 Uzavírací klapky na hrdle e1 a hrdle i2 (s normálním servopohonem) Chladivový výměník (2 okruhy) pro chlazení/dohřev vzduchu (tout = 20 °C)</t>
  </si>
  <si>
    <t>Talířový ventil odvodní D100 kovový + montážní kroužek</t>
  </si>
  <si>
    <t>1.03</t>
  </si>
  <si>
    <t>Textilní vyústka d225, L=4000 mm</t>
  </si>
  <si>
    <t>1.04</t>
  </si>
  <si>
    <t>Textilní vyústka d450, L=3000 mm</t>
  </si>
  <si>
    <t>1.05</t>
  </si>
  <si>
    <t>Textilní vyústka d450, L=3400 mm</t>
  </si>
  <si>
    <t>1.06</t>
  </si>
  <si>
    <t>Textilní vyústka d450/d315 s obloukem, L=9000 mm</t>
  </si>
  <si>
    <t>1.07</t>
  </si>
  <si>
    <t>Nerezový odsávací zákryt (bez filtrů) 1250x1100x400, Qo = 1550 m3/h, hrdlo d280</t>
  </si>
  <si>
    <t>1.08</t>
  </si>
  <si>
    <t>Nerezový odsávací zákryt (bez filtrů) 1250x1100x400, Qo = 2350 m3/h, hrdlo d355</t>
  </si>
  <si>
    <t>1.09</t>
  </si>
  <si>
    <t>Nerezový odsávací zákryt (bez filtrů) 1975x1300x400, Qo = 1550 m3/h, hrdlo d280</t>
  </si>
  <si>
    <t>1.10</t>
  </si>
  <si>
    <t>Nerezová odsávací digestoř 1975x1300x400 ,Qo = 1000 m3/h, hrdlo d225</t>
  </si>
  <si>
    <t>1.11</t>
  </si>
  <si>
    <t>Nerezová odsávací digestoř 2200x1050x400, Qo = 1475 m3/h, hrdlo d280</t>
  </si>
  <si>
    <t>1.12</t>
  </si>
  <si>
    <t>Doprava digestoří a zákrytů na místo</t>
  </si>
  <si>
    <t>1.13</t>
  </si>
  <si>
    <t>Odvodní vyústka jednořadá 200x200 s regulací a rámečkem</t>
  </si>
  <si>
    <t>1.14</t>
  </si>
  <si>
    <t>Odvodní vyústka jednořadá 500x100 s regulací a rámečkem</t>
  </si>
  <si>
    <t>1.15</t>
  </si>
  <si>
    <t>Odvodní vyústka jednořadá do kruhového potrubí 400x100 s regulací</t>
  </si>
  <si>
    <t>1.16</t>
  </si>
  <si>
    <t>Šikmý výfukový kus 1870x700, se sítí proti ptactvu</t>
  </si>
  <si>
    <t>1.17</t>
  </si>
  <si>
    <t>Šikmý sací kus 750x1240, se sítí proti ptactvu</t>
  </si>
  <si>
    <t>1.18</t>
  </si>
  <si>
    <t>Regulační klapka 400x400</t>
  </si>
  <si>
    <t>1.19</t>
  </si>
  <si>
    <t>Regulační klapka D225</t>
  </si>
  <si>
    <t>1.20</t>
  </si>
  <si>
    <t>Regulační klapka D280</t>
  </si>
  <si>
    <t>1.21</t>
  </si>
  <si>
    <t>Tlumič hluku 1870x700, L=1000, 10 kulis</t>
  </si>
  <si>
    <t>1.22</t>
  </si>
  <si>
    <t>Tlumič hluku 1870x700, L=500, 10 kulis</t>
  </si>
  <si>
    <t>1.23</t>
  </si>
  <si>
    <t>Tlumič hluku 950x1240, L=1000, 6 kulis</t>
  </si>
  <si>
    <t>1.24</t>
  </si>
  <si>
    <t>Tlumič hluku 950x1240, L=500, 6 kulis</t>
  </si>
  <si>
    <t>1.25</t>
  </si>
  <si>
    <t>Čtyřhranné potrubí sk. I do obvodu 1050, 50% tvarovek</t>
  </si>
  <si>
    <t>1.26</t>
  </si>
  <si>
    <t>Čtyřhranné potrubí sk. I do obvodu 1500, 50% tvarovek</t>
  </si>
  <si>
    <t>1.27</t>
  </si>
  <si>
    <t>Čtyřhranné potrubí sk. I do obvodu 1890, 50% tvarovek</t>
  </si>
  <si>
    <t>1.28</t>
  </si>
  <si>
    <t>Čtyřhranné potrubí sk. I do obvodu 2630, 50% tvarovek</t>
  </si>
  <si>
    <t>1.29</t>
  </si>
  <si>
    <t>Čtyřhranné potrubí sk. I do obvodu 3500, 50% tvarovek</t>
  </si>
  <si>
    <t>1.30</t>
  </si>
  <si>
    <t>Čtyřhranné potrubí sk. I do obvodu 4000, 50% tvarovek</t>
  </si>
  <si>
    <t>1.31</t>
  </si>
  <si>
    <t>Čtyřhranné potrubí sk. I do obvodu 4460, 50% tvarovek</t>
  </si>
  <si>
    <t>1.32</t>
  </si>
  <si>
    <t>Čtyřhranné potrubí sk. I do obvodu 5600, 70% tvarovek</t>
  </si>
  <si>
    <t>1.33</t>
  </si>
  <si>
    <t>Čtyřhranné potrubí sk. I do obvodu 1500, 50% tvarovek, nerez</t>
  </si>
  <si>
    <t>1.34</t>
  </si>
  <si>
    <t>Čtyřhranné potrubí sk. I do obvodu 1890, 50% tvarovek, nerez</t>
  </si>
  <si>
    <t>1.35</t>
  </si>
  <si>
    <t>Spiro potrubí d100, 60% tvarovek</t>
  </si>
  <si>
    <t>1.36</t>
  </si>
  <si>
    <t>Spiro potrubí d280, 40% tvarovek</t>
  </si>
  <si>
    <t>1.37</t>
  </si>
  <si>
    <t>Spiro potrubí d225, 30% tvarovek, nerez</t>
  </si>
  <si>
    <t>1.38</t>
  </si>
  <si>
    <t>Spiro potrubí d280, nerez</t>
  </si>
  <si>
    <t>1.39</t>
  </si>
  <si>
    <t>Spiro potrubí d355, nerez</t>
  </si>
  <si>
    <t>1.40</t>
  </si>
  <si>
    <t>Izolace min. vata 40 mm + oplechování</t>
  </si>
  <si>
    <t xml:space="preserve">Klimatizační zařízení  </t>
  </si>
  <si>
    <t>1.41</t>
  </si>
  <si>
    <t>Klimatizační jednotka/TČ s konstatním kompresorovým topným výkonem až do cca -15° Qtop, jmen = 14 kW (%%P5 %) (380-415/3N/50Hz/cca 7,5 kW) Lwtop = max. 70 dB(A) cca á 134 kg</t>
  </si>
  <si>
    <t>1.42</t>
  </si>
  <si>
    <t>Příslušenství pro komunikaci s VZT jednotkou (master)</t>
  </si>
  <si>
    <t>1.43</t>
  </si>
  <si>
    <t>Příslušenství pro komunikaci s VZT jednotkou (slave)</t>
  </si>
  <si>
    <t>1.44</t>
  </si>
  <si>
    <t>Cu potrubí + izolace</t>
  </si>
  <si>
    <t>1.45</t>
  </si>
  <si>
    <t>Doprava, zprovoznění, zaškolení, likvidace odpadu, chladivo</t>
  </si>
  <si>
    <t>1.46</t>
  </si>
  <si>
    <t>Elektroinstalace - MaR</t>
  </si>
  <si>
    <t>1.47</t>
  </si>
  <si>
    <t>Příprava prostupů, konstrukce pod jednotku, SDK obklady - zajistí stavba</t>
  </si>
  <si>
    <t>1.48</t>
  </si>
  <si>
    <t>Jeřáb</t>
  </si>
  <si>
    <t>1.49</t>
  </si>
  <si>
    <t>Pomocné ocelové konstrukce</t>
  </si>
  <si>
    <t>kg</t>
  </si>
  <si>
    <t>1.50</t>
  </si>
  <si>
    <t>Technická příprava</t>
  </si>
  <si>
    <t>1.51</t>
  </si>
  <si>
    <t>Montážní, těsnící, pomocný materiál</t>
  </si>
  <si>
    <t>1.52</t>
  </si>
  <si>
    <t>Doprava, přesun hmot</t>
  </si>
  <si>
    <t>1.53</t>
  </si>
  <si>
    <t>Elektroinstalace - zajistí GD</t>
  </si>
  <si>
    <t>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</si>
</sst>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%"/>
    <numFmt numFmtId="165" formatCode="dd\.mm\.yyyy"/>
    <numFmt numFmtId="166" formatCode="#,##0.00000"/>
    <numFmt numFmtId="167" formatCode="#,##0.000"/>
    <numFmt numFmtId="168" formatCode="#,##0\ &quot;Kč&quot;"/>
    <numFmt numFmtId="169" formatCode="0&quot; ks&quot;"/>
    <numFmt numFmtId="170" formatCode="#,##0.00\ [$Kč-405]"/>
  </numFmts>
  <fonts count="61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u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i/>
      <sz val="9"/>
      <name val="Calibri"/>
      <family val="2"/>
      <charset val="238"/>
    </font>
    <font>
      <b/>
      <u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92D050"/>
        <bgColor rgb="FFC0C0C0"/>
      </patternFill>
    </fill>
  </fills>
  <borders count="6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rgb="FF000000"/>
      </left>
      <right style="medium">
        <color rgb="FF000000"/>
      </right>
      <top/>
      <bottom style="thick">
        <color rgb="FF000000"/>
      </bottom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ck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rgb="FF000000"/>
      </left>
      <right style="medium">
        <color rgb="FF000000"/>
      </right>
      <top/>
      <bottom style="thick">
        <color rgb="FF000000"/>
      </bottom>
      <diagonal/>
    </border>
  </borders>
  <cellStyleXfs count="3">
    <xf numFmtId="0" fontId="0" fillId="0" borderId="0"/>
    <xf numFmtId="0" fontId="50" fillId="0" borderId="0" applyNumberFormat="0" applyFill="0" applyBorder="0" applyAlignment="0" applyProtection="0"/>
    <xf numFmtId="0" fontId="1" fillId="0" borderId="1"/>
  </cellStyleXfs>
  <cellXfs count="383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2" borderId="0" xfId="0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5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5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5" fillId="4" borderId="7" xfId="0" applyFont="1" applyFill="1" applyBorder="1" applyAlignment="1">
      <alignment horizontal="left" vertical="center"/>
    </xf>
    <xf numFmtId="0" fontId="5" fillId="4" borderId="8" xfId="0" applyFont="1" applyFill="1" applyBorder="1" applyAlignment="1">
      <alignment horizontal="right" vertical="center"/>
    </xf>
    <xf numFmtId="0" fontId="5" fillId="4" borderId="8" xfId="0" applyFont="1" applyFill="1" applyBorder="1" applyAlignment="1">
      <alignment horizontal="center" vertical="center"/>
    </xf>
    <xf numFmtId="4" fontId="5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8" fillId="0" borderId="21" xfId="0" applyFont="1" applyBorder="1" applyAlignment="1">
      <alignment vertical="center"/>
    </xf>
    <xf numFmtId="4" fontId="8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1" fillId="0" borderId="13" xfId="0" applyNumberFormat="1" applyFont="1" applyBorder="1"/>
    <xf numFmtId="166" fontId="31" fillId="0" borderId="14" xfId="0" applyNumberFormat="1" applyFont="1" applyBorder="1"/>
    <xf numFmtId="4" fontId="32" fillId="0" borderId="0" xfId="0" applyNumberFormat="1" applyFont="1" applyAlignment="1">
      <alignment vertical="center"/>
    </xf>
    <xf numFmtId="0" fontId="9" fillId="0" borderId="4" xfId="0" applyFont="1" applyBorder="1"/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Protection="1">
      <protection locked="0"/>
    </xf>
    <xf numFmtId="4" fontId="7" fillId="0" borderId="0" xfId="0" applyNumberFormat="1" applyFont="1"/>
    <xf numFmtId="0" fontId="9" fillId="0" borderId="15" xfId="0" applyFont="1" applyBorder="1"/>
    <xf numFmtId="166" fontId="9" fillId="0" borderId="0" xfId="0" applyNumberFormat="1" applyFont="1"/>
    <xf numFmtId="166" fontId="9" fillId="0" borderId="16" xfId="0" applyNumberFormat="1" applyFont="1" applyBorder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0" fillId="0" borderId="23" xfId="0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10" fillId="0" borderId="4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6" fillId="0" borderId="23" xfId="0" applyFont="1" applyBorder="1" applyAlignment="1">
      <alignment horizontal="center" vertical="center"/>
    </xf>
    <xf numFmtId="49" fontId="36" fillId="0" borderId="23" xfId="0" applyNumberFormat="1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center" vertical="center" wrapText="1"/>
    </xf>
    <xf numFmtId="167" fontId="36" fillId="0" borderId="23" xfId="0" applyNumberFormat="1" applyFont="1" applyBorder="1" applyAlignment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>
      <alignment vertical="center"/>
    </xf>
    <xf numFmtId="0" fontId="37" fillId="0" borderId="23" xfId="0" applyFont="1" applyBorder="1" applyAlignment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>
      <alignment horizontal="left" vertical="center"/>
    </xf>
    <xf numFmtId="0" fontId="49" fillId="0" borderId="1" xfId="0" applyFont="1" applyBorder="1" applyAlignment="1">
      <alignment vertical="top"/>
    </xf>
    <xf numFmtId="0" fontId="49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center" vertical="center"/>
    </xf>
    <xf numFmtId="49" fontId="49" fillId="0" borderId="1" xfId="0" applyNumberFormat="1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0" fillId="0" borderId="0" xfId="0" applyAlignment="1">
      <alignment vertical="center"/>
    </xf>
    <xf numFmtId="0" fontId="53" fillId="0" borderId="32" xfId="2" applyFont="1" applyBorder="1" applyAlignment="1">
      <alignment vertical="center" wrapText="1"/>
    </xf>
    <xf numFmtId="0" fontId="53" fillId="0" borderId="33" xfId="2" applyFont="1" applyBorder="1" applyAlignment="1">
      <alignment vertical="center" wrapText="1"/>
    </xf>
    <xf numFmtId="0" fontId="53" fillId="0" borderId="33" xfId="2" applyFont="1" applyBorder="1" applyAlignment="1">
      <alignment horizontal="center" vertical="center" wrapText="1"/>
    </xf>
    <xf numFmtId="0" fontId="54" fillId="0" borderId="34" xfId="2" applyFont="1" applyBorder="1" applyAlignment="1">
      <alignment vertical="center" wrapText="1"/>
    </xf>
    <xf numFmtId="0" fontId="1" fillId="0" borderId="1" xfId="2"/>
    <xf numFmtId="0" fontId="1" fillId="0" borderId="35" xfId="2" applyBorder="1" applyAlignment="1">
      <alignment vertical="center" wrapText="1"/>
    </xf>
    <xf numFmtId="0" fontId="1" fillId="0" borderId="36" xfId="2" applyBorder="1" applyAlignment="1">
      <alignment vertical="center" wrapText="1"/>
    </xf>
    <xf numFmtId="0" fontId="1" fillId="0" borderId="36" xfId="2" applyBorder="1" applyAlignment="1">
      <alignment horizontal="center" vertical="center" wrapText="1"/>
    </xf>
    <xf numFmtId="0" fontId="1" fillId="0" borderId="37" xfId="2" applyBorder="1" applyAlignment="1">
      <alignment vertical="center" wrapText="1"/>
    </xf>
    <xf numFmtId="0" fontId="52" fillId="0" borderId="35" xfId="2" applyFont="1" applyBorder="1" applyAlignment="1">
      <alignment horizontal="center" vertical="center" wrapText="1"/>
    </xf>
    <xf numFmtId="0" fontId="55" fillId="0" borderId="36" xfId="2" applyFont="1" applyBorder="1" applyAlignment="1">
      <alignment vertical="center" wrapText="1"/>
    </xf>
    <xf numFmtId="3" fontId="52" fillId="0" borderId="36" xfId="2" applyNumberFormat="1" applyFont="1" applyBorder="1" applyAlignment="1">
      <alignment vertical="center" wrapText="1"/>
    </xf>
    <xf numFmtId="3" fontId="52" fillId="0" borderId="37" xfId="2" applyNumberFormat="1" applyFont="1" applyBorder="1" applyAlignment="1">
      <alignment vertical="center" wrapText="1"/>
    </xf>
    <xf numFmtId="49" fontId="56" fillId="0" borderId="35" xfId="2" applyNumberFormat="1" applyFont="1" applyBorder="1" applyAlignment="1">
      <alignment horizontal="left" vertical="center" wrapText="1" indent="1"/>
    </xf>
    <xf numFmtId="0" fontId="56" fillId="0" borderId="36" xfId="2" applyFont="1" applyBorder="1" applyAlignment="1">
      <alignment horizontal="center" vertical="center" wrapText="1"/>
    </xf>
    <xf numFmtId="3" fontId="56" fillId="0" borderId="36" xfId="2" applyNumberFormat="1" applyFont="1" applyBorder="1" applyAlignment="1">
      <alignment vertical="center" wrapText="1"/>
    </xf>
    <xf numFmtId="3" fontId="56" fillId="0" borderId="37" xfId="2" applyNumberFormat="1" applyFont="1" applyBorder="1" applyAlignment="1">
      <alignment vertical="center" wrapText="1"/>
    </xf>
    <xf numFmtId="0" fontId="56" fillId="0" borderId="36" xfId="2" applyFont="1" applyBorder="1" applyAlignment="1">
      <alignment vertical="center" wrapText="1"/>
    </xf>
    <xf numFmtId="49" fontId="53" fillId="0" borderId="35" xfId="2" applyNumberFormat="1" applyFont="1" applyBorder="1" applyAlignment="1">
      <alignment horizontal="center" vertical="center" wrapText="1"/>
    </xf>
    <xf numFmtId="3" fontId="53" fillId="0" borderId="36" xfId="2" applyNumberFormat="1" applyFont="1" applyBorder="1" applyAlignment="1">
      <alignment vertical="center" wrapText="1"/>
    </xf>
    <xf numFmtId="3" fontId="53" fillId="0" borderId="37" xfId="2" applyNumberFormat="1" applyFont="1" applyBorder="1" applyAlignment="1">
      <alignment vertical="center" wrapText="1"/>
    </xf>
    <xf numFmtId="0" fontId="56" fillId="0" borderId="38" xfId="2" applyFont="1" applyBorder="1" applyAlignment="1">
      <alignment vertical="center" wrapText="1"/>
    </xf>
    <xf numFmtId="0" fontId="56" fillId="0" borderId="39" xfId="2" applyFont="1" applyBorder="1" applyAlignment="1">
      <alignment vertical="center" wrapText="1"/>
    </xf>
    <xf numFmtId="0" fontId="56" fillId="0" borderId="39" xfId="2" applyFont="1" applyBorder="1" applyAlignment="1">
      <alignment horizontal="center" vertical="center" wrapText="1"/>
    </xf>
    <xf numFmtId="3" fontId="56" fillId="0" borderId="39" xfId="2" applyNumberFormat="1" applyFont="1" applyBorder="1" applyAlignment="1">
      <alignment vertical="center" wrapText="1"/>
    </xf>
    <xf numFmtId="0" fontId="53" fillId="0" borderId="40" xfId="2" applyFont="1" applyBorder="1" applyAlignment="1">
      <alignment horizontal="left" vertical="center" wrapText="1"/>
    </xf>
    <xf numFmtId="0" fontId="53" fillId="0" borderId="41" xfId="2" applyFont="1" applyBorder="1" applyAlignment="1">
      <alignment horizontal="left" vertical="center" wrapText="1"/>
    </xf>
    <xf numFmtId="3" fontId="53" fillId="0" borderId="42" xfId="2" applyNumberFormat="1" applyFont="1" applyBorder="1" applyAlignment="1">
      <alignment horizontal="right" vertical="center" wrapText="1"/>
    </xf>
    <xf numFmtId="0" fontId="53" fillId="0" borderId="43" xfId="2" applyFont="1" applyBorder="1" applyAlignment="1">
      <alignment horizontal="left" vertical="center" wrapText="1"/>
    </xf>
    <xf numFmtId="0" fontId="53" fillId="0" borderId="1" xfId="2" applyFont="1" applyBorder="1" applyAlignment="1">
      <alignment horizontal="left" vertical="center" wrapText="1"/>
    </xf>
    <xf numFmtId="3" fontId="53" fillId="0" borderId="44" xfId="2" applyNumberFormat="1" applyFont="1" applyBorder="1" applyAlignment="1">
      <alignment horizontal="right" vertical="center" wrapText="1"/>
    </xf>
    <xf numFmtId="0" fontId="53" fillId="0" borderId="43" xfId="2" applyFont="1" applyBorder="1" applyAlignment="1">
      <alignment vertical="center" wrapText="1"/>
    </xf>
    <xf numFmtId="0" fontId="53" fillId="0" borderId="1" xfId="2" applyFont="1" applyBorder="1" applyAlignment="1">
      <alignment vertical="center" wrapText="1"/>
    </xf>
    <xf numFmtId="168" fontId="53" fillId="0" borderId="44" xfId="2" applyNumberFormat="1" applyFont="1" applyBorder="1" applyAlignment="1">
      <alignment horizontal="right" vertical="center" wrapText="1"/>
    </xf>
    <xf numFmtId="9" fontId="53" fillId="0" borderId="1" xfId="2" applyNumberFormat="1" applyFont="1" applyBorder="1" applyAlignment="1">
      <alignment horizontal="left" vertical="center" wrapText="1"/>
    </xf>
    <xf numFmtId="0" fontId="53" fillId="0" borderId="45" xfId="2" applyFont="1" applyBorder="1" applyAlignment="1">
      <alignment horizontal="left" vertical="center" wrapText="1"/>
    </xf>
    <xf numFmtId="0" fontId="53" fillId="0" borderId="46" xfId="2" applyFont="1" applyBorder="1" applyAlignment="1">
      <alignment horizontal="left" vertical="center" wrapText="1"/>
    </xf>
    <xf numFmtId="0" fontId="53" fillId="0" borderId="34" xfId="2" applyFont="1" applyBorder="1" applyAlignment="1">
      <alignment horizontal="left" vertical="center" wrapText="1"/>
    </xf>
    <xf numFmtId="0" fontId="1" fillId="0" borderId="1" xfId="2" applyAlignment="1">
      <alignment horizontal="center" vertical="center"/>
    </xf>
    <xf numFmtId="0" fontId="1" fillId="0" borderId="1" xfId="2" applyAlignment="1">
      <alignment horizontal="center"/>
    </xf>
    <xf numFmtId="0" fontId="1" fillId="0" borderId="1" xfId="2" applyAlignment="1"/>
    <xf numFmtId="0" fontId="54" fillId="0" borderId="61" xfId="2" applyFont="1" applyBorder="1" applyAlignment="1">
      <alignment vertical="center" wrapText="1"/>
    </xf>
    <xf numFmtId="0" fontId="54" fillId="0" borderId="33" xfId="2" applyFont="1" applyBorder="1" applyAlignment="1">
      <alignment vertical="center" wrapText="1"/>
    </xf>
    <xf numFmtId="0" fontId="1" fillId="0" borderId="36" xfId="2" applyBorder="1" applyAlignment="1">
      <alignment vertical="top" wrapText="1"/>
    </xf>
    <xf numFmtId="0" fontId="60" fillId="0" borderId="36" xfId="2" applyFont="1" applyBorder="1" applyAlignment="1">
      <alignment vertical="center" wrapText="1"/>
    </xf>
    <xf numFmtId="0" fontId="53" fillId="0" borderId="36" xfId="2" applyFont="1" applyBorder="1" applyAlignment="1">
      <alignment vertical="center" wrapText="1"/>
    </xf>
    <xf numFmtId="0" fontId="56" fillId="0" borderId="33" xfId="2" applyFont="1" applyBorder="1" applyAlignment="1">
      <alignment vertical="center" wrapText="1"/>
    </xf>
    <xf numFmtId="0" fontId="56" fillId="0" borderId="33" xfId="2" applyFont="1" applyBorder="1" applyAlignment="1">
      <alignment horizontal="center" vertical="center" wrapText="1"/>
    </xf>
    <xf numFmtId="0" fontId="1" fillId="0" borderId="33" xfId="2" applyBorder="1" applyAlignment="1">
      <alignment vertical="center" wrapText="1"/>
    </xf>
    <xf numFmtId="3" fontId="53" fillId="0" borderId="41" xfId="2" applyNumberFormat="1" applyFont="1" applyBorder="1" applyAlignment="1">
      <alignment horizontal="right" vertical="center" wrapText="1"/>
    </xf>
    <xf numFmtId="3" fontId="53" fillId="0" borderId="1" xfId="2" applyNumberFormat="1" applyFont="1" applyBorder="1" applyAlignment="1">
      <alignment horizontal="right" vertical="center" wrapText="1"/>
    </xf>
    <xf numFmtId="0" fontId="53" fillId="0" borderId="1" xfId="2" applyFont="1" applyBorder="1" applyAlignment="1">
      <alignment horizontal="right" vertical="center" wrapText="1"/>
    </xf>
    <xf numFmtId="0" fontId="53" fillId="0" borderId="44" xfId="2" applyFont="1" applyBorder="1" applyAlignment="1">
      <alignment horizontal="right" vertical="center" wrapText="1"/>
    </xf>
    <xf numFmtId="4" fontId="19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/>
    <xf numFmtId="0" fontId="4" fillId="0" borderId="0" xfId="0" applyFont="1" applyAlignment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2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5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0" fillId="0" borderId="0" xfId="0" applyAlignment="1">
      <alignment vertical="center"/>
    </xf>
    <xf numFmtId="0" fontId="3" fillId="2" borderId="0" xfId="0" applyFont="1" applyFill="1" applyAlignment="1" applyProtection="1">
      <alignment horizontal="left" vertical="center"/>
      <protection locked="0"/>
    </xf>
    <xf numFmtId="0" fontId="57" fillId="0" borderId="47" xfId="2" applyFont="1" applyBorder="1" applyAlignment="1">
      <alignment horizontal="center" vertical="center"/>
    </xf>
    <xf numFmtId="0" fontId="57" fillId="0" borderId="49" xfId="2" applyFont="1" applyBorder="1" applyAlignment="1">
      <alignment horizontal="left" vertical="center" wrapText="1"/>
    </xf>
    <xf numFmtId="169" fontId="57" fillId="0" borderId="49" xfId="2" applyNumberFormat="1" applyFont="1" applyBorder="1" applyAlignment="1">
      <alignment horizontal="center" vertical="center"/>
    </xf>
    <xf numFmtId="170" fontId="58" fillId="0" borderId="55" xfId="2" applyNumberFormat="1" applyFont="1" applyBorder="1" applyAlignment="1">
      <alignment vertical="center"/>
    </xf>
    <xf numFmtId="170" fontId="58" fillId="0" borderId="56" xfId="2" applyNumberFormat="1" applyFont="1" applyBorder="1" applyAlignment="1">
      <alignment vertical="center"/>
    </xf>
    <xf numFmtId="0" fontId="57" fillId="5" borderId="47" xfId="2" applyFont="1" applyFill="1" applyBorder="1" applyAlignment="1">
      <alignment horizontal="center" vertical="center"/>
    </xf>
    <xf numFmtId="0" fontId="57" fillId="5" borderId="49" xfId="2" applyFont="1" applyFill="1" applyBorder="1" applyAlignment="1">
      <alignment horizontal="left" vertical="center" wrapText="1"/>
    </xf>
    <xf numFmtId="169" fontId="57" fillId="5" borderId="49" xfId="2" applyNumberFormat="1" applyFont="1" applyFill="1" applyBorder="1" applyAlignment="1">
      <alignment horizontal="center" vertical="center"/>
    </xf>
    <xf numFmtId="170" fontId="58" fillId="5" borderId="55" xfId="2" applyNumberFormat="1" applyFont="1" applyFill="1" applyBorder="1" applyAlignment="1">
      <alignment vertical="center"/>
    </xf>
    <xf numFmtId="170" fontId="58" fillId="5" borderId="56" xfId="2" applyNumberFormat="1" applyFont="1" applyFill="1" applyBorder="1" applyAlignment="1">
      <alignment vertical="center"/>
    </xf>
    <xf numFmtId="0" fontId="57" fillId="0" borderId="54" xfId="2" applyFont="1" applyBorder="1" applyAlignment="1">
      <alignment horizontal="left" vertical="center" wrapText="1"/>
    </xf>
    <xf numFmtId="0" fontId="59" fillId="0" borderId="52" xfId="2" applyFont="1" applyBorder="1" applyAlignment="1">
      <alignment horizontal="left" vertical="center" wrapText="1"/>
    </xf>
    <xf numFmtId="0" fontId="57" fillId="0" borderId="57" xfId="2" applyFont="1" applyBorder="1" applyAlignment="1">
      <alignment horizontal="center" vertical="center"/>
    </xf>
    <xf numFmtId="169" fontId="57" fillId="0" borderId="58" xfId="2" applyNumberFormat="1" applyFont="1" applyBorder="1" applyAlignment="1">
      <alignment horizontal="center" vertical="center"/>
    </xf>
    <xf numFmtId="170" fontId="58" fillId="0" borderId="59" xfId="2" applyNumberFormat="1" applyFont="1" applyBorder="1" applyAlignment="1">
      <alignment vertical="center"/>
    </xf>
    <xf numFmtId="170" fontId="58" fillId="0" borderId="60" xfId="2" applyNumberFormat="1" applyFont="1" applyBorder="1" applyAlignment="1">
      <alignment vertical="center"/>
    </xf>
    <xf numFmtId="0" fontId="57" fillId="0" borderId="53" xfId="2" applyFont="1" applyBorder="1" applyAlignment="1">
      <alignment horizontal="center" vertical="center"/>
    </xf>
    <xf numFmtId="170" fontId="58" fillId="0" borderId="50" xfId="2" applyNumberFormat="1" applyFont="1" applyBorder="1" applyAlignment="1">
      <alignment vertical="center"/>
    </xf>
    <xf numFmtId="170" fontId="58" fillId="0" borderId="51" xfId="2" applyNumberFormat="1" applyFont="1" applyBorder="1" applyAlignment="1">
      <alignment vertical="center"/>
    </xf>
    <xf numFmtId="0" fontId="57" fillId="0" borderId="48" xfId="2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1/968072456" TargetMode="External"/><Relationship Id="rId117" Type="http://schemas.openxmlformats.org/officeDocument/2006/relationships/hyperlink" Target="https://podminky.urs.cz/item/CS_URS_2024_01/776321111" TargetMode="External"/><Relationship Id="rId21" Type="http://schemas.openxmlformats.org/officeDocument/2006/relationships/hyperlink" Target="https://podminky.urs.cz/item/CS_URS_2024_01/949101111" TargetMode="External"/><Relationship Id="rId42" Type="http://schemas.openxmlformats.org/officeDocument/2006/relationships/hyperlink" Target="https://podminky.urs.cz/item/CS_URS_2024_01/998711122" TargetMode="External"/><Relationship Id="rId47" Type="http://schemas.openxmlformats.org/officeDocument/2006/relationships/hyperlink" Target="https://podminky.urs.cz/item/CS_URS_2024_01/721175205" TargetMode="External"/><Relationship Id="rId63" Type="http://schemas.openxmlformats.org/officeDocument/2006/relationships/hyperlink" Target="https://podminky.urs.cz/item/CS_URS_2024_01/725211602" TargetMode="External"/><Relationship Id="rId68" Type="http://schemas.openxmlformats.org/officeDocument/2006/relationships/hyperlink" Target="https://podminky.urs.cz/item/CS_URS_2024_01/725535211" TargetMode="External"/><Relationship Id="rId84" Type="http://schemas.openxmlformats.org/officeDocument/2006/relationships/hyperlink" Target="https://podminky.urs.cz/item/CS_URS_2024_01/998764122" TargetMode="External"/><Relationship Id="rId89" Type="http://schemas.openxmlformats.org/officeDocument/2006/relationships/hyperlink" Target="https://podminky.urs.cz/item/CS_URS_2024_01/766660904" TargetMode="External"/><Relationship Id="rId112" Type="http://schemas.openxmlformats.org/officeDocument/2006/relationships/hyperlink" Target="https://podminky.urs.cz/item/CS_URS_2024_01/776121112" TargetMode="External"/><Relationship Id="rId133" Type="http://schemas.openxmlformats.org/officeDocument/2006/relationships/hyperlink" Target="https://podminky.urs.cz/item/CS_URS_2024_01/998781112" TargetMode="External"/><Relationship Id="rId138" Type="http://schemas.openxmlformats.org/officeDocument/2006/relationships/hyperlink" Target="https://podminky.urs.cz/item/CS_URS_2024_01/784181101" TargetMode="External"/><Relationship Id="rId16" Type="http://schemas.openxmlformats.org/officeDocument/2006/relationships/hyperlink" Target="https://podminky.urs.cz/item/CS_URS_2024_01/612325421" TargetMode="External"/><Relationship Id="rId107" Type="http://schemas.openxmlformats.org/officeDocument/2006/relationships/hyperlink" Target="https://podminky.urs.cz/item/CS_URS_2024_01/771591116" TargetMode="External"/><Relationship Id="rId11" Type="http://schemas.openxmlformats.org/officeDocument/2006/relationships/hyperlink" Target="https://podminky.urs.cz/item/CS_URS_2024_01/413232221" TargetMode="External"/><Relationship Id="rId32" Type="http://schemas.openxmlformats.org/officeDocument/2006/relationships/hyperlink" Target="https://podminky.urs.cz/item/CS_URS_2024_01/977151128" TargetMode="External"/><Relationship Id="rId37" Type="http://schemas.openxmlformats.org/officeDocument/2006/relationships/hyperlink" Target="https://podminky.urs.cz/item/CS_URS_2023_02/997221559" TargetMode="External"/><Relationship Id="rId53" Type="http://schemas.openxmlformats.org/officeDocument/2006/relationships/hyperlink" Target="https://podminky.urs.cz/item/CS_URS_2024_01/722174023" TargetMode="External"/><Relationship Id="rId58" Type="http://schemas.openxmlformats.org/officeDocument/2006/relationships/hyperlink" Target="https://podminky.urs.cz/item/CS_URS_2024_01/722220111" TargetMode="External"/><Relationship Id="rId74" Type="http://schemas.openxmlformats.org/officeDocument/2006/relationships/hyperlink" Target="https://podminky.urs.cz/item/CS_URS_2024_01/998725129" TargetMode="External"/><Relationship Id="rId79" Type="http://schemas.openxmlformats.org/officeDocument/2006/relationships/hyperlink" Target="https://podminky.urs.cz/item/CS_URS_2024_01/998763121" TargetMode="External"/><Relationship Id="rId102" Type="http://schemas.openxmlformats.org/officeDocument/2006/relationships/hyperlink" Target="https://podminky.urs.cz/item/CS_URS_2024_01/771274242" TargetMode="External"/><Relationship Id="rId123" Type="http://schemas.openxmlformats.org/officeDocument/2006/relationships/hyperlink" Target="https://podminky.urs.cz/item/CS_URS_2024_01/781131207" TargetMode="External"/><Relationship Id="rId128" Type="http://schemas.openxmlformats.org/officeDocument/2006/relationships/hyperlink" Target="https://podminky.urs.cz/item/CS_URS_2024_01/781472217" TargetMode="External"/><Relationship Id="rId144" Type="http://schemas.openxmlformats.org/officeDocument/2006/relationships/hyperlink" Target="https://podminky.urs.cz/item/CS_URS_2024_01/070001000" TargetMode="External"/><Relationship Id="rId5" Type="http://schemas.openxmlformats.org/officeDocument/2006/relationships/hyperlink" Target="https://podminky.urs.cz/item/CS_URS_2024_01/331351122" TargetMode="External"/><Relationship Id="rId90" Type="http://schemas.openxmlformats.org/officeDocument/2006/relationships/hyperlink" Target="https://podminky.urs.cz/item/CS_URS_2024_01/766660905" TargetMode="External"/><Relationship Id="rId95" Type="http://schemas.openxmlformats.org/officeDocument/2006/relationships/hyperlink" Target="https://podminky.urs.cz/item/CS_URS_2024_01/767591021" TargetMode="External"/><Relationship Id="rId22" Type="http://schemas.openxmlformats.org/officeDocument/2006/relationships/hyperlink" Target="https://podminky.urs.cz/item/CS_URS_2024_01/949101112" TargetMode="External"/><Relationship Id="rId27" Type="http://schemas.openxmlformats.org/officeDocument/2006/relationships/hyperlink" Target="https://podminky.urs.cz/item/CS_URS_2024_01/971033341" TargetMode="External"/><Relationship Id="rId43" Type="http://schemas.openxmlformats.org/officeDocument/2006/relationships/hyperlink" Target="https://podminky.urs.cz/item/CS_URS_2024_01/998711129" TargetMode="External"/><Relationship Id="rId48" Type="http://schemas.openxmlformats.org/officeDocument/2006/relationships/hyperlink" Target="https://podminky.urs.cz/item/CS_URS_2024_01/721211403" TargetMode="External"/><Relationship Id="rId64" Type="http://schemas.openxmlformats.org/officeDocument/2006/relationships/hyperlink" Target="https://podminky.urs.cz/item/CS_URS_2024_01/725211701" TargetMode="External"/><Relationship Id="rId69" Type="http://schemas.openxmlformats.org/officeDocument/2006/relationships/hyperlink" Target="https://podminky.urs.cz/item/CS_URS_2024_01/725822611" TargetMode="External"/><Relationship Id="rId113" Type="http://schemas.openxmlformats.org/officeDocument/2006/relationships/hyperlink" Target="https://podminky.urs.cz/item/CS_URS_2024_01/776131111" TargetMode="External"/><Relationship Id="rId118" Type="http://schemas.openxmlformats.org/officeDocument/2006/relationships/hyperlink" Target="https://podminky.urs.cz/item/CS_URS_2024_01/776321211" TargetMode="External"/><Relationship Id="rId134" Type="http://schemas.openxmlformats.org/officeDocument/2006/relationships/hyperlink" Target="https://podminky.urs.cz/item/CS_URS_2024_01/783314201" TargetMode="External"/><Relationship Id="rId139" Type="http://schemas.openxmlformats.org/officeDocument/2006/relationships/hyperlink" Target="https://podminky.urs.cz/item/CS_URS_2024_01/784181112" TargetMode="External"/><Relationship Id="rId80" Type="http://schemas.openxmlformats.org/officeDocument/2006/relationships/hyperlink" Target="https://podminky.urs.cz/item/CS_URS_2024_01/998763129" TargetMode="External"/><Relationship Id="rId85" Type="http://schemas.openxmlformats.org/officeDocument/2006/relationships/hyperlink" Target="https://podminky.urs.cz/item/CS_URS_2024_01/998764129" TargetMode="External"/><Relationship Id="rId3" Type="http://schemas.openxmlformats.org/officeDocument/2006/relationships/hyperlink" Target="https://podminky.urs.cz/item/CS_URS_2024_01/330321610" TargetMode="External"/><Relationship Id="rId12" Type="http://schemas.openxmlformats.org/officeDocument/2006/relationships/hyperlink" Target="https://podminky.urs.cz/item/CS_URS_2024_01/444151112" TargetMode="External"/><Relationship Id="rId17" Type="http://schemas.openxmlformats.org/officeDocument/2006/relationships/hyperlink" Target="https://podminky.urs.cz/item/CS_URS_2024_01/622385102" TargetMode="External"/><Relationship Id="rId25" Type="http://schemas.openxmlformats.org/officeDocument/2006/relationships/hyperlink" Target="https://podminky.urs.cz/item/CS_URS_2024_01/968062375" TargetMode="External"/><Relationship Id="rId33" Type="http://schemas.openxmlformats.org/officeDocument/2006/relationships/hyperlink" Target="https://podminky.urs.cz/item/CS_URS_2024_01/977211112" TargetMode="External"/><Relationship Id="rId38" Type="http://schemas.openxmlformats.org/officeDocument/2006/relationships/hyperlink" Target="https://podminky.urs.cz/item/CS_URS_2024_01/998011009" TargetMode="External"/><Relationship Id="rId46" Type="http://schemas.openxmlformats.org/officeDocument/2006/relationships/hyperlink" Target="https://podminky.urs.cz/item/CS_URS_2024_01/721175204" TargetMode="External"/><Relationship Id="rId59" Type="http://schemas.openxmlformats.org/officeDocument/2006/relationships/hyperlink" Target="https://podminky.urs.cz/item/CS_URS_2024_01/722220121" TargetMode="External"/><Relationship Id="rId67" Type="http://schemas.openxmlformats.org/officeDocument/2006/relationships/hyperlink" Target="https://podminky.urs.cz/item/CS_URS_2024_01/725532343" TargetMode="External"/><Relationship Id="rId103" Type="http://schemas.openxmlformats.org/officeDocument/2006/relationships/hyperlink" Target="https://podminky.urs.cz/item/CS_URS_2024_01/771474111" TargetMode="External"/><Relationship Id="rId108" Type="http://schemas.openxmlformats.org/officeDocument/2006/relationships/hyperlink" Target="https://podminky.urs.cz/item/CS_URS_2024_01/771591211" TargetMode="External"/><Relationship Id="rId116" Type="http://schemas.openxmlformats.org/officeDocument/2006/relationships/hyperlink" Target="https://podminky.urs.cz/item/CS_URS_2024_01/776232111" TargetMode="External"/><Relationship Id="rId124" Type="http://schemas.openxmlformats.org/officeDocument/2006/relationships/hyperlink" Target="https://podminky.urs.cz/item/CS_URS_2024_01/781131247" TargetMode="External"/><Relationship Id="rId129" Type="http://schemas.openxmlformats.org/officeDocument/2006/relationships/hyperlink" Target="https://podminky.urs.cz/item/CS_URS_2024_01/781473810" TargetMode="External"/><Relationship Id="rId137" Type="http://schemas.openxmlformats.org/officeDocument/2006/relationships/hyperlink" Target="https://podminky.urs.cz/item/CS_URS_2024_01/783317105" TargetMode="External"/><Relationship Id="rId20" Type="http://schemas.openxmlformats.org/officeDocument/2006/relationships/hyperlink" Target="https://podminky.urs.cz/item/CS_URS_2024_01/631312141" TargetMode="External"/><Relationship Id="rId41" Type="http://schemas.openxmlformats.org/officeDocument/2006/relationships/hyperlink" Target="https://podminky.urs.cz/item/CS_URS_2024_01/711141559" TargetMode="External"/><Relationship Id="rId54" Type="http://schemas.openxmlformats.org/officeDocument/2006/relationships/hyperlink" Target="https://podminky.urs.cz/item/CS_URS_2024_01/722174024" TargetMode="External"/><Relationship Id="rId62" Type="http://schemas.openxmlformats.org/officeDocument/2006/relationships/hyperlink" Target="https://podminky.urs.cz/item/CS_URS_2024_01/725112022" TargetMode="External"/><Relationship Id="rId70" Type="http://schemas.openxmlformats.org/officeDocument/2006/relationships/hyperlink" Target="https://podminky.urs.cz/item/CS_URS_2024_01/725831311" TargetMode="External"/><Relationship Id="rId75" Type="http://schemas.openxmlformats.org/officeDocument/2006/relationships/hyperlink" Target="https://podminky.urs.cz/item/CS_URS_2024_01/762341931" TargetMode="External"/><Relationship Id="rId83" Type="http://schemas.openxmlformats.org/officeDocument/2006/relationships/hyperlink" Target="https://podminky.urs.cz/item/CS_URS_2024_01/764226403" TargetMode="External"/><Relationship Id="rId88" Type="http://schemas.openxmlformats.org/officeDocument/2006/relationships/hyperlink" Target="https://podminky.urs.cz/item/CS_URS_2024_01/766660903" TargetMode="External"/><Relationship Id="rId91" Type="http://schemas.openxmlformats.org/officeDocument/2006/relationships/hyperlink" Target="https://podminky.urs.cz/item/CS_URS_2024_01/766694116" TargetMode="External"/><Relationship Id="rId96" Type="http://schemas.openxmlformats.org/officeDocument/2006/relationships/hyperlink" Target="https://podminky.urs.cz/item/CS_URS_2024_01/998767122" TargetMode="External"/><Relationship Id="rId111" Type="http://schemas.openxmlformats.org/officeDocument/2006/relationships/hyperlink" Target="https://podminky.urs.cz/item/CS_URS_2024_01/776111116" TargetMode="External"/><Relationship Id="rId132" Type="http://schemas.openxmlformats.org/officeDocument/2006/relationships/hyperlink" Target="https://podminky.urs.cz/item/CS_URS_2024_01/998781102" TargetMode="External"/><Relationship Id="rId140" Type="http://schemas.openxmlformats.org/officeDocument/2006/relationships/hyperlink" Target="https://podminky.urs.cz/item/CS_URS_2024_01/784181131" TargetMode="External"/><Relationship Id="rId145" Type="http://schemas.openxmlformats.org/officeDocument/2006/relationships/hyperlink" Target="https://podminky.urs.cz/item/CS_URS_2024_01/090001000" TargetMode="External"/><Relationship Id="rId1" Type="http://schemas.openxmlformats.org/officeDocument/2006/relationships/hyperlink" Target="https://podminky.urs.cz/item/CS_URS_2024_01/271542211" TargetMode="External"/><Relationship Id="rId6" Type="http://schemas.openxmlformats.org/officeDocument/2006/relationships/hyperlink" Target="https://podminky.urs.cz/item/CS_URS_2024_01/331361321" TargetMode="External"/><Relationship Id="rId15" Type="http://schemas.openxmlformats.org/officeDocument/2006/relationships/hyperlink" Target="https://podminky.urs.cz/item/CS_URS_2024_01/612323111" TargetMode="External"/><Relationship Id="rId23" Type="http://schemas.openxmlformats.org/officeDocument/2006/relationships/hyperlink" Target="https://podminky.urs.cz/item/CS_URS_2024_01/962031023" TargetMode="External"/><Relationship Id="rId28" Type="http://schemas.openxmlformats.org/officeDocument/2006/relationships/hyperlink" Target="https://podminky.urs.cz/item/CS_URS_2024_01/972054491" TargetMode="External"/><Relationship Id="rId36" Type="http://schemas.openxmlformats.org/officeDocument/2006/relationships/hyperlink" Target="https://podminky.urs.cz/item/CS_URS_2023_02/997013631" TargetMode="External"/><Relationship Id="rId49" Type="http://schemas.openxmlformats.org/officeDocument/2006/relationships/hyperlink" Target="https://podminky.urs.cz/item/CS_URS_2024_01/721212123" TargetMode="External"/><Relationship Id="rId57" Type="http://schemas.openxmlformats.org/officeDocument/2006/relationships/hyperlink" Target="https://podminky.urs.cz/item/CS_URS_2024_01/722181222" TargetMode="External"/><Relationship Id="rId106" Type="http://schemas.openxmlformats.org/officeDocument/2006/relationships/hyperlink" Target="https://podminky.urs.cz/item/CS_URS_2024_01/771591112" TargetMode="External"/><Relationship Id="rId114" Type="http://schemas.openxmlformats.org/officeDocument/2006/relationships/hyperlink" Target="https://podminky.urs.cz/item/CS_URS_2024_01/776141111" TargetMode="External"/><Relationship Id="rId119" Type="http://schemas.openxmlformats.org/officeDocument/2006/relationships/hyperlink" Target="https://podminky.urs.cz/item/CS_URS_2024_01/776421211" TargetMode="External"/><Relationship Id="rId127" Type="http://schemas.openxmlformats.org/officeDocument/2006/relationships/hyperlink" Target="https://podminky.urs.cz/item/CS_URS_2024_01/781161021" TargetMode="External"/><Relationship Id="rId10" Type="http://schemas.openxmlformats.org/officeDocument/2006/relationships/hyperlink" Target="https://podminky.urs.cz/item/CS_URS_2024_01/413232211" TargetMode="External"/><Relationship Id="rId31" Type="http://schemas.openxmlformats.org/officeDocument/2006/relationships/hyperlink" Target="https://podminky.urs.cz/item/CS_URS_2024_01/977151123" TargetMode="External"/><Relationship Id="rId44" Type="http://schemas.openxmlformats.org/officeDocument/2006/relationships/hyperlink" Target="https://podminky.urs.cz/item/CS_URS_2024_01/721175022" TargetMode="External"/><Relationship Id="rId52" Type="http://schemas.openxmlformats.org/officeDocument/2006/relationships/hyperlink" Target="https://podminky.urs.cz/item/CS_URS_2024_01/722174021" TargetMode="External"/><Relationship Id="rId60" Type="http://schemas.openxmlformats.org/officeDocument/2006/relationships/hyperlink" Target="https://podminky.urs.cz/item/CS_URS_2024_01/998722122" TargetMode="External"/><Relationship Id="rId65" Type="http://schemas.openxmlformats.org/officeDocument/2006/relationships/hyperlink" Target="https://podminky.urs.cz/item/CS_URS_2024_01/725244904" TargetMode="External"/><Relationship Id="rId73" Type="http://schemas.openxmlformats.org/officeDocument/2006/relationships/hyperlink" Target="https://podminky.urs.cz/item/CS_URS_2024_01/998725122" TargetMode="External"/><Relationship Id="rId78" Type="http://schemas.openxmlformats.org/officeDocument/2006/relationships/hyperlink" Target="https://podminky.urs.cz/item/CS_URS_2024_01/763431201" TargetMode="External"/><Relationship Id="rId81" Type="http://schemas.openxmlformats.org/officeDocument/2006/relationships/hyperlink" Target="https://podminky.urs.cz/item/CS_URS_2024_01/764000911" TargetMode="External"/><Relationship Id="rId86" Type="http://schemas.openxmlformats.org/officeDocument/2006/relationships/hyperlink" Target="https://podminky.urs.cz/item/CS_URS_2024_01/766622131" TargetMode="External"/><Relationship Id="rId94" Type="http://schemas.openxmlformats.org/officeDocument/2006/relationships/hyperlink" Target="https://podminky.urs.cz/item/CS_URS_2024_01/767591011" TargetMode="External"/><Relationship Id="rId99" Type="http://schemas.openxmlformats.org/officeDocument/2006/relationships/hyperlink" Target="https://podminky.urs.cz/item/CS_URS_2024_01/771151023" TargetMode="External"/><Relationship Id="rId101" Type="http://schemas.openxmlformats.org/officeDocument/2006/relationships/hyperlink" Target="https://podminky.urs.cz/item/CS_URS_2024_01/771274123" TargetMode="External"/><Relationship Id="rId122" Type="http://schemas.openxmlformats.org/officeDocument/2006/relationships/hyperlink" Target="https://podminky.urs.cz/item/CS_URS_2024_01/781121011" TargetMode="External"/><Relationship Id="rId130" Type="http://schemas.openxmlformats.org/officeDocument/2006/relationships/hyperlink" Target="https://podminky.urs.cz/item/CS_URS_2024_01/781493611" TargetMode="External"/><Relationship Id="rId135" Type="http://schemas.openxmlformats.org/officeDocument/2006/relationships/hyperlink" Target="https://podminky.urs.cz/item/CS_URS_2024_01/783315101" TargetMode="External"/><Relationship Id="rId143" Type="http://schemas.openxmlformats.org/officeDocument/2006/relationships/hyperlink" Target="https://podminky.urs.cz/item/CS_URS_2024_01/030001000" TargetMode="External"/><Relationship Id="rId4" Type="http://schemas.openxmlformats.org/officeDocument/2006/relationships/hyperlink" Target="https://podminky.urs.cz/item/CS_URS_2024_01/331351121" TargetMode="External"/><Relationship Id="rId9" Type="http://schemas.openxmlformats.org/officeDocument/2006/relationships/hyperlink" Target="https://podminky.urs.cz/item/CS_URS_2024_01/413123921" TargetMode="External"/><Relationship Id="rId13" Type="http://schemas.openxmlformats.org/officeDocument/2006/relationships/hyperlink" Target="https://podminky.urs.cz/item/CS_URS_2024_01/611325421" TargetMode="External"/><Relationship Id="rId18" Type="http://schemas.openxmlformats.org/officeDocument/2006/relationships/hyperlink" Target="https://podminky.urs.cz/item/CS_URS_2024_01/631312131" TargetMode="External"/><Relationship Id="rId39" Type="http://schemas.openxmlformats.org/officeDocument/2006/relationships/hyperlink" Target="https://podminky.urs.cz/item/CS_URS_2024_01/998011014" TargetMode="External"/><Relationship Id="rId109" Type="http://schemas.openxmlformats.org/officeDocument/2006/relationships/hyperlink" Target="https://podminky.urs.cz/item/CS_URS_2024_01/998771102" TargetMode="External"/><Relationship Id="rId34" Type="http://schemas.openxmlformats.org/officeDocument/2006/relationships/hyperlink" Target="https://podminky.urs.cz/item/CS_URS_2023_02/997002511" TargetMode="External"/><Relationship Id="rId50" Type="http://schemas.openxmlformats.org/officeDocument/2006/relationships/hyperlink" Target="https://podminky.urs.cz/item/CS_URS_2024_01/998721122" TargetMode="External"/><Relationship Id="rId55" Type="http://schemas.openxmlformats.org/officeDocument/2006/relationships/hyperlink" Target="https://podminky.urs.cz/item/CS_URS_2024_01/722174025" TargetMode="External"/><Relationship Id="rId76" Type="http://schemas.openxmlformats.org/officeDocument/2006/relationships/hyperlink" Target="https://podminky.urs.cz/item/CS_URS_2024_01/763121411" TargetMode="External"/><Relationship Id="rId97" Type="http://schemas.openxmlformats.org/officeDocument/2006/relationships/hyperlink" Target="https://podminky.urs.cz/item/CS_URS_2024_01/998767129" TargetMode="External"/><Relationship Id="rId104" Type="http://schemas.openxmlformats.org/officeDocument/2006/relationships/hyperlink" Target="https://podminky.urs.cz/item/CS_URS_2024_01/771573810" TargetMode="External"/><Relationship Id="rId120" Type="http://schemas.openxmlformats.org/officeDocument/2006/relationships/hyperlink" Target="https://podminky.urs.cz/item/CS_URS_2024_01/998776102" TargetMode="External"/><Relationship Id="rId125" Type="http://schemas.openxmlformats.org/officeDocument/2006/relationships/hyperlink" Target="https://podminky.urs.cz/item/CS_URS_2024_01/781151031" TargetMode="External"/><Relationship Id="rId141" Type="http://schemas.openxmlformats.org/officeDocument/2006/relationships/hyperlink" Target="https://podminky.urs.cz/item/CS_URS_2024_01/468101311" TargetMode="External"/><Relationship Id="rId146" Type="http://schemas.openxmlformats.org/officeDocument/2006/relationships/drawing" Target="../drawings/drawing2.xml"/><Relationship Id="rId7" Type="http://schemas.openxmlformats.org/officeDocument/2006/relationships/hyperlink" Target="https://podminky.urs.cz/item/CS_URS_2024_01/342244201" TargetMode="External"/><Relationship Id="rId71" Type="http://schemas.openxmlformats.org/officeDocument/2006/relationships/hyperlink" Target="https://podminky.urs.cz/item/CS_URS_2024_01/725841312" TargetMode="External"/><Relationship Id="rId92" Type="http://schemas.openxmlformats.org/officeDocument/2006/relationships/hyperlink" Target="https://podminky.urs.cz/item/CS_URS_2024_01/998766102" TargetMode="External"/><Relationship Id="rId2" Type="http://schemas.openxmlformats.org/officeDocument/2006/relationships/hyperlink" Target="https://podminky.urs.cz/item/CS_URS_2024_01/272321311" TargetMode="External"/><Relationship Id="rId29" Type="http://schemas.openxmlformats.org/officeDocument/2006/relationships/hyperlink" Target="https://podminky.urs.cz/item/CS_URS_2024_01/977151115" TargetMode="External"/><Relationship Id="rId24" Type="http://schemas.openxmlformats.org/officeDocument/2006/relationships/hyperlink" Target="https://podminky.urs.cz/item/CS_URS_2024_01/965043441" TargetMode="External"/><Relationship Id="rId40" Type="http://schemas.openxmlformats.org/officeDocument/2006/relationships/hyperlink" Target="https://podminky.urs.cz/item/CS_URS_2024_01/711111011" TargetMode="External"/><Relationship Id="rId45" Type="http://schemas.openxmlformats.org/officeDocument/2006/relationships/hyperlink" Target="https://podminky.urs.cz/item/CS_URS_2024_01/721175203" TargetMode="External"/><Relationship Id="rId66" Type="http://schemas.openxmlformats.org/officeDocument/2006/relationships/hyperlink" Target="https://podminky.urs.cz/item/CS_URS_2024_01/725339111" TargetMode="External"/><Relationship Id="rId87" Type="http://schemas.openxmlformats.org/officeDocument/2006/relationships/hyperlink" Target="https://podminky.urs.cz/item/CS_URS_2024_01/766622216" TargetMode="External"/><Relationship Id="rId110" Type="http://schemas.openxmlformats.org/officeDocument/2006/relationships/hyperlink" Target="https://podminky.urs.cz/item/CS_URS_2024_01/998771112" TargetMode="External"/><Relationship Id="rId115" Type="http://schemas.openxmlformats.org/officeDocument/2006/relationships/hyperlink" Target="https://podminky.urs.cz/item/CS_URS_2024_01/776201812" TargetMode="External"/><Relationship Id="rId131" Type="http://schemas.openxmlformats.org/officeDocument/2006/relationships/hyperlink" Target="https://podminky.urs.cz/item/CS_URS_2024_01/781495116" TargetMode="External"/><Relationship Id="rId136" Type="http://schemas.openxmlformats.org/officeDocument/2006/relationships/hyperlink" Target="https://podminky.urs.cz/item/CS_URS_2024_01/783317101" TargetMode="External"/><Relationship Id="rId61" Type="http://schemas.openxmlformats.org/officeDocument/2006/relationships/hyperlink" Target="https://podminky.urs.cz/item/CS_URS_2024_01/998722129" TargetMode="External"/><Relationship Id="rId82" Type="http://schemas.openxmlformats.org/officeDocument/2006/relationships/hyperlink" Target="https://podminky.urs.cz/item/CS_URS_2024_01/764001901" TargetMode="External"/><Relationship Id="rId19" Type="http://schemas.openxmlformats.org/officeDocument/2006/relationships/hyperlink" Target="https://podminky.urs.cz/item/CS_URS_2024_01/631312141" TargetMode="External"/><Relationship Id="rId14" Type="http://schemas.openxmlformats.org/officeDocument/2006/relationships/hyperlink" Target="https://podminky.urs.cz/item/CS_URS_2024_01/612135101" TargetMode="External"/><Relationship Id="rId30" Type="http://schemas.openxmlformats.org/officeDocument/2006/relationships/hyperlink" Target="https://podminky.urs.cz/item/CS_URS_2024_01/977151118" TargetMode="External"/><Relationship Id="rId35" Type="http://schemas.openxmlformats.org/officeDocument/2006/relationships/hyperlink" Target="https://podminky.urs.cz/item/CS_URS_2023_02/997002611" TargetMode="External"/><Relationship Id="rId56" Type="http://schemas.openxmlformats.org/officeDocument/2006/relationships/hyperlink" Target="https://podminky.urs.cz/item/CS_URS_2024_01/722181221" TargetMode="External"/><Relationship Id="rId77" Type="http://schemas.openxmlformats.org/officeDocument/2006/relationships/hyperlink" Target="https://podminky.urs.cz/item/CS_URS_2024_01/763431011" TargetMode="External"/><Relationship Id="rId100" Type="http://schemas.openxmlformats.org/officeDocument/2006/relationships/hyperlink" Target="https://podminky.urs.cz/item/CS_URS_2024_01/771161022" TargetMode="External"/><Relationship Id="rId105" Type="http://schemas.openxmlformats.org/officeDocument/2006/relationships/hyperlink" Target="https://podminky.urs.cz/item/CS_URS_2024_01/771574415" TargetMode="External"/><Relationship Id="rId126" Type="http://schemas.openxmlformats.org/officeDocument/2006/relationships/hyperlink" Target="https://podminky.urs.cz/item/CS_URS_2024_01/781151041" TargetMode="External"/><Relationship Id="rId8" Type="http://schemas.openxmlformats.org/officeDocument/2006/relationships/hyperlink" Target="https://podminky.urs.cz/item/CS_URS_2024_01/342272235" TargetMode="External"/><Relationship Id="rId51" Type="http://schemas.openxmlformats.org/officeDocument/2006/relationships/hyperlink" Target="https://podminky.urs.cz/item/CS_URS_2024_01/998721129" TargetMode="External"/><Relationship Id="rId72" Type="http://schemas.openxmlformats.org/officeDocument/2006/relationships/hyperlink" Target="https://podminky.urs.cz/item/CS_URS_2024_01/725849411" TargetMode="External"/><Relationship Id="rId93" Type="http://schemas.openxmlformats.org/officeDocument/2006/relationships/hyperlink" Target="https://podminky.urs.cz/item/CS_URS_2024_01/998766112" TargetMode="External"/><Relationship Id="rId98" Type="http://schemas.openxmlformats.org/officeDocument/2006/relationships/hyperlink" Target="https://podminky.urs.cz/item/CS_URS_2024_01/771121011" TargetMode="External"/><Relationship Id="rId121" Type="http://schemas.openxmlformats.org/officeDocument/2006/relationships/hyperlink" Target="https://podminky.urs.cz/item/CS_URS_2024_01/998776112" TargetMode="External"/><Relationship Id="rId142" Type="http://schemas.openxmlformats.org/officeDocument/2006/relationships/hyperlink" Target="https://podminky.urs.cz/item/CS_URS_2024_01/468101412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workbookViewId="0">
      <selection activeCell="Q17" sqref="Q17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323"/>
      <c r="AS2" s="323"/>
      <c r="AT2" s="323"/>
      <c r="AU2" s="323"/>
      <c r="AV2" s="323"/>
      <c r="AW2" s="323"/>
      <c r="AX2" s="323"/>
      <c r="AY2" s="323"/>
      <c r="AZ2" s="323"/>
      <c r="BA2" s="323"/>
      <c r="BB2" s="323"/>
      <c r="BC2" s="323"/>
      <c r="BD2" s="323"/>
      <c r="BE2" s="323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322" t="s">
        <v>14</v>
      </c>
      <c r="L5" s="323"/>
      <c r="M5" s="323"/>
      <c r="N5" s="323"/>
      <c r="O5" s="323"/>
      <c r="P5" s="323"/>
      <c r="Q5" s="323"/>
      <c r="R5" s="323"/>
      <c r="S5" s="323"/>
      <c r="T5" s="323"/>
      <c r="U5" s="323"/>
      <c r="V5" s="323"/>
      <c r="W5" s="323"/>
      <c r="X5" s="323"/>
      <c r="Y5" s="323"/>
      <c r="Z5" s="323"/>
      <c r="AA5" s="323"/>
      <c r="AB5" s="323"/>
      <c r="AC5" s="323"/>
      <c r="AD5" s="323"/>
      <c r="AE5" s="323"/>
      <c r="AF5" s="323"/>
      <c r="AG5" s="323"/>
      <c r="AH5" s="323"/>
      <c r="AI5" s="323"/>
      <c r="AJ5" s="323"/>
      <c r="AK5" s="323"/>
      <c r="AL5" s="323"/>
      <c r="AM5" s="323"/>
      <c r="AN5" s="323"/>
      <c r="AO5" s="323"/>
      <c r="AR5" s="20"/>
      <c r="BE5" s="319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324" t="s">
        <v>17</v>
      </c>
      <c r="L6" s="323"/>
      <c r="M6" s="323"/>
      <c r="N6" s="323"/>
      <c r="O6" s="323"/>
      <c r="P6" s="323"/>
      <c r="Q6" s="323"/>
      <c r="R6" s="323"/>
      <c r="S6" s="323"/>
      <c r="T6" s="323"/>
      <c r="U6" s="323"/>
      <c r="V6" s="323"/>
      <c r="W6" s="323"/>
      <c r="X6" s="323"/>
      <c r="Y6" s="323"/>
      <c r="Z6" s="323"/>
      <c r="AA6" s="323"/>
      <c r="AB6" s="323"/>
      <c r="AC6" s="323"/>
      <c r="AD6" s="323"/>
      <c r="AE6" s="323"/>
      <c r="AF6" s="323"/>
      <c r="AG6" s="323"/>
      <c r="AH6" s="323"/>
      <c r="AI6" s="323"/>
      <c r="AJ6" s="323"/>
      <c r="AK6" s="323"/>
      <c r="AL6" s="323"/>
      <c r="AM6" s="323"/>
      <c r="AN6" s="323"/>
      <c r="AO6" s="323"/>
      <c r="AR6" s="20"/>
      <c r="BE6" s="320"/>
      <c r="BS6" s="17" t="s">
        <v>6</v>
      </c>
    </row>
    <row r="7" spans="1:74" ht="12" customHeight="1">
      <c r="B7" s="20"/>
      <c r="D7" s="27" t="s">
        <v>18</v>
      </c>
      <c r="K7" s="25" t="s">
        <v>19</v>
      </c>
      <c r="AK7" s="27" t="s">
        <v>20</v>
      </c>
      <c r="AN7" s="25" t="s">
        <v>19</v>
      </c>
      <c r="AR7" s="20"/>
      <c r="BE7" s="320"/>
      <c r="BS7" s="17" t="s">
        <v>6</v>
      </c>
    </row>
    <row r="8" spans="1:74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320"/>
      <c r="BS8" s="17" t="s">
        <v>6</v>
      </c>
    </row>
    <row r="9" spans="1:74" ht="14.45" customHeight="1">
      <c r="B9" s="20"/>
      <c r="AR9" s="20"/>
      <c r="BE9" s="320"/>
      <c r="BS9" s="17" t="s">
        <v>6</v>
      </c>
    </row>
    <row r="10" spans="1:74" ht="12" customHeight="1">
      <c r="B10" s="20"/>
      <c r="D10" s="27" t="s">
        <v>25</v>
      </c>
      <c r="AK10" s="27" t="s">
        <v>26</v>
      </c>
      <c r="AN10" s="25" t="s">
        <v>19</v>
      </c>
      <c r="AR10" s="20"/>
      <c r="BE10" s="320"/>
      <c r="BS10" s="17" t="s">
        <v>6</v>
      </c>
    </row>
    <row r="11" spans="1:74" ht="18.399999999999999" customHeight="1">
      <c r="B11" s="20"/>
      <c r="E11" s="25" t="s">
        <v>27</v>
      </c>
      <c r="AK11" s="27" t="s">
        <v>28</v>
      </c>
      <c r="AN11" s="25" t="s">
        <v>19</v>
      </c>
      <c r="AR11" s="20"/>
      <c r="BE11" s="320"/>
      <c r="BS11" s="17" t="s">
        <v>6</v>
      </c>
    </row>
    <row r="12" spans="1:74" ht="6.95" customHeight="1">
      <c r="B12" s="20"/>
      <c r="AR12" s="20"/>
      <c r="BE12" s="320"/>
      <c r="BS12" s="17" t="s">
        <v>6</v>
      </c>
    </row>
    <row r="13" spans="1:74" ht="12" customHeight="1">
      <c r="B13" s="20"/>
      <c r="D13" s="27" t="s">
        <v>29</v>
      </c>
      <c r="AK13" s="27" t="s">
        <v>26</v>
      </c>
      <c r="AN13" s="29" t="s">
        <v>30</v>
      </c>
      <c r="AR13" s="20"/>
      <c r="BE13" s="320"/>
      <c r="BS13" s="17" t="s">
        <v>6</v>
      </c>
    </row>
    <row r="14" spans="1:74" ht="12.75">
      <c r="B14" s="20"/>
      <c r="E14" s="325" t="s">
        <v>30</v>
      </c>
      <c r="F14" s="326"/>
      <c r="G14" s="326"/>
      <c r="H14" s="326"/>
      <c r="I14" s="326"/>
      <c r="J14" s="326"/>
      <c r="K14" s="326"/>
      <c r="L14" s="326"/>
      <c r="M14" s="326"/>
      <c r="N14" s="326"/>
      <c r="O14" s="326"/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27" t="s">
        <v>28</v>
      </c>
      <c r="AN14" s="29" t="s">
        <v>30</v>
      </c>
      <c r="AR14" s="20"/>
      <c r="BE14" s="320"/>
      <c r="BS14" s="17" t="s">
        <v>6</v>
      </c>
    </row>
    <row r="15" spans="1:74" ht="6.95" customHeight="1">
      <c r="B15" s="20"/>
      <c r="AR15" s="20"/>
      <c r="BE15" s="320"/>
      <c r="BS15" s="17" t="s">
        <v>4</v>
      </c>
    </row>
    <row r="16" spans="1:74" ht="12" customHeight="1">
      <c r="B16" s="20"/>
      <c r="D16" s="27" t="s">
        <v>31</v>
      </c>
      <c r="AK16" s="27" t="s">
        <v>26</v>
      </c>
      <c r="AN16" s="25" t="s">
        <v>19</v>
      </c>
      <c r="AR16" s="20"/>
      <c r="BE16" s="320"/>
      <c r="BS16" s="17" t="s">
        <v>4</v>
      </c>
    </row>
    <row r="17" spans="2:71" ht="18.399999999999999" customHeight="1">
      <c r="B17" s="20"/>
      <c r="E17" s="25" t="s">
        <v>27</v>
      </c>
      <c r="AK17" s="27" t="s">
        <v>28</v>
      </c>
      <c r="AN17" s="25" t="s">
        <v>19</v>
      </c>
      <c r="AR17" s="20"/>
      <c r="BE17" s="320"/>
      <c r="BS17" s="17" t="s">
        <v>32</v>
      </c>
    </row>
    <row r="18" spans="2:71" ht="6.95" customHeight="1">
      <c r="B18" s="20"/>
      <c r="AR18" s="20"/>
      <c r="BE18" s="320"/>
      <c r="BS18" s="17" t="s">
        <v>6</v>
      </c>
    </row>
    <row r="19" spans="2:71" ht="12" customHeight="1">
      <c r="B19" s="20"/>
      <c r="D19" s="27" t="s">
        <v>33</v>
      </c>
      <c r="AK19" s="27" t="s">
        <v>26</v>
      </c>
      <c r="AN19" s="25" t="s">
        <v>19</v>
      </c>
      <c r="AR19" s="20"/>
      <c r="BE19" s="320"/>
      <c r="BS19" s="17" t="s">
        <v>6</v>
      </c>
    </row>
    <row r="20" spans="2:71" ht="18.399999999999999" customHeight="1">
      <c r="B20" s="20"/>
      <c r="E20" s="25" t="s">
        <v>27</v>
      </c>
      <c r="AK20" s="27" t="s">
        <v>28</v>
      </c>
      <c r="AN20" s="25" t="s">
        <v>19</v>
      </c>
      <c r="AR20" s="20"/>
      <c r="BE20" s="320"/>
      <c r="BS20" s="17" t="s">
        <v>4</v>
      </c>
    </row>
    <row r="21" spans="2:71" ht="6.95" customHeight="1">
      <c r="B21" s="20"/>
      <c r="AR21" s="20"/>
      <c r="BE21" s="320"/>
    </row>
    <row r="22" spans="2:71" ht="12" customHeight="1">
      <c r="B22" s="20"/>
      <c r="D22" s="27" t="s">
        <v>34</v>
      </c>
      <c r="AR22" s="20"/>
      <c r="BE22" s="320"/>
    </row>
    <row r="23" spans="2:71" ht="47.25" customHeight="1">
      <c r="B23" s="20"/>
      <c r="E23" s="327" t="s">
        <v>35</v>
      </c>
      <c r="F23" s="327"/>
      <c r="G23" s="327"/>
      <c r="H23" s="327"/>
      <c r="I23" s="327"/>
      <c r="J23" s="327"/>
      <c r="K23" s="327"/>
      <c r="L23" s="327"/>
      <c r="M23" s="327"/>
      <c r="N23" s="327"/>
      <c r="O23" s="327"/>
      <c r="P23" s="327"/>
      <c r="Q23" s="327"/>
      <c r="R23" s="327"/>
      <c r="S23" s="327"/>
      <c r="T23" s="327"/>
      <c r="U23" s="327"/>
      <c r="V23" s="327"/>
      <c r="W23" s="327"/>
      <c r="X23" s="327"/>
      <c r="Y23" s="327"/>
      <c r="Z23" s="327"/>
      <c r="AA23" s="327"/>
      <c r="AB23" s="327"/>
      <c r="AC23" s="327"/>
      <c r="AD23" s="327"/>
      <c r="AE23" s="327"/>
      <c r="AF23" s="327"/>
      <c r="AG23" s="327"/>
      <c r="AH23" s="327"/>
      <c r="AI23" s="327"/>
      <c r="AJ23" s="327"/>
      <c r="AK23" s="327"/>
      <c r="AL23" s="327"/>
      <c r="AM23" s="327"/>
      <c r="AN23" s="327"/>
      <c r="AR23" s="20"/>
      <c r="BE23" s="320"/>
    </row>
    <row r="24" spans="2:71" ht="6.95" customHeight="1">
      <c r="B24" s="20"/>
      <c r="AR24" s="20"/>
      <c r="BE24" s="320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320"/>
    </row>
    <row r="26" spans="2:71" s="1" customFormat="1" ht="25.9" customHeight="1">
      <c r="B26" s="32"/>
      <c r="D26" s="33" t="s">
        <v>36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28">
        <f>ROUND(AG54,2)</f>
        <v>0</v>
      </c>
      <c r="AL26" s="329"/>
      <c r="AM26" s="329"/>
      <c r="AN26" s="329"/>
      <c r="AO26" s="329"/>
      <c r="AR26" s="32"/>
      <c r="BE26" s="320"/>
    </row>
    <row r="27" spans="2:71" s="1" customFormat="1" ht="6.95" customHeight="1">
      <c r="B27" s="32"/>
      <c r="AR27" s="32"/>
      <c r="BE27" s="320"/>
    </row>
    <row r="28" spans="2:71" s="1" customFormat="1" ht="12.75">
      <c r="B28" s="32"/>
      <c r="L28" s="330" t="s">
        <v>37</v>
      </c>
      <c r="M28" s="330"/>
      <c r="N28" s="330"/>
      <c r="O28" s="330"/>
      <c r="P28" s="330"/>
      <c r="W28" s="330" t="s">
        <v>38</v>
      </c>
      <c r="X28" s="330"/>
      <c r="Y28" s="330"/>
      <c r="Z28" s="330"/>
      <c r="AA28" s="330"/>
      <c r="AB28" s="330"/>
      <c r="AC28" s="330"/>
      <c r="AD28" s="330"/>
      <c r="AE28" s="330"/>
      <c r="AK28" s="330" t="s">
        <v>39</v>
      </c>
      <c r="AL28" s="330"/>
      <c r="AM28" s="330"/>
      <c r="AN28" s="330"/>
      <c r="AO28" s="330"/>
      <c r="AR28" s="32"/>
      <c r="BE28" s="320"/>
    </row>
    <row r="29" spans="2:71" s="2" customFormat="1" ht="14.45" customHeight="1">
      <c r="B29" s="36"/>
      <c r="D29" s="27" t="s">
        <v>40</v>
      </c>
      <c r="F29" s="27" t="s">
        <v>41</v>
      </c>
      <c r="L29" s="318">
        <v>0.21</v>
      </c>
      <c r="M29" s="317"/>
      <c r="N29" s="317"/>
      <c r="O29" s="317"/>
      <c r="P29" s="317"/>
      <c r="W29" s="316">
        <f>ROUND(AZ54, 2)</f>
        <v>0</v>
      </c>
      <c r="X29" s="317"/>
      <c r="Y29" s="317"/>
      <c r="Z29" s="317"/>
      <c r="AA29" s="317"/>
      <c r="AB29" s="317"/>
      <c r="AC29" s="317"/>
      <c r="AD29" s="317"/>
      <c r="AE29" s="317"/>
      <c r="AK29" s="316">
        <f>ROUND(AV54, 2)</f>
        <v>0</v>
      </c>
      <c r="AL29" s="317"/>
      <c r="AM29" s="317"/>
      <c r="AN29" s="317"/>
      <c r="AO29" s="317"/>
      <c r="AR29" s="36"/>
      <c r="BE29" s="321"/>
    </row>
    <row r="30" spans="2:71" s="2" customFormat="1" ht="14.45" customHeight="1">
      <c r="B30" s="36"/>
      <c r="F30" s="27" t="s">
        <v>42</v>
      </c>
      <c r="L30" s="318">
        <v>0.12</v>
      </c>
      <c r="M30" s="317"/>
      <c r="N30" s="317"/>
      <c r="O30" s="317"/>
      <c r="P30" s="317"/>
      <c r="W30" s="316">
        <f>ROUND(BA54, 2)</f>
        <v>0</v>
      </c>
      <c r="X30" s="317"/>
      <c r="Y30" s="317"/>
      <c r="Z30" s="317"/>
      <c r="AA30" s="317"/>
      <c r="AB30" s="317"/>
      <c r="AC30" s="317"/>
      <c r="AD30" s="317"/>
      <c r="AE30" s="317"/>
      <c r="AK30" s="316">
        <f>ROUND(AW54, 2)</f>
        <v>0</v>
      </c>
      <c r="AL30" s="317"/>
      <c r="AM30" s="317"/>
      <c r="AN30" s="317"/>
      <c r="AO30" s="317"/>
      <c r="AR30" s="36"/>
      <c r="BE30" s="321"/>
    </row>
    <row r="31" spans="2:71" s="2" customFormat="1" ht="14.45" hidden="1" customHeight="1">
      <c r="B31" s="36"/>
      <c r="F31" s="27" t="s">
        <v>43</v>
      </c>
      <c r="L31" s="318">
        <v>0.21</v>
      </c>
      <c r="M31" s="317"/>
      <c r="N31" s="317"/>
      <c r="O31" s="317"/>
      <c r="P31" s="317"/>
      <c r="W31" s="316">
        <f>ROUND(BB54, 2)</f>
        <v>0</v>
      </c>
      <c r="X31" s="317"/>
      <c r="Y31" s="317"/>
      <c r="Z31" s="317"/>
      <c r="AA31" s="317"/>
      <c r="AB31" s="317"/>
      <c r="AC31" s="317"/>
      <c r="AD31" s="317"/>
      <c r="AE31" s="317"/>
      <c r="AK31" s="316">
        <v>0</v>
      </c>
      <c r="AL31" s="317"/>
      <c r="AM31" s="317"/>
      <c r="AN31" s="317"/>
      <c r="AO31" s="317"/>
      <c r="AR31" s="36"/>
      <c r="BE31" s="321"/>
    </row>
    <row r="32" spans="2:71" s="2" customFormat="1" ht="14.45" hidden="1" customHeight="1">
      <c r="B32" s="36"/>
      <c r="F32" s="27" t="s">
        <v>44</v>
      </c>
      <c r="L32" s="318">
        <v>0.12</v>
      </c>
      <c r="M32" s="317"/>
      <c r="N32" s="317"/>
      <c r="O32" s="317"/>
      <c r="P32" s="317"/>
      <c r="W32" s="316">
        <f>ROUND(BC54, 2)</f>
        <v>0</v>
      </c>
      <c r="X32" s="317"/>
      <c r="Y32" s="317"/>
      <c r="Z32" s="317"/>
      <c r="AA32" s="317"/>
      <c r="AB32" s="317"/>
      <c r="AC32" s="317"/>
      <c r="AD32" s="317"/>
      <c r="AE32" s="317"/>
      <c r="AK32" s="316">
        <v>0</v>
      </c>
      <c r="AL32" s="317"/>
      <c r="AM32" s="317"/>
      <c r="AN32" s="317"/>
      <c r="AO32" s="317"/>
      <c r="AR32" s="36"/>
      <c r="BE32" s="321"/>
    </row>
    <row r="33" spans="2:44" s="2" customFormat="1" ht="14.45" hidden="1" customHeight="1">
      <c r="B33" s="36"/>
      <c r="F33" s="27" t="s">
        <v>45</v>
      </c>
      <c r="L33" s="318">
        <v>0</v>
      </c>
      <c r="M33" s="317"/>
      <c r="N33" s="317"/>
      <c r="O33" s="317"/>
      <c r="P33" s="317"/>
      <c r="W33" s="316">
        <f>ROUND(BD54, 2)</f>
        <v>0</v>
      </c>
      <c r="X33" s="317"/>
      <c r="Y33" s="317"/>
      <c r="Z33" s="317"/>
      <c r="AA33" s="317"/>
      <c r="AB33" s="317"/>
      <c r="AC33" s="317"/>
      <c r="AD33" s="317"/>
      <c r="AE33" s="317"/>
      <c r="AK33" s="316">
        <v>0</v>
      </c>
      <c r="AL33" s="317"/>
      <c r="AM33" s="317"/>
      <c r="AN33" s="317"/>
      <c r="AO33" s="317"/>
      <c r="AR33" s="36"/>
    </row>
    <row r="34" spans="2:44" s="1" customFormat="1" ht="6.95" customHeight="1">
      <c r="B34" s="32"/>
      <c r="AR34" s="32"/>
    </row>
    <row r="35" spans="2:44" s="1" customFormat="1" ht="25.9" customHeight="1">
      <c r="B35" s="32"/>
      <c r="C35" s="37"/>
      <c r="D35" s="38" t="s">
        <v>46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47</v>
      </c>
      <c r="U35" s="39"/>
      <c r="V35" s="39"/>
      <c r="W35" s="39"/>
      <c r="X35" s="349" t="s">
        <v>48</v>
      </c>
      <c r="Y35" s="350"/>
      <c r="Z35" s="350"/>
      <c r="AA35" s="350"/>
      <c r="AB35" s="350"/>
      <c r="AC35" s="39"/>
      <c r="AD35" s="39"/>
      <c r="AE35" s="39"/>
      <c r="AF35" s="39"/>
      <c r="AG35" s="39"/>
      <c r="AH35" s="39"/>
      <c r="AI35" s="39"/>
      <c r="AJ35" s="39"/>
      <c r="AK35" s="351">
        <f>SUM(AK26:AK33)</f>
        <v>0</v>
      </c>
      <c r="AL35" s="350"/>
      <c r="AM35" s="350"/>
      <c r="AN35" s="350"/>
      <c r="AO35" s="352"/>
      <c r="AP35" s="37"/>
      <c r="AQ35" s="37"/>
      <c r="AR35" s="32"/>
    </row>
    <row r="36" spans="2:44" s="1" customFormat="1" ht="6.95" customHeight="1">
      <c r="B36" s="32"/>
      <c r="AR36" s="32"/>
    </row>
    <row r="37" spans="2:44" s="1" customFormat="1" ht="6.95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6.95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4.95" customHeight="1">
      <c r="B42" s="32"/>
      <c r="C42" s="21" t="s">
        <v>49</v>
      </c>
      <c r="AR42" s="32"/>
    </row>
    <row r="43" spans="2:44" s="1" customFormat="1" ht="6.95" customHeight="1">
      <c r="B43" s="32"/>
      <c r="AR43" s="32"/>
    </row>
    <row r="44" spans="2:44" s="3" customFormat="1" ht="12" customHeight="1">
      <c r="B44" s="45"/>
      <c r="C44" s="27" t="s">
        <v>13</v>
      </c>
      <c r="L44" s="3" t="str">
        <f>K5</f>
        <v>202410051</v>
      </c>
      <c r="AR44" s="45"/>
    </row>
    <row r="45" spans="2:44" s="4" customFormat="1" ht="36.950000000000003" customHeight="1">
      <c r="B45" s="46"/>
      <c r="C45" s="47" t="s">
        <v>16</v>
      </c>
      <c r="L45" s="340" t="str">
        <f>K6</f>
        <v>Modernizace školní kuchyně, GJŠB Domažlice</v>
      </c>
      <c r="M45" s="341"/>
      <c r="N45" s="341"/>
      <c r="O45" s="341"/>
      <c r="P45" s="341"/>
      <c r="Q45" s="341"/>
      <c r="R45" s="341"/>
      <c r="S45" s="341"/>
      <c r="T45" s="341"/>
      <c r="U45" s="341"/>
      <c r="V45" s="341"/>
      <c r="W45" s="341"/>
      <c r="X45" s="341"/>
      <c r="Y45" s="341"/>
      <c r="Z45" s="341"/>
      <c r="AA45" s="341"/>
      <c r="AB45" s="341"/>
      <c r="AC45" s="341"/>
      <c r="AD45" s="341"/>
      <c r="AE45" s="341"/>
      <c r="AF45" s="341"/>
      <c r="AG45" s="341"/>
      <c r="AH45" s="341"/>
      <c r="AI45" s="341"/>
      <c r="AJ45" s="341"/>
      <c r="AK45" s="341"/>
      <c r="AL45" s="341"/>
      <c r="AM45" s="341"/>
      <c r="AN45" s="341"/>
      <c r="AO45" s="341"/>
      <c r="AR45" s="46"/>
    </row>
    <row r="46" spans="2:44" s="1" customFormat="1" ht="6.95" customHeight="1">
      <c r="B46" s="32"/>
      <c r="AR46" s="32"/>
    </row>
    <row r="47" spans="2:44" s="1" customFormat="1" ht="12" customHeight="1">
      <c r="B47" s="32"/>
      <c r="C47" s="27" t="s">
        <v>21</v>
      </c>
      <c r="L47" s="48" t="str">
        <f>IF(K8="","",K8)</f>
        <v>Domažlice</v>
      </c>
      <c r="AI47" s="27" t="s">
        <v>23</v>
      </c>
      <c r="AM47" s="342" t="str">
        <f>IF(AN8= "","",AN8)</f>
        <v>15. 2. 2024</v>
      </c>
      <c r="AN47" s="342"/>
      <c r="AR47" s="32"/>
    </row>
    <row r="48" spans="2:44" s="1" customFormat="1" ht="6.95" customHeight="1">
      <c r="B48" s="32"/>
      <c r="AR48" s="32"/>
    </row>
    <row r="49" spans="1:90" s="1" customFormat="1" ht="15.2" customHeight="1">
      <c r="B49" s="32"/>
      <c r="C49" s="27" t="s">
        <v>25</v>
      </c>
      <c r="L49" s="3" t="str">
        <f>IF(E11= "","",E11)</f>
        <v xml:space="preserve"> </v>
      </c>
      <c r="AI49" s="27" t="s">
        <v>31</v>
      </c>
      <c r="AM49" s="343" t="str">
        <f>IF(E17="","",E17)</f>
        <v xml:space="preserve"> </v>
      </c>
      <c r="AN49" s="344"/>
      <c r="AO49" s="344"/>
      <c r="AP49" s="344"/>
      <c r="AR49" s="32"/>
      <c r="AS49" s="345" t="s">
        <v>50</v>
      </c>
      <c r="AT49" s="346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0" s="1" customFormat="1" ht="15.2" customHeight="1">
      <c r="B50" s="32"/>
      <c r="C50" s="27" t="s">
        <v>29</v>
      </c>
      <c r="L50" s="3" t="str">
        <f>IF(E14= "Vyplň údaj","",E14)</f>
        <v/>
      </c>
      <c r="AI50" s="27" t="s">
        <v>33</v>
      </c>
      <c r="AM50" s="343" t="str">
        <f>IF(E20="","",E20)</f>
        <v xml:space="preserve"> </v>
      </c>
      <c r="AN50" s="344"/>
      <c r="AO50" s="344"/>
      <c r="AP50" s="344"/>
      <c r="AR50" s="32"/>
      <c r="AS50" s="347"/>
      <c r="AT50" s="348"/>
      <c r="BD50" s="53"/>
    </row>
    <row r="51" spans="1:90" s="1" customFormat="1" ht="10.9" customHeight="1">
      <c r="B51" s="32"/>
      <c r="AR51" s="32"/>
      <c r="AS51" s="347"/>
      <c r="AT51" s="348"/>
      <c r="BD51" s="53"/>
    </row>
    <row r="52" spans="1:90" s="1" customFormat="1" ht="29.25" customHeight="1">
      <c r="B52" s="32"/>
      <c r="C52" s="336" t="s">
        <v>51</v>
      </c>
      <c r="D52" s="337"/>
      <c r="E52" s="337"/>
      <c r="F52" s="337"/>
      <c r="G52" s="337"/>
      <c r="H52" s="54"/>
      <c r="I52" s="338" t="s">
        <v>52</v>
      </c>
      <c r="J52" s="337"/>
      <c r="K52" s="337"/>
      <c r="L52" s="337"/>
      <c r="M52" s="337"/>
      <c r="N52" s="337"/>
      <c r="O52" s="337"/>
      <c r="P52" s="337"/>
      <c r="Q52" s="337"/>
      <c r="R52" s="337"/>
      <c r="S52" s="337"/>
      <c r="T52" s="337"/>
      <c r="U52" s="337"/>
      <c r="V52" s="337"/>
      <c r="W52" s="337"/>
      <c r="X52" s="337"/>
      <c r="Y52" s="337"/>
      <c r="Z52" s="337"/>
      <c r="AA52" s="337"/>
      <c r="AB52" s="337"/>
      <c r="AC52" s="337"/>
      <c r="AD52" s="337"/>
      <c r="AE52" s="337"/>
      <c r="AF52" s="337"/>
      <c r="AG52" s="339" t="s">
        <v>53</v>
      </c>
      <c r="AH52" s="337"/>
      <c r="AI52" s="337"/>
      <c r="AJ52" s="337"/>
      <c r="AK52" s="337"/>
      <c r="AL52" s="337"/>
      <c r="AM52" s="337"/>
      <c r="AN52" s="338" t="s">
        <v>54</v>
      </c>
      <c r="AO52" s="337"/>
      <c r="AP52" s="337"/>
      <c r="AQ52" s="55" t="s">
        <v>55</v>
      </c>
      <c r="AR52" s="32"/>
      <c r="AS52" s="56" t="s">
        <v>56</v>
      </c>
      <c r="AT52" s="57" t="s">
        <v>57</v>
      </c>
      <c r="AU52" s="57" t="s">
        <v>58</v>
      </c>
      <c r="AV52" s="57" t="s">
        <v>59</v>
      </c>
      <c r="AW52" s="57" t="s">
        <v>60</v>
      </c>
      <c r="AX52" s="57" t="s">
        <v>61</v>
      </c>
      <c r="AY52" s="57" t="s">
        <v>62</v>
      </c>
      <c r="AZ52" s="57" t="s">
        <v>63</v>
      </c>
      <c r="BA52" s="57" t="s">
        <v>64</v>
      </c>
      <c r="BB52" s="57" t="s">
        <v>65</v>
      </c>
      <c r="BC52" s="57" t="s">
        <v>66</v>
      </c>
      <c r="BD52" s="58" t="s">
        <v>67</v>
      </c>
    </row>
    <row r="53" spans="1:90" s="1" customFormat="1" ht="10.9" customHeight="1">
      <c r="B53" s="32"/>
      <c r="AR53" s="32"/>
      <c r="AS53" s="5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0" s="5" customFormat="1" ht="32.450000000000003" customHeight="1">
      <c r="B54" s="60"/>
      <c r="C54" s="61" t="s">
        <v>68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334">
        <f>ROUND(AG55,2)</f>
        <v>0</v>
      </c>
      <c r="AH54" s="334"/>
      <c r="AI54" s="334"/>
      <c r="AJ54" s="334"/>
      <c r="AK54" s="334"/>
      <c r="AL54" s="334"/>
      <c r="AM54" s="334"/>
      <c r="AN54" s="335">
        <f>SUM(AG54,AT54)</f>
        <v>0</v>
      </c>
      <c r="AO54" s="335"/>
      <c r="AP54" s="335"/>
      <c r="AQ54" s="64" t="s">
        <v>19</v>
      </c>
      <c r="AR54" s="60"/>
      <c r="AS54" s="65">
        <f>ROUND(AS55,2)</f>
        <v>0</v>
      </c>
      <c r="AT54" s="66">
        <f>ROUND(SUM(AV54:AW54),2)</f>
        <v>0</v>
      </c>
      <c r="AU54" s="67">
        <f>ROUND(AU55,5)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ROUND(AZ55,2)</f>
        <v>0</v>
      </c>
      <c r="BA54" s="66">
        <f>ROUND(BA55,2)</f>
        <v>0</v>
      </c>
      <c r="BB54" s="66">
        <f>ROUND(BB55,2)</f>
        <v>0</v>
      </c>
      <c r="BC54" s="66">
        <f>ROUND(BC55,2)</f>
        <v>0</v>
      </c>
      <c r="BD54" s="68">
        <f>ROUND(BD55,2)</f>
        <v>0</v>
      </c>
      <c r="BS54" s="69" t="s">
        <v>69</v>
      </c>
      <c r="BT54" s="69" t="s">
        <v>70</v>
      </c>
      <c r="BV54" s="69" t="s">
        <v>71</v>
      </c>
      <c r="BW54" s="69" t="s">
        <v>5</v>
      </c>
      <c r="BX54" s="69" t="s">
        <v>72</v>
      </c>
      <c r="CL54" s="69" t="s">
        <v>19</v>
      </c>
    </row>
    <row r="55" spans="1:90" s="6" customFormat="1" ht="24.75" customHeight="1">
      <c r="A55" s="70" t="s">
        <v>73</v>
      </c>
      <c r="B55" s="71"/>
      <c r="C55" s="72"/>
      <c r="D55" s="333" t="s">
        <v>14</v>
      </c>
      <c r="E55" s="333"/>
      <c r="F55" s="333"/>
      <c r="G55" s="333"/>
      <c r="H55" s="333"/>
      <c r="I55" s="73"/>
      <c r="J55" s="333" t="s">
        <v>17</v>
      </c>
      <c r="K55" s="333"/>
      <c r="L55" s="333"/>
      <c r="M55" s="333"/>
      <c r="N55" s="333"/>
      <c r="O55" s="333"/>
      <c r="P55" s="333"/>
      <c r="Q55" s="333"/>
      <c r="R55" s="333"/>
      <c r="S55" s="333"/>
      <c r="T55" s="333"/>
      <c r="U55" s="333"/>
      <c r="V55" s="333"/>
      <c r="W55" s="333"/>
      <c r="X55" s="333"/>
      <c r="Y55" s="333"/>
      <c r="Z55" s="333"/>
      <c r="AA55" s="333"/>
      <c r="AB55" s="333"/>
      <c r="AC55" s="333"/>
      <c r="AD55" s="333"/>
      <c r="AE55" s="333"/>
      <c r="AF55" s="333"/>
      <c r="AG55" s="331">
        <f>'202410051 - Modernizace š...'!J28</f>
        <v>0</v>
      </c>
      <c r="AH55" s="332"/>
      <c r="AI55" s="332"/>
      <c r="AJ55" s="332"/>
      <c r="AK55" s="332"/>
      <c r="AL55" s="332"/>
      <c r="AM55" s="332"/>
      <c r="AN55" s="331">
        <f>SUM(AG55,AT55)</f>
        <v>0</v>
      </c>
      <c r="AO55" s="332"/>
      <c r="AP55" s="332"/>
      <c r="AQ55" s="74" t="s">
        <v>74</v>
      </c>
      <c r="AR55" s="71"/>
      <c r="AS55" s="75">
        <v>0</v>
      </c>
      <c r="AT55" s="76">
        <f>ROUND(SUM(AV55:AW55),2)</f>
        <v>0</v>
      </c>
      <c r="AU55" s="77">
        <f>'202410051 - Modernizace š...'!P105</f>
        <v>0</v>
      </c>
      <c r="AV55" s="76">
        <f>'202410051 - Modernizace š...'!J31</f>
        <v>0</v>
      </c>
      <c r="AW55" s="76">
        <f>'202410051 - Modernizace š...'!J32</f>
        <v>0</v>
      </c>
      <c r="AX55" s="76">
        <f>'202410051 - Modernizace š...'!J33</f>
        <v>0</v>
      </c>
      <c r="AY55" s="76">
        <f>'202410051 - Modernizace š...'!J34</f>
        <v>0</v>
      </c>
      <c r="AZ55" s="76">
        <f>'202410051 - Modernizace š...'!F31</f>
        <v>0</v>
      </c>
      <c r="BA55" s="76">
        <f>'202410051 - Modernizace š...'!F32</f>
        <v>0</v>
      </c>
      <c r="BB55" s="76">
        <f>'202410051 - Modernizace š...'!F33</f>
        <v>0</v>
      </c>
      <c r="BC55" s="76">
        <f>'202410051 - Modernizace š...'!F34</f>
        <v>0</v>
      </c>
      <c r="BD55" s="78">
        <f>'202410051 - Modernizace š...'!F35</f>
        <v>0</v>
      </c>
      <c r="BT55" s="79" t="s">
        <v>75</v>
      </c>
      <c r="BU55" s="79" t="s">
        <v>76</v>
      </c>
      <c r="BV55" s="79" t="s">
        <v>71</v>
      </c>
      <c r="BW55" s="79" t="s">
        <v>5</v>
      </c>
      <c r="BX55" s="79" t="s">
        <v>72</v>
      </c>
      <c r="CL55" s="79" t="s">
        <v>19</v>
      </c>
    </row>
    <row r="56" spans="1:90" s="1" customFormat="1" ht="30" customHeight="1">
      <c r="B56" s="32"/>
      <c r="AR56" s="32"/>
    </row>
    <row r="57" spans="1:90" s="1" customFormat="1" ht="6.95" customHeight="1"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32"/>
    </row>
  </sheetData>
  <mergeCells count="42"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AN55:AP55"/>
    <mergeCell ref="AG55:AM55"/>
    <mergeCell ref="D55:H55"/>
    <mergeCell ref="J55:AF55"/>
    <mergeCell ref="AG54:AM54"/>
    <mergeCell ref="AN54:AP54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55" location="'202410051 - Modernizace š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798"/>
  <sheetViews>
    <sheetView showGridLines="0" topLeftCell="A765" workbookViewId="0">
      <selection activeCell="H777" sqref="H777"/>
    </sheetView>
  </sheetViews>
  <sheetFormatPr defaultRowHeight="11.25"/>
  <cols>
    <col min="1" max="1" width="8.33203125" customWidth="1"/>
    <col min="2" max="2" width="1.1640625" customWidth="1"/>
    <col min="3" max="3" width="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23"/>
      <c r="M2" s="323"/>
      <c r="N2" s="323"/>
      <c r="O2" s="323"/>
      <c r="P2" s="323"/>
      <c r="Q2" s="323"/>
      <c r="R2" s="323"/>
      <c r="S2" s="323"/>
      <c r="T2" s="323"/>
      <c r="U2" s="323"/>
      <c r="V2" s="323"/>
      <c r="AT2" s="17" t="s">
        <v>5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77</v>
      </c>
    </row>
    <row r="4" spans="2:46" ht="24.95" customHeight="1">
      <c r="B4" s="20"/>
      <c r="D4" s="21" t="s">
        <v>78</v>
      </c>
      <c r="L4" s="20"/>
      <c r="M4" s="80" t="s">
        <v>10</v>
      </c>
      <c r="AT4" s="17" t="s">
        <v>4</v>
      </c>
    </row>
    <row r="5" spans="2:46" ht="6.95" customHeight="1">
      <c r="B5" s="20"/>
      <c r="L5" s="20"/>
    </row>
    <row r="6" spans="2:46" s="1" customFormat="1" ht="12" customHeight="1">
      <c r="B6" s="32"/>
      <c r="D6" s="27" t="s">
        <v>16</v>
      </c>
      <c r="L6" s="32"/>
    </row>
    <row r="7" spans="2:46" s="1" customFormat="1" ht="16.5" customHeight="1">
      <c r="B7" s="32"/>
      <c r="E7" s="340" t="s">
        <v>17</v>
      </c>
      <c r="F7" s="353"/>
      <c r="G7" s="353"/>
      <c r="H7" s="353"/>
      <c r="L7" s="32"/>
    </row>
    <row r="8" spans="2:46" s="1" customFormat="1">
      <c r="B8" s="32"/>
      <c r="L8" s="32"/>
    </row>
    <row r="9" spans="2:46" s="1" customFormat="1" ht="12" customHeight="1">
      <c r="B9" s="32"/>
      <c r="D9" s="27" t="s">
        <v>18</v>
      </c>
      <c r="F9" s="25" t="s">
        <v>19</v>
      </c>
      <c r="I9" s="27" t="s">
        <v>20</v>
      </c>
      <c r="J9" s="25" t="s">
        <v>19</v>
      </c>
      <c r="L9" s="32"/>
    </row>
    <row r="10" spans="2:46" s="1" customFormat="1" ht="12" customHeight="1">
      <c r="B10" s="32"/>
      <c r="D10" s="27" t="s">
        <v>21</v>
      </c>
      <c r="F10" s="25" t="s">
        <v>22</v>
      </c>
      <c r="I10" s="27" t="s">
        <v>23</v>
      </c>
      <c r="J10" s="49" t="str">
        <f>'Rekapitulace stavby'!AN8</f>
        <v>15. 2. 2024</v>
      </c>
      <c r="L10" s="32"/>
    </row>
    <row r="11" spans="2:46" s="1" customFormat="1" ht="10.9" customHeight="1">
      <c r="B11" s="32"/>
      <c r="L11" s="32"/>
    </row>
    <row r="12" spans="2:46" s="1" customFormat="1" ht="12" customHeight="1">
      <c r="B12" s="32"/>
      <c r="D12" s="27" t="s">
        <v>25</v>
      </c>
      <c r="I12" s="27" t="s">
        <v>26</v>
      </c>
      <c r="J12" s="25" t="str">
        <f>IF('Rekapitulace stavby'!AN10="","",'Rekapitulace stavby'!AN10)</f>
        <v/>
      </c>
      <c r="L12" s="32"/>
    </row>
    <row r="13" spans="2:46" s="1" customFormat="1" ht="18" customHeight="1">
      <c r="B13" s="32"/>
      <c r="E13" s="25" t="str">
        <f>IF('Rekapitulace stavby'!E11="","",'Rekapitulace stavby'!E11)</f>
        <v xml:space="preserve"> </v>
      </c>
      <c r="I13" s="27" t="s">
        <v>28</v>
      </c>
      <c r="J13" s="25" t="str">
        <f>IF('Rekapitulace stavby'!AN11="","",'Rekapitulace stavby'!AN11)</f>
        <v/>
      </c>
      <c r="L13" s="32"/>
    </row>
    <row r="14" spans="2:46" s="1" customFormat="1" ht="6.95" customHeight="1">
      <c r="B14" s="32"/>
      <c r="L14" s="32"/>
    </row>
    <row r="15" spans="2:46" s="1" customFormat="1" ht="12" customHeight="1">
      <c r="B15" s="32"/>
      <c r="D15" s="27" t="s">
        <v>29</v>
      </c>
      <c r="I15" s="27" t="s">
        <v>26</v>
      </c>
      <c r="J15" s="28" t="str">
        <f>'Rekapitulace stavby'!AN13</f>
        <v>Vyplň údaj</v>
      </c>
      <c r="L15" s="32"/>
    </row>
    <row r="16" spans="2:46" s="1" customFormat="1" ht="18" customHeight="1">
      <c r="B16" s="32"/>
      <c r="E16" s="354" t="str">
        <f>'Rekapitulace stavby'!E14</f>
        <v>Vyplň údaj</v>
      </c>
      <c r="F16" s="322"/>
      <c r="G16" s="322"/>
      <c r="H16" s="322"/>
      <c r="I16" s="27" t="s">
        <v>28</v>
      </c>
      <c r="J16" s="28" t="str">
        <f>'Rekapitulace stavby'!AN14</f>
        <v>Vyplň údaj</v>
      </c>
      <c r="L16" s="32"/>
    </row>
    <row r="17" spans="2:12" s="1" customFormat="1" ht="6.95" customHeight="1">
      <c r="B17" s="32"/>
      <c r="L17" s="32"/>
    </row>
    <row r="18" spans="2:12" s="1" customFormat="1" ht="12" customHeight="1">
      <c r="B18" s="32"/>
      <c r="D18" s="27" t="s">
        <v>31</v>
      </c>
      <c r="I18" s="27" t="s">
        <v>26</v>
      </c>
      <c r="J18" s="25" t="str">
        <f>IF('Rekapitulace stavby'!AN16="","",'Rekapitulace stavby'!AN16)</f>
        <v/>
      </c>
      <c r="L18" s="32"/>
    </row>
    <row r="19" spans="2:12" s="1" customFormat="1" ht="18" customHeight="1">
      <c r="B19" s="32"/>
      <c r="E19" s="25" t="str">
        <f>IF('Rekapitulace stavby'!E17="","",'Rekapitulace stavby'!E17)</f>
        <v xml:space="preserve"> </v>
      </c>
      <c r="I19" s="27" t="s">
        <v>28</v>
      </c>
      <c r="J19" s="25" t="str">
        <f>IF('Rekapitulace stavby'!AN17="","",'Rekapitulace stavby'!AN17)</f>
        <v/>
      </c>
      <c r="L19" s="32"/>
    </row>
    <row r="20" spans="2:12" s="1" customFormat="1" ht="6.95" customHeight="1">
      <c r="B20" s="32"/>
      <c r="L20" s="32"/>
    </row>
    <row r="21" spans="2:12" s="1" customFormat="1" ht="12" customHeight="1">
      <c r="B21" s="32"/>
      <c r="D21" s="27" t="s">
        <v>33</v>
      </c>
      <c r="I21" s="27" t="s">
        <v>26</v>
      </c>
      <c r="J21" s="25" t="str">
        <f>IF('Rekapitulace stavby'!AN19="","",'Rekapitulace stavby'!AN19)</f>
        <v/>
      </c>
      <c r="L21" s="32"/>
    </row>
    <row r="22" spans="2:12" s="1" customFormat="1" ht="18" customHeight="1">
      <c r="B22" s="32"/>
      <c r="E22" s="25" t="str">
        <f>IF('Rekapitulace stavby'!E20="","",'Rekapitulace stavby'!E20)</f>
        <v xml:space="preserve"> </v>
      </c>
      <c r="I22" s="27" t="s">
        <v>28</v>
      </c>
      <c r="J22" s="25" t="str">
        <f>IF('Rekapitulace stavby'!AN20="","",'Rekapitulace stavby'!AN20)</f>
        <v/>
      </c>
      <c r="L22" s="32"/>
    </row>
    <row r="23" spans="2:12" s="1" customFormat="1" ht="6.95" customHeight="1">
      <c r="B23" s="32"/>
      <c r="L23" s="32"/>
    </row>
    <row r="24" spans="2:12" s="1" customFormat="1" ht="12" customHeight="1">
      <c r="B24" s="32"/>
      <c r="D24" s="27" t="s">
        <v>34</v>
      </c>
      <c r="L24" s="32"/>
    </row>
    <row r="25" spans="2:12" s="7" customFormat="1" ht="71.25" customHeight="1">
      <c r="B25" s="81"/>
      <c r="E25" s="327" t="s">
        <v>35</v>
      </c>
      <c r="F25" s="327"/>
      <c r="G25" s="327"/>
      <c r="H25" s="327"/>
      <c r="L25" s="81"/>
    </row>
    <row r="26" spans="2:12" s="1" customFormat="1" ht="6.95" customHeight="1">
      <c r="B26" s="32"/>
      <c r="L26" s="32"/>
    </row>
    <row r="27" spans="2:12" s="1" customFormat="1" ht="6.95" customHeight="1">
      <c r="B27" s="32"/>
      <c r="D27" s="50"/>
      <c r="E27" s="50"/>
      <c r="F27" s="50"/>
      <c r="G27" s="50"/>
      <c r="H27" s="50"/>
      <c r="I27" s="50"/>
      <c r="J27" s="50"/>
      <c r="K27" s="50"/>
      <c r="L27" s="32"/>
    </row>
    <row r="28" spans="2:12" s="1" customFormat="1" ht="25.35" customHeight="1">
      <c r="B28" s="32"/>
      <c r="D28" s="82" t="s">
        <v>36</v>
      </c>
      <c r="J28" s="63">
        <f>ROUND(J105, 2)</f>
        <v>0</v>
      </c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14.45" customHeight="1">
      <c r="B30" s="32"/>
      <c r="F30" s="35" t="s">
        <v>38</v>
      </c>
      <c r="I30" s="35" t="s">
        <v>37</v>
      </c>
      <c r="J30" s="35" t="s">
        <v>39</v>
      </c>
      <c r="L30" s="32"/>
    </row>
    <row r="31" spans="2:12" s="1" customFormat="1" ht="14.45" customHeight="1">
      <c r="B31" s="32"/>
      <c r="D31" s="52" t="s">
        <v>40</v>
      </c>
      <c r="E31" s="27" t="s">
        <v>41</v>
      </c>
      <c r="F31" s="83">
        <f>ROUND((SUM(BE105:BE797)),  2)</f>
        <v>0</v>
      </c>
      <c r="I31" s="84">
        <v>0.21</v>
      </c>
      <c r="J31" s="83">
        <f>ROUND(((SUM(BE105:BE797))*I31),  2)</f>
        <v>0</v>
      </c>
      <c r="L31" s="32"/>
    </row>
    <row r="32" spans="2:12" s="1" customFormat="1" ht="14.45" customHeight="1">
      <c r="B32" s="32"/>
      <c r="E32" s="27" t="s">
        <v>42</v>
      </c>
      <c r="F32" s="83">
        <f>ROUND((SUM(BF105:BF797)),  2)</f>
        <v>0</v>
      </c>
      <c r="I32" s="84">
        <v>0.12</v>
      </c>
      <c r="J32" s="83">
        <f>ROUND(((SUM(BF105:BF797))*I32),  2)</f>
        <v>0</v>
      </c>
      <c r="L32" s="32"/>
    </row>
    <row r="33" spans="2:12" s="1" customFormat="1" ht="14.45" hidden="1" customHeight="1">
      <c r="B33" s="32"/>
      <c r="E33" s="27" t="s">
        <v>43</v>
      </c>
      <c r="F33" s="83">
        <f>ROUND((SUM(BG105:BG797)),  2)</f>
        <v>0</v>
      </c>
      <c r="I33" s="84">
        <v>0.21</v>
      </c>
      <c r="J33" s="83">
        <f>0</f>
        <v>0</v>
      </c>
      <c r="L33" s="32"/>
    </row>
    <row r="34" spans="2:12" s="1" customFormat="1" ht="14.45" hidden="1" customHeight="1">
      <c r="B34" s="32"/>
      <c r="E34" s="27" t="s">
        <v>44</v>
      </c>
      <c r="F34" s="83">
        <f>ROUND((SUM(BH105:BH797)),  2)</f>
        <v>0</v>
      </c>
      <c r="I34" s="84">
        <v>0.12</v>
      </c>
      <c r="J34" s="83">
        <f>0</f>
        <v>0</v>
      </c>
      <c r="L34" s="32"/>
    </row>
    <row r="35" spans="2:12" s="1" customFormat="1" ht="14.45" hidden="1" customHeight="1">
      <c r="B35" s="32"/>
      <c r="E35" s="27" t="s">
        <v>45</v>
      </c>
      <c r="F35" s="83">
        <f>ROUND((SUM(BI105:BI797)),  2)</f>
        <v>0</v>
      </c>
      <c r="I35" s="84">
        <v>0</v>
      </c>
      <c r="J35" s="83">
        <f>0</f>
        <v>0</v>
      </c>
      <c r="L35" s="32"/>
    </row>
    <row r="36" spans="2:12" s="1" customFormat="1" ht="6.95" customHeight="1">
      <c r="B36" s="32"/>
      <c r="L36" s="32"/>
    </row>
    <row r="37" spans="2:12" s="1" customFormat="1" ht="25.35" customHeight="1">
      <c r="B37" s="32"/>
      <c r="C37" s="85"/>
      <c r="D37" s="86" t="s">
        <v>46</v>
      </c>
      <c r="E37" s="54"/>
      <c r="F37" s="54"/>
      <c r="G37" s="87" t="s">
        <v>47</v>
      </c>
      <c r="H37" s="88" t="s">
        <v>48</v>
      </c>
      <c r="I37" s="54"/>
      <c r="J37" s="89">
        <f>SUM(J28:J35)</f>
        <v>0</v>
      </c>
      <c r="K37" s="90"/>
      <c r="L37" s="32"/>
    </row>
    <row r="38" spans="2:12" s="1" customFormat="1" ht="14.45" customHeight="1"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32"/>
    </row>
    <row r="42" spans="2:12" s="1" customFormat="1" ht="6.95" customHeight="1">
      <c r="B42" s="43"/>
      <c r="C42" s="44"/>
      <c r="D42" s="44"/>
      <c r="E42" s="44"/>
      <c r="F42" s="44"/>
      <c r="G42" s="44"/>
      <c r="H42" s="44"/>
      <c r="I42" s="44"/>
      <c r="J42" s="44"/>
      <c r="K42" s="44"/>
      <c r="L42" s="32"/>
    </row>
    <row r="43" spans="2:12" s="1" customFormat="1" ht="24.95" customHeight="1">
      <c r="B43" s="32"/>
      <c r="C43" s="21" t="s">
        <v>79</v>
      </c>
      <c r="L43" s="32"/>
    </row>
    <row r="44" spans="2:12" s="1" customFormat="1" ht="6.95" customHeight="1">
      <c r="B44" s="32"/>
      <c r="L44" s="32"/>
    </row>
    <row r="45" spans="2:12" s="1" customFormat="1" ht="12" customHeight="1">
      <c r="B45" s="32"/>
      <c r="C45" s="27" t="s">
        <v>16</v>
      </c>
      <c r="L45" s="32"/>
    </row>
    <row r="46" spans="2:12" s="1" customFormat="1" ht="16.5" customHeight="1">
      <c r="B46" s="32"/>
      <c r="E46" s="340" t="str">
        <f>E7</f>
        <v>Modernizace školní kuchyně, GJŠB Domažlice</v>
      </c>
      <c r="F46" s="353"/>
      <c r="G46" s="353"/>
      <c r="H46" s="353"/>
      <c r="L46" s="32"/>
    </row>
    <row r="47" spans="2:12" s="1" customFormat="1" ht="6.95" customHeight="1">
      <c r="B47" s="32"/>
      <c r="L47" s="32"/>
    </row>
    <row r="48" spans="2:12" s="1" customFormat="1" ht="12" customHeight="1">
      <c r="B48" s="32"/>
      <c r="C48" s="27" t="s">
        <v>21</v>
      </c>
      <c r="F48" s="25" t="str">
        <f>F10</f>
        <v>Domažlice</v>
      </c>
      <c r="I48" s="27" t="s">
        <v>23</v>
      </c>
      <c r="J48" s="49" t="str">
        <f>IF(J10="","",J10)</f>
        <v>15. 2. 2024</v>
      </c>
      <c r="L48" s="32"/>
    </row>
    <row r="49" spans="2:47" s="1" customFormat="1" ht="6.95" customHeight="1">
      <c r="B49" s="32"/>
      <c r="L49" s="32"/>
    </row>
    <row r="50" spans="2:47" s="1" customFormat="1" ht="15.2" customHeight="1">
      <c r="B50" s="32"/>
      <c r="C50" s="27" t="s">
        <v>25</v>
      </c>
      <c r="F50" s="25" t="str">
        <f>E13</f>
        <v xml:space="preserve"> </v>
      </c>
      <c r="I50" s="27" t="s">
        <v>31</v>
      </c>
      <c r="J50" s="30" t="str">
        <f>E19</f>
        <v xml:space="preserve"> </v>
      </c>
      <c r="L50" s="32"/>
    </row>
    <row r="51" spans="2:47" s="1" customFormat="1" ht="15.2" customHeight="1">
      <c r="B51" s="32"/>
      <c r="C51" s="27" t="s">
        <v>29</v>
      </c>
      <c r="F51" s="25" t="str">
        <f>IF(E16="","",E16)</f>
        <v>Vyplň údaj</v>
      </c>
      <c r="I51" s="27" t="s">
        <v>33</v>
      </c>
      <c r="J51" s="30" t="str">
        <f>E22</f>
        <v xml:space="preserve"> </v>
      </c>
      <c r="L51" s="32"/>
    </row>
    <row r="52" spans="2:47" s="1" customFormat="1" ht="10.35" customHeight="1">
      <c r="B52" s="32"/>
      <c r="L52" s="32"/>
    </row>
    <row r="53" spans="2:47" s="1" customFormat="1" ht="29.25" customHeight="1">
      <c r="B53" s="32"/>
      <c r="C53" s="91" t="s">
        <v>80</v>
      </c>
      <c r="D53" s="85"/>
      <c r="E53" s="85"/>
      <c r="F53" s="85"/>
      <c r="G53" s="85"/>
      <c r="H53" s="85"/>
      <c r="I53" s="85"/>
      <c r="J53" s="92" t="s">
        <v>81</v>
      </c>
      <c r="K53" s="85"/>
      <c r="L53" s="32"/>
    </row>
    <row r="54" spans="2:47" s="1" customFormat="1" ht="10.35" customHeight="1">
      <c r="B54" s="32"/>
      <c r="L54" s="32"/>
    </row>
    <row r="55" spans="2:47" s="1" customFormat="1" ht="22.9" customHeight="1">
      <c r="B55" s="32"/>
      <c r="C55" s="93" t="s">
        <v>68</v>
      </c>
      <c r="J55" s="63">
        <f>J105</f>
        <v>0</v>
      </c>
      <c r="L55" s="32"/>
      <c r="AU55" s="17" t="s">
        <v>82</v>
      </c>
    </row>
    <row r="56" spans="2:47" s="8" customFormat="1" ht="24.95" customHeight="1">
      <c r="B56" s="94"/>
      <c r="D56" s="95" t="s">
        <v>83</v>
      </c>
      <c r="E56" s="96"/>
      <c r="F56" s="96"/>
      <c r="G56" s="96"/>
      <c r="H56" s="96"/>
      <c r="I56" s="96"/>
      <c r="J56" s="97">
        <f>J106</f>
        <v>0</v>
      </c>
      <c r="L56" s="94"/>
    </row>
    <row r="57" spans="2:47" s="9" customFormat="1" ht="19.899999999999999" customHeight="1">
      <c r="B57" s="98"/>
      <c r="D57" s="99" t="s">
        <v>84</v>
      </c>
      <c r="E57" s="100"/>
      <c r="F57" s="100"/>
      <c r="G57" s="100"/>
      <c r="H57" s="100"/>
      <c r="I57" s="100"/>
      <c r="J57" s="101">
        <f>J107</f>
        <v>0</v>
      </c>
      <c r="L57" s="98"/>
    </row>
    <row r="58" spans="2:47" s="9" customFormat="1" ht="14.85" customHeight="1">
      <c r="B58" s="98"/>
      <c r="D58" s="99" t="s">
        <v>85</v>
      </c>
      <c r="E58" s="100"/>
      <c r="F58" s="100"/>
      <c r="G58" s="100"/>
      <c r="H58" s="100"/>
      <c r="I58" s="100"/>
      <c r="J58" s="101">
        <f>J108</f>
        <v>0</v>
      </c>
      <c r="L58" s="98"/>
    </row>
    <row r="59" spans="2:47" s="9" customFormat="1" ht="14.85" customHeight="1">
      <c r="B59" s="98"/>
      <c r="D59" s="99" t="s">
        <v>86</v>
      </c>
      <c r="E59" s="100"/>
      <c r="F59" s="100"/>
      <c r="G59" s="100"/>
      <c r="H59" s="100"/>
      <c r="I59" s="100"/>
      <c r="J59" s="101">
        <f>J120</f>
        <v>0</v>
      </c>
      <c r="L59" s="98"/>
    </row>
    <row r="60" spans="2:47" s="9" customFormat="1" ht="14.85" customHeight="1">
      <c r="B60" s="98"/>
      <c r="D60" s="99" t="s">
        <v>87</v>
      </c>
      <c r="E60" s="100"/>
      <c r="F60" s="100"/>
      <c r="G60" s="100"/>
      <c r="H60" s="100"/>
      <c r="I60" s="100"/>
      <c r="J60" s="101">
        <f>J138</f>
        <v>0</v>
      </c>
      <c r="L60" s="98"/>
    </row>
    <row r="61" spans="2:47" s="9" customFormat="1" ht="14.85" customHeight="1">
      <c r="B61" s="98"/>
      <c r="D61" s="99" t="s">
        <v>88</v>
      </c>
      <c r="E61" s="100"/>
      <c r="F61" s="100"/>
      <c r="G61" s="100"/>
      <c r="H61" s="100"/>
      <c r="I61" s="100"/>
      <c r="J61" s="101">
        <f>J161</f>
        <v>0</v>
      </c>
      <c r="L61" s="98"/>
    </row>
    <row r="62" spans="2:47" s="9" customFormat="1" ht="14.85" customHeight="1">
      <c r="B62" s="98"/>
      <c r="D62" s="99" t="s">
        <v>89</v>
      </c>
      <c r="E62" s="100"/>
      <c r="F62" s="100"/>
      <c r="G62" s="100"/>
      <c r="H62" s="100"/>
      <c r="I62" s="100"/>
      <c r="J62" s="101">
        <f>J197</f>
        <v>0</v>
      </c>
      <c r="L62" s="98"/>
    </row>
    <row r="63" spans="2:47" s="9" customFormat="1" ht="19.899999999999999" customHeight="1">
      <c r="B63" s="98"/>
      <c r="D63" s="99" t="s">
        <v>90</v>
      </c>
      <c r="E63" s="100"/>
      <c r="F63" s="100"/>
      <c r="G63" s="100"/>
      <c r="H63" s="100"/>
      <c r="I63" s="100"/>
      <c r="J63" s="101">
        <f>J258</f>
        <v>0</v>
      </c>
      <c r="L63" s="98"/>
    </row>
    <row r="64" spans="2:47" s="9" customFormat="1" ht="14.85" customHeight="1">
      <c r="B64" s="98"/>
      <c r="D64" s="99" t="s">
        <v>91</v>
      </c>
      <c r="E64" s="100"/>
      <c r="F64" s="100"/>
      <c r="G64" s="100"/>
      <c r="H64" s="100"/>
      <c r="I64" s="100"/>
      <c r="J64" s="101">
        <f>J269</f>
        <v>0</v>
      </c>
      <c r="L64" s="98"/>
    </row>
    <row r="65" spans="2:12" s="9" customFormat="1" ht="19.899999999999999" customHeight="1">
      <c r="B65" s="98"/>
      <c r="D65" s="99" t="s">
        <v>92</v>
      </c>
      <c r="E65" s="100"/>
      <c r="F65" s="100"/>
      <c r="G65" s="100"/>
      <c r="H65" s="100"/>
      <c r="I65" s="100"/>
      <c r="J65" s="101">
        <f>J274</f>
        <v>0</v>
      </c>
      <c r="L65" s="98"/>
    </row>
    <row r="66" spans="2:12" s="9" customFormat="1" ht="14.85" customHeight="1">
      <c r="B66" s="98"/>
      <c r="D66" s="99" t="s">
        <v>93</v>
      </c>
      <c r="E66" s="100"/>
      <c r="F66" s="100"/>
      <c r="G66" s="100"/>
      <c r="H66" s="100"/>
      <c r="I66" s="100"/>
      <c r="J66" s="101">
        <f>J275</f>
        <v>0</v>
      </c>
      <c r="L66" s="98"/>
    </row>
    <row r="67" spans="2:12" s="9" customFormat="1" ht="14.85" customHeight="1">
      <c r="B67" s="98"/>
      <c r="D67" s="99" t="s">
        <v>94</v>
      </c>
      <c r="E67" s="100"/>
      <c r="F67" s="100"/>
      <c r="G67" s="100"/>
      <c r="H67" s="100"/>
      <c r="I67" s="100"/>
      <c r="J67" s="101">
        <f>J290</f>
        <v>0</v>
      </c>
      <c r="L67" s="98"/>
    </row>
    <row r="68" spans="2:12" s="9" customFormat="1" ht="14.85" customHeight="1">
      <c r="B68" s="98"/>
      <c r="D68" s="99" t="s">
        <v>95</v>
      </c>
      <c r="E68" s="100"/>
      <c r="F68" s="100"/>
      <c r="G68" s="100"/>
      <c r="H68" s="100"/>
      <c r="I68" s="100"/>
      <c r="J68" s="101">
        <f>J316</f>
        <v>0</v>
      </c>
      <c r="L68" s="98"/>
    </row>
    <row r="69" spans="2:12" s="9" customFormat="1" ht="14.85" customHeight="1">
      <c r="B69" s="98"/>
      <c r="D69" s="99" t="s">
        <v>96</v>
      </c>
      <c r="E69" s="100"/>
      <c r="F69" s="100"/>
      <c r="G69" s="100"/>
      <c r="H69" s="100"/>
      <c r="I69" s="100"/>
      <c r="J69" s="101">
        <f>J350</f>
        <v>0</v>
      </c>
      <c r="L69" s="98"/>
    </row>
    <row r="70" spans="2:12" s="9" customFormat="1" ht="14.85" customHeight="1">
      <c r="B70" s="98"/>
      <c r="D70" s="99" t="s">
        <v>97</v>
      </c>
      <c r="E70" s="100"/>
      <c r="F70" s="100"/>
      <c r="G70" s="100"/>
      <c r="H70" s="100"/>
      <c r="I70" s="100"/>
      <c r="J70" s="101">
        <f>J379</f>
        <v>0</v>
      </c>
      <c r="L70" s="98"/>
    </row>
    <row r="71" spans="2:12" s="9" customFormat="1" ht="14.85" customHeight="1">
      <c r="B71" s="98"/>
      <c r="D71" s="99" t="s">
        <v>98</v>
      </c>
      <c r="E71" s="100"/>
      <c r="F71" s="100"/>
      <c r="G71" s="100"/>
      <c r="H71" s="100"/>
      <c r="I71" s="100"/>
      <c r="J71" s="101">
        <f>J383</f>
        <v>0</v>
      </c>
      <c r="L71" s="98"/>
    </row>
    <row r="72" spans="2:12" s="9" customFormat="1" ht="14.85" customHeight="1">
      <c r="B72" s="98"/>
      <c r="D72" s="99" t="s">
        <v>99</v>
      </c>
      <c r="E72" s="100"/>
      <c r="F72" s="100"/>
      <c r="G72" s="100"/>
      <c r="H72" s="100"/>
      <c r="I72" s="100"/>
      <c r="J72" s="101">
        <f>J402</f>
        <v>0</v>
      </c>
      <c r="L72" s="98"/>
    </row>
    <row r="73" spans="2:12" s="9" customFormat="1" ht="14.85" customHeight="1">
      <c r="B73" s="98"/>
      <c r="D73" s="99" t="s">
        <v>100</v>
      </c>
      <c r="E73" s="100"/>
      <c r="F73" s="100"/>
      <c r="G73" s="100"/>
      <c r="H73" s="100"/>
      <c r="I73" s="100"/>
      <c r="J73" s="101">
        <f>J417</f>
        <v>0</v>
      </c>
      <c r="L73" s="98"/>
    </row>
    <row r="74" spans="2:12" s="9" customFormat="1" ht="14.85" customHeight="1">
      <c r="B74" s="98"/>
      <c r="D74" s="99" t="s">
        <v>101</v>
      </c>
      <c r="E74" s="100"/>
      <c r="F74" s="100"/>
      <c r="G74" s="100"/>
      <c r="H74" s="100"/>
      <c r="I74" s="100"/>
      <c r="J74" s="101">
        <f>J522</f>
        <v>0</v>
      </c>
      <c r="L74" s="98"/>
    </row>
    <row r="75" spans="2:12" s="9" customFormat="1" ht="14.85" customHeight="1">
      <c r="B75" s="98"/>
      <c r="D75" s="99" t="s">
        <v>102</v>
      </c>
      <c r="E75" s="100"/>
      <c r="F75" s="100"/>
      <c r="G75" s="100"/>
      <c r="H75" s="100"/>
      <c r="I75" s="100"/>
      <c r="J75" s="101">
        <f>J533</f>
        <v>0</v>
      </c>
      <c r="L75" s="98"/>
    </row>
    <row r="76" spans="2:12" s="9" customFormat="1" ht="14.85" customHeight="1">
      <c r="B76" s="98"/>
      <c r="D76" s="99" t="s">
        <v>103</v>
      </c>
      <c r="E76" s="100"/>
      <c r="F76" s="100"/>
      <c r="G76" s="100"/>
      <c r="H76" s="100"/>
      <c r="I76" s="100"/>
      <c r="J76" s="101">
        <f>J602</f>
        <v>0</v>
      </c>
      <c r="L76" s="98"/>
    </row>
    <row r="77" spans="2:12" s="9" customFormat="1" ht="14.85" customHeight="1">
      <c r="B77" s="98"/>
      <c r="D77" s="99" t="s">
        <v>104</v>
      </c>
      <c r="E77" s="100"/>
      <c r="F77" s="100"/>
      <c r="G77" s="100"/>
      <c r="H77" s="100"/>
      <c r="I77" s="100"/>
      <c r="J77" s="101">
        <f>J657</f>
        <v>0</v>
      </c>
      <c r="L77" s="98"/>
    </row>
    <row r="78" spans="2:12" s="9" customFormat="1" ht="14.85" customHeight="1">
      <c r="B78" s="98"/>
      <c r="D78" s="99" t="s">
        <v>105</v>
      </c>
      <c r="E78" s="100"/>
      <c r="F78" s="100"/>
      <c r="G78" s="100"/>
      <c r="H78" s="100"/>
      <c r="I78" s="100"/>
      <c r="J78" s="101">
        <f>J739</f>
        <v>0</v>
      </c>
      <c r="L78" s="98"/>
    </row>
    <row r="79" spans="2:12" s="9" customFormat="1" ht="14.85" customHeight="1">
      <c r="B79" s="98"/>
      <c r="D79" s="99" t="s">
        <v>106</v>
      </c>
      <c r="E79" s="100"/>
      <c r="F79" s="100"/>
      <c r="G79" s="100"/>
      <c r="H79" s="100"/>
      <c r="I79" s="100"/>
      <c r="J79" s="101">
        <f>J754</f>
        <v>0</v>
      </c>
      <c r="L79" s="98"/>
    </row>
    <row r="80" spans="2:12" s="9" customFormat="1" ht="19.899999999999999" customHeight="1">
      <c r="B80" s="98"/>
      <c r="D80" s="99" t="s">
        <v>107</v>
      </c>
      <c r="E80" s="100"/>
      <c r="F80" s="100"/>
      <c r="G80" s="100"/>
      <c r="H80" s="100"/>
      <c r="I80" s="100"/>
      <c r="J80" s="101">
        <f>J762</f>
        <v>0</v>
      </c>
      <c r="L80" s="98"/>
    </row>
    <row r="81" spans="2:12" s="9" customFormat="1" ht="14.85" customHeight="1">
      <c r="B81" s="98"/>
      <c r="D81" s="99" t="s">
        <v>108</v>
      </c>
      <c r="E81" s="100"/>
      <c r="F81" s="100"/>
      <c r="G81" s="100"/>
      <c r="H81" s="100"/>
      <c r="I81" s="100"/>
      <c r="J81" s="101">
        <f>J763</f>
        <v>0</v>
      </c>
      <c r="L81" s="98"/>
    </row>
    <row r="82" spans="2:12" s="9" customFormat="1" ht="14.85" customHeight="1">
      <c r="B82" s="98"/>
      <c r="D82" s="99" t="s">
        <v>109</v>
      </c>
      <c r="E82" s="100"/>
      <c r="F82" s="100"/>
      <c r="G82" s="100"/>
      <c r="H82" s="100"/>
      <c r="I82" s="100"/>
      <c r="J82" s="101">
        <f>J771</f>
        <v>0</v>
      </c>
      <c r="L82" s="98"/>
    </row>
    <row r="83" spans="2:12" s="9" customFormat="1" ht="19.899999999999999" customHeight="1">
      <c r="B83" s="98"/>
      <c r="D83" s="99" t="s">
        <v>110</v>
      </c>
      <c r="E83" s="100"/>
      <c r="F83" s="100"/>
      <c r="G83" s="100"/>
      <c r="H83" s="100"/>
      <c r="I83" s="100"/>
      <c r="J83" s="101">
        <f>J776</f>
        <v>0</v>
      </c>
      <c r="L83" s="98"/>
    </row>
    <row r="84" spans="2:12" s="9" customFormat="1" ht="19.899999999999999" customHeight="1">
      <c r="B84" s="98"/>
      <c r="D84" s="99" t="s">
        <v>111</v>
      </c>
      <c r="E84" s="100"/>
      <c r="F84" s="100"/>
      <c r="G84" s="100"/>
      <c r="H84" s="100"/>
      <c r="I84" s="100"/>
      <c r="J84" s="101">
        <f>J788</f>
        <v>0</v>
      </c>
      <c r="L84" s="98"/>
    </row>
    <row r="85" spans="2:12" s="9" customFormat="1" ht="14.85" customHeight="1">
      <c r="B85" s="98"/>
      <c r="D85" s="99" t="s">
        <v>112</v>
      </c>
      <c r="E85" s="100"/>
      <c r="F85" s="100"/>
      <c r="G85" s="100"/>
      <c r="H85" s="100"/>
      <c r="I85" s="100"/>
      <c r="J85" s="101">
        <f>J789</f>
        <v>0</v>
      </c>
      <c r="L85" s="98"/>
    </row>
    <row r="86" spans="2:12" s="9" customFormat="1" ht="14.85" customHeight="1">
      <c r="B86" s="98"/>
      <c r="D86" s="99" t="s">
        <v>113</v>
      </c>
      <c r="E86" s="100"/>
      <c r="F86" s="100"/>
      <c r="G86" s="100"/>
      <c r="H86" s="100"/>
      <c r="I86" s="100"/>
      <c r="J86" s="101">
        <f>J792</f>
        <v>0</v>
      </c>
      <c r="L86" s="98"/>
    </row>
    <row r="87" spans="2:12" s="9" customFormat="1" ht="14.85" customHeight="1">
      <c r="B87" s="98"/>
      <c r="D87" s="99" t="s">
        <v>114</v>
      </c>
      <c r="E87" s="100"/>
      <c r="F87" s="100"/>
      <c r="G87" s="100"/>
      <c r="H87" s="100"/>
      <c r="I87" s="100"/>
      <c r="J87" s="101">
        <f>J795</f>
        <v>0</v>
      </c>
      <c r="L87" s="98"/>
    </row>
    <row r="88" spans="2:12" s="1" customFormat="1" ht="21.75" customHeight="1">
      <c r="B88" s="32"/>
      <c r="L88" s="32"/>
    </row>
    <row r="89" spans="2:12" s="1" customFormat="1" ht="6.95" customHeight="1"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32"/>
    </row>
    <row r="93" spans="2:12" s="1" customFormat="1" ht="6.95" customHeight="1">
      <c r="B93" s="43"/>
      <c r="C93" s="44"/>
      <c r="D93" s="44"/>
      <c r="E93" s="44"/>
      <c r="F93" s="44"/>
      <c r="G93" s="44"/>
      <c r="H93" s="44"/>
      <c r="I93" s="44"/>
      <c r="J93" s="44"/>
      <c r="K93" s="44"/>
      <c r="L93" s="32"/>
    </row>
    <row r="94" spans="2:12" s="1" customFormat="1" ht="24.95" customHeight="1">
      <c r="B94" s="32"/>
      <c r="C94" s="21" t="s">
        <v>115</v>
      </c>
      <c r="L94" s="32"/>
    </row>
    <row r="95" spans="2:12" s="1" customFormat="1" ht="6.95" customHeight="1">
      <c r="B95" s="32"/>
      <c r="L95" s="32"/>
    </row>
    <row r="96" spans="2:12" s="1" customFormat="1" ht="12" customHeight="1">
      <c r="B96" s="32"/>
      <c r="C96" s="27" t="s">
        <v>16</v>
      </c>
      <c r="L96" s="32"/>
    </row>
    <row r="97" spans="2:65" s="1" customFormat="1" ht="16.5" customHeight="1">
      <c r="B97" s="32"/>
      <c r="E97" s="340" t="str">
        <f>E7</f>
        <v>Modernizace školní kuchyně, GJŠB Domažlice</v>
      </c>
      <c r="F97" s="353"/>
      <c r="G97" s="353"/>
      <c r="H97" s="353"/>
      <c r="L97" s="32"/>
    </row>
    <row r="98" spans="2:65" s="1" customFormat="1" ht="6.95" customHeight="1">
      <c r="B98" s="32"/>
      <c r="L98" s="32"/>
    </row>
    <row r="99" spans="2:65" s="1" customFormat="1" ht="12" customHeight="1">
      <c r="B99" s="32"/>
      <c r="C99" s="27" t="s">
        <v>21</v>
      </c>
      <c r="F99" s="25" t="str">
        <f>F10</f>
        <v>Domažlice</v>
      </c>
      <c r="I99" s="27" t="s">
        <v>23</v>
      </c>
      <c r="J99" s="49" t="str">
        <f>IF(J10="","",J10)</f>
        <v>15. 2. 2024</v>
      </c>
      <c r="L99" s="32"/>
    </row>
    <row r="100" spans="2:65" s="1" customFormat="1" ht="6.95" customHeight="1">
      <c r="B100" s="32"/>
      <c r="L100" s="32"/>
    </row>
    <row r="101" spans="2:65" s="1" customFormat="1" ht="15.2" customHeight="1">
      <c r="B101" s="32"/>
      <c r="C101" s="27" t="s">
        <v>25</v>
      </c>
      <c r="F101" s="25" t="str">
        <f>E13</f>
        <v xml:space="preserve"> </v>
      </c>
      <c r="I101" s="27" t="s">
        <v>31</v>
      </c>
      <c r="J101" s="30" t="str">
        <f>E19</f>
        <v xml:space="preserve"> </v>
      </c>
      <c r="L101" s="32"/>
    </row>
    <row r="102" spans="2:65" s="1" customFormat="1" ht="15.2" customHeight="1">
      <c r="B102" s="32"/>
      <c r="C102" s="27" t="s">
        <v>29</v>
      </c>
      <c r="F102" s="25" t="str">
        <f>IF(E16="","",E16)</f>
        <v>Vyplň údaj</v>
      </c>
      <c r="I102" s="27" t="s">
        <v>33</v>
      </c>
      <c r="J102" s="30" t="str">
        <f>E22</f>
        <v xml:space="preserve"> </v>
      </c>
      <c r="L102" s="32"/>
    </row>
    <row r="103" spans="2:65" s="1" customFormat="1" ht="10.35" customHeight="1">
      <c r="B103" s="32"/>
      <c r="L103" s="32"/>
    </row>
    <row r="104" spans="2:65" s="10" customFormat="1" ht="29.25" customHeight="1">
      <c r="B104" s="102"/>
      <c r="C104" s="103" t="s">
        <v>116</v>
      </c>
      <c r="D104" s="104" t="s">
        <v>55</v>
      </c>
      <c r="E104" s="104" t="s">
        <v>51</v>
      </c>
      <c r="F104" s="104" t="s">
        <v>52</v>
      </c>
      <c r="G104" s="104" t="s">
        <v>117</v>
      </c>
      <c r="H104" s="104" t="s">
        <v>118</v>
      </c>
      <c r="I104" s="104" t="s">
        <v>119</v>
      </c>
      <c r="J104" s="105" t="s">
        <v>81</v>
      </c>
      <c r="K104" s="106" t="s">
        <v>120</v>
      </c>
      <c r="L104" s="102"/>
      <c r="M104" s="56" t="s">
        <v>19</v>
      </c>
      <c r="N104" s="57" t="s">
        <v>40</v>
      </c>
      <c r="O104" s="57" t="s">
        <v>121</v>
      </c>
      <c r="P104" s="57" t="s">
        <v>122</v>
      </c>
      <c r="Q104" s="57" t="s">
        <v>123</v>
      </c>
      <c r="R104" s="57" t="s">
        <v>124</v>
      </c>
      <c r="S104" s="57" t="s">
        <v>125</v>
      </c>
      <c r="T104" s="58" t="s">
        <v>126</v>
      </c>
    </row>
    <row r="105" spans="2:65" s="1" customFormat="1" ht="22.9" customHeight="1">
      <c r="B105" s="32"/>
      <c r="C105" s="61" t="s">
        <v>127</v>
      </c>
      <c r="J105" s="107">
        <f>BK105</f>
        <v>0</v>
      </c>
      <c r="L105" s="32"/>
      <c r="M105" s="59"/>
      <c r="N105" s="50"/>
      <c r="O105" s="50"/>
      <c r="P105" s="108">
        <f>P106</f>
        <v>0</v>
      </c>
      <c r="Q105" s="50"/>
      <c r="R105" s="108">
        <f>R106</f>
        <v>52.71537721</v>
      </c>
      <c r="S105" s="50"/>
      <c r="T105" s="109">
        <f>T106</f>
        <v>39.616354999999999</v>
      </c>
      <c r="AT105" s="17" t="s">
        <v>69</v>
      </c>
      <c r="AU105" s="17" t="s">
        <v>82</v>
      </c>
      <c r="BK105" s="110">
        <f>BK106</f>
        <v>0</v>
      </c>
    </row>
    <row r="106" spans="2:65" s="11" customFormat="1" ht="25.9" customHeight="1">
      <c r="B106" s="111"/>
      <c r="D106" s="112" t="s">
        <v>69</v>
      </c>
      <c r="E106" s="113" t="s">
        <v>128</v>
      </c>
      <c r="F106" s="113" t="s">
        <v>128</v>
      </c>
      <c r="I106" s="114"/>
      <c r="J106" s="115">
        <f>BK106</f>
        <v>0</v>
      </c>
      <c r="L106" s="111"/>
      <c r="M106" s="116"/>
      <c r="P106" s="117">
        <f>P107+P258+P274+P762+P776+P788</f>
        <v>0</v>
      </c>
      <c r="R106" s="117">
        <f>R107+R258+R274+R762+R776+R788</f>
        <v>52.71537721</v>
      </c>
      <c r="T106" s="118">
        <f>T107+T258+T274+T762+T776+T788</f>
        <v>39.616354999999999</v>
      </c>
      <c r="AR106" s="112" t="s">
        <v>129</v>
      </c>
      <c r="AT106" s="119" t="s">
        <v>69</v>
      </c>
      <c r="AU106" s="119" t="s">
        <v>70</v>
      </c>
      <c r="AY106" s="112" t="s">
        <v>130</v>
      </c>
      <c r="BK106" s="120">
        <f>BK107+BK258+BK274+BK762+BK776+BK788</f>
        <v>0</v>
      </c>
    </row>
    <row r="107" spans="2:65" s="11" customFormat="1" ht="22.9" customHeight="1">
      <c r="B107" s="111"/>
      <c r="D107" s="112" t="s">
        <v>69</v>
      </c>
      <c r="E107" s="121" t="s">
        <v>131</v>
      </c>
      <c r="F107" s="121" t="s">
        <v>132</v>
      </c>
      <c r="I107" s="114"/>
      <c r="J107" s="122">
        <f>BK107</f>
        <v>0</v>
      </c>
      <c r="L107" s="111"/>
      <c r="M107" s="116"/>
      <c r="P107" s="117">
        <f>P108+P120+P138+P161+P197</f>
        <v>0</v>
      </c>
      <c r="R107" s="117">
        <f>R108+R120+R138+R161+R197</f>
        <v>33.686178460000001</v>
      </c>
      <c r="T107" s="118">
        <f>T108+T120+T138+T161+T197</f>
        <v>26.5777</v>
      </c>
      <c r="AR107" s="112" t="s">
        <v>75</v>
      </c>
      <c r="AT107" s="119" t="s">
        <v>69</v>
      </c>
      <c r="AU107" s="119" t="s">
        <v>75</v>
      </c>
      <c r="AY107" s="112" t="s">
        <v>130</v>
      </c>
      <c r="BK107" s="120">
        <f>BK108+BK120+BK138+BK161+BK197</f>
        <v>0</v>
      </c>
    </row>
    <row r="108" spans="2:65" s="11" customFormat="1" ht="20.85" customHeight="1">
      <c r="B108" s="111"/>
      <c r="D108" s="112" t="s">
        <v>69</v>
      </c>
      <c r="E108" s="121" t="s">
        <v>77</v>
      </c>
      <c r="F108" s="121" t="s">
        <v>133</v>
      </c>
      <c r="I108" s="114"/>
      <c r="J108" s="122">
        <f>BK108</f>
        <v>0</v>
      </c>
      <c r="L108" s="111"/>
      <c r="M108" s="116"/>
      <c r="P108" s="117">
        <f>SUM(P109:P119)</f>
        <v>0</v>
      </c>
      <c r="R108" s="117">
        <f>SUM(R109:R119)</f>
        <v>4.0262984799999995</v>
      </c>
      <c r="T108" s="118">
        <f>SUM(T109:T119)</f>
        <v>0</v>
      </c>
      <c r="AR108" s="112" t="s">
        <v>75</v>
      </c>
      <c r="AT108" s="119" t="s">
        <v>69</v>
      </c>
      <c r="AU108" s="119" t="s">
        <v>77</v>
      </c>
      <c r="AY108" s="112" t="s">
        <v>130</v>
      </c>
      <c r="BK108" s="120">
        <f>SUM(BK109:BK119)</f>
        <v>0</v>
      </c>
    </row>
    <row r="109" spans="2:65" s="1" customFormat="1" ht="24.2" customHeight="1">
      <c r="B109" s="32"/>
      <c r="C109" s="123" t="s">
        <v>75</v>
      </c>
      <c r="D109" s="123" t="s">
        <v>134</v>
      </c>
      <c r="E109" s="124" t="s">
        <v>135</v>
      </c>
      <c r="F109" s="125" t="s">
        <v>136</v>
      </c>
      <c r="G109" s="126" t="s">
        <v>137</v>
      </c>
      <c r="H109" s="127">
        <v>1.21</v>
      </c>
      <c r="I109" s="128"/>
      <c r="J109" s="129">
        <f>ROUND(I109*H109,2)</f>
        <v>0</v>
      </c>
      <c r="K109" s="130"/>
      <c r="L109" s="32"/>
      <c r="M109" s="131" t="s">
        <v>19</v>
      </c>
      <c r="N109" s="132" t="s">
        <v>41</v>
      </c>
      <c r="P109" s="133">
        <f>O109*H109</f>
        <v>0</v>
      </c>
      <c r="Q109" s="133">
        <v>2.16</v>
      </c>
      <c r="R109" s="133">
        <f>Q109*H109</f>
        <v>2.6135999999999999</v>
      </c>
      <c r="S109" s="133">
        <v>0</v>
      </c>
      <c r="T109" s="134">
        <f>S109*H109</f>
        <v>0</v>
      </c>
      <c r="AR109" s="135" t="s">
        <v>129</v>
      </c>
      <c r="AT109" s="135" t="s">
        <v>134</v>
      </c>
      <c r="AU109" s="135" t="s">
        <v>138</v>
      </c>
      <c r="AY109" s="17" t="s">
        <v>130</v>
      </c>
      <c r="BE109" s="136">
        <f>IF(N109="základní",J109,0)</f>
        <v>0</v>
      </c>
      <c r="BF109" s="136">
        <f>IF(N109="snížená",J109,0)</f>
        <v>0</v>
      </c>
      <c r="BG109" s="136">
        <f>IF(N109="zákl. přenesená",J109,0)</f>
        <v>0</v>
      </c>
      <c r="BH109" s="136">
        <f>IF(N109="sníž. přenesená",J109,0)</f>
        <v>0</v>
      </c>
      <c r="BI109" s="136">
        <f>IF(N109="nulová",J109,0)</f>
        <v>0</v>
      </c>
      <c r="BJ109" s="17" t="s">
        <v>75</v>
      </c>
      <c r="BK109" s="136">
        <f>ROUND(I109*H109,2)</f>
        <v>0</v>
      </c>
      <c r="BL109" s="17" t="s">
        <v>129</v>
      </c>
      <c r="BM109" s="135" t="s">
        <v>139</v>
      </c>
    </row>
    <row r="110" spans="2:65" s="1" customFormat="1">
      <c r="B110" s="32"/>
      <c r="D110" s="137" t="s">
        <v>140</v>
      </c>
      <c r="F110" s="138" t="s">
        <v>141</v>
      </c>
      <c r="I110" s="139"/>
      <c r="L110" s="32"/>
      <c r="M110" s="140"/>
      <c r="T110" s="53"/>
      <c r="AT110" s="17" t="s">
        <v>140</v>
      </c>
      <c r="AU110" s="17" t="s">
        <v>138</v>
      </c>
    </row>
    <row r="111" spans="2:65" s="12" customFormat="1">
      <c r="B111" s="141"/>
      <c r="D111" s="142" t="s">
        <v>142</v>
      </c>
      <c r="E111" s="143" t="s">
        <v>19</v>
      </c>
      <c r="F111" s="144" t="s">
        <v>143</v>
      </c>
      <c r="H111" s="145">
        <v>1.21</v>
      </c>
      <c r="I111" s="146"/>
      <c r="L111" s="141"/>
      <c r="M111" s="147"/>
      <c r="T111" s="148"/>
      <c r="AT111" s="143" t="s">
        <v>142</v>
      </c>
      <c r="AU111" s="143" t="s">
        <v>138</v>
      </c>
      <c r="AV111" s="12" t="s">
        <v>77</v>
      </c>
      <c r="AW111" s="12" t="s">
        <v>32</v>
      </c>
      <c r="AX111" s="12" t="s">
        <v>75</v>
      </c>
      <c r="AY111" s="143" t="s">
        <v>130</v>
      </c>
    </row>
    <row r="112" spans="2:65" s="1" customFormat="1" ht="33" customHeight="1">
      <c r="B112" s="32"/>
      <c r="C112" s="123" t="s">
        <v>77</v>
      </c>
      <c r="D112" s="123" t="s">
        <v>134</v>
      </c>
      <c r="E112" s="124" t="s">
        <v>144</v>
      </c>
      <c r="F112" s="125" t="s">
        <v>145</v>
      </c>
      <c r="G112" s="126" t="s">
        <v>137</v>
      </c>
      <c r="H112" s="127">
        <v>0.60499999999999998</v>
      </c>
      <c r="I112" s="128"/>
      <c r="J112" s="129">
        <f>ROUND(I112*H112,2)</f>
        <v>0</v>
      </c>
      <c r="K112" s="130"/>
      <c r="L112" s="32"/>
      <c r="M112" s="131" t="s">
        <v>19</v>
      </c>
      <c r="N112" s="132" t="s">
        <v>41</v>
      </c>
      <c r="P112" s="133">
        <f>O112*H112</f>
        <v>0</v>
      </c>
      <c r="Q112" s="133">
        <v>2.3010199999999998</v>
      </c>
      <c r="R112" s="133">
        <f>Q112*H112</f>
        <v>1.3921170999999999</v>
      </c>
      <c r="S112" s="133">
        <v>0</v>
      </c>
      <c r="T112" s="134">
        <f>S112*H112</f>
        <v>0</v>
      </c>
      <c r="AR112" s="135" t="s">
        <v>129</v>
      </c>
      <c r="AT112" s="135" t="s">
        <v>134</v>
      </c>
      <c r="AU112" s="135" t="s">
        <v>138</v>
      </c>
      <c r="AY112" s="17" t="s">
        <v>130</v>
      </c>
      <c r="BE112" s="136">
        <f>IF(N112="základní",J112,0)</f>
        <v>0</v>
      </c>
      <c r="BF112" s="136">
        <f>IF(N112="snížená",J112,0)</f>
        <v>0</v>
      </c>
      <c r="BG112" s="136">
        <f>IF(N112="zákl. přenesená",J112,0)</f>
        <v>0</v>
      </c>
      <c r="BH112" s="136">
        <f>IF(N112="sníž. přenesená",J112,0)</f>
        <v>0</v>
      </c>
      <c r="BI112" s="136">
        <f>IF(N112="nulová",J112,0)</f>
        <v>0</v>
      </c>
      <c r="BJ112" s="17" t="s">
        <v>75</v>
      </c>
      <c r="BK112" s="136">
        <f>ROUND(I112*H112,2)</f>
        <v>0</v>
      </c>
      <c r="BL112" s="17" t="s">
        <v>129</v>
      </c>
      <c r="BM112" s="135" t="s">
        <v>146</v>
      </c>
    </row>
    <row r="113" spans="2:65" s="1" customFormat="1">
      <c r="B113" s="32"/>
      <c r="D113" s="137" t="s">
        <v>140</v>
      </c>
      <c r="F113" s="138" t="s">
        <v>147</v>
      </c>
      <c r="I113" s="139"/>
      <c r="L113" s="32"/>
      <c r="M113" s="140"/>
      <c r="T113" s="53"/>
      <c r="AT113" s="17" t="s">
        <v>140</v>
      </c>
      <c r="AU113" s="17" t="s">
        <v>138</v>
      </c>
    </row>
    <row r="114" spans="2:65" s="12" customFormat="1">
      <c r="B114" s="141"/>
      <c r="D114" s="142" t="s">
        <v>142</v>
      </c>
      <c r="E114" s="143" t="s">
        <v>19</v>
      </c>
      <c r="F114" s="144" t="s">
        <v>148</v>
      </c>
      <c r="H114" s="145">
        <v>0.60499999999999998</v>
      </c>
      <c r="I114" s="146"/>
      <c r="L114" s="141"/>
      <c r="M114" s="147"/>
      <c r="T114" s="148"/>
      <c r="AT114" s="143" t="s">
        <v>142</v>
      </c>
      <c r="AU114" s="143" t="s">
        <v>138</v>
      </c>
      <c r="AV114" s="12" t="s">
        <v>77</v>
      </c>
      <c r="AW114" s="12" t="s">
        <v>32</v>
      </c>
      <c r="AX114" s="12" t="s">
        <v>75</v>
      </c>
      <c r="AY114" s="143" t="s">
        <v>130</v>
      </c>
    </row>
    <row r="115" spans="2:65" s="1" customFormat="1" ht="24.2" customHeight="1">
      <c r="B115" s="32"/>
      <c r="C115" s="123" t="s">
        <v>138</v>
      </c>
      <c r="D115" s="123" t="s">
        <v>134</v>
      </c>
      <c r="E115" s="124" t="s">
        <v>149</v>
      </c>
      <c r="F115" s="125" t="s">
        <v>150</v>
      </c>
      <c r="G115" s="126" t="s">
        <v>151</v>
      </c>
      <c r="H115" s="127">
        <v>1.7999999999999999E-2</v>
      </c>
      <c r="I115" s="128"/>
      <c r="J115" s="129">
        <f>ROUND(I115*H115,2)</f>
        <v>0</v>
      </c>
      <c r="K115" s="130"/>
      <c r="L115" s="32"/>
      <c r="M115" s="131" t="s">
        <v>19</v>
      </c>
      <c r="N115" s="132" t="s">
        <v>41</v>
      </c>
      <c r="P115" s="133">
        <f>O115*H115</f>
        <v>0</v>
      </c>
      <c r="Q115" s="133">
        <v>1.06277</v>
      </c>
      <c r="R115" s="133">
        <f>Q115*H115</f>
        <v>1.9129859999999999E-2</v>
      </c>
      <c r="S115" s="133">
        <v>0</v>
      </c>
      <c r="T115" s="134">
        <f>S115*H115</f>
        <v>0</v>
      </c>
      <c r="AR115" s="135" t="s">
        <v>129</v>
      </c>
      <c r="AT115" s="135" t="s">
        <v>134</v>
      </c>
      <c r="AU115" s="135" t="s">
        <v>138</v>
      </c>
      <c r="AY115" s="17" t="s">
        <v>130</v>
      </c>
      <c r="BE115" s="136">
        <f>IF(N115="základní",J115,0)</f>
        <v>0</v>
      </c>
      <c r="BF115" s="136">
        <f>IF(N115="snížená",J115,0)</f>
        <v>0</v>
      </c>
      <c r="BG115" s="136">
        <f>IF(N115="zákl. přenesená",J115,0)</f>
        <v>0</v>
      </c>
      <c r="BH115" s="136">
        <f>IF(N115="sníž. přenesená",J115,0)</f>
        <v>0</v>
      </c>
      <c r="BI115" s="136">
        <f>IF(N115="nulová",J115,0)</f>
        <v>0</v>
      </c>
      <c r="BJ115" s="17" t="s">
        <v>75</v>
      </c>
      <c r="BK115" s="136">
        <f>ROUND(I115*H115,2)</f>
        <v>0</v>
      </c>
      <c r="BL115" s="17" t="s">
        <v>129</v>
      </c>
      <c r="BM115" s="135" t="s">
        <v>152</v>
      </c>
    </row>
    <row r="116" spans="2:65" s="13" customFormat="1">
      <c r="B116" s="149"/>
      <c r="D116" s="142" t="s">
        <v>142</v>
      </c>
      <c r="E116" s="150" t="s">
        <v>19</v>
      </c>
      <c r="F116" s="151" t="s">
        <v>153</v>
      </c>
      <c r="H116" s="150" t="s">
        <v>19</v>
      </c>
      <c r="I116" s="152"/>
      <c r="L116" s="149"/>
      <c r="M116" s="153"/>
      <c r="T116" s="154"/>
      <c r="AT116" s="150" t="s">
        <v>142</v>
      </c>
      <c r="AU116" s="150" t="s">
        <v>138</v>
      </c>
      <c r="AV116" s="13" t="s">
        <v>75</v>
      </c>
      <c r="AW116" s="13" t="s">
        <v>32</v>
      </c>
      <c r="AX116" s="13" t="s">
        <v>70</v>
      </c>
      <c r="AY116" s="150" t="s">
        <v>130</v>
      </c>
    </row>
    <row r="117" spans="2:65" s="12" customFormat="1">
      <c r="B117" s="141"/>
      <c r="D117" s="142" t="s">
        <v>142</v>
      </c>
      <c r="E117" s="143" t="s">
        <v>19</v>
      </c>
      <c r="F117" s="144" t="s">
        <v>154</v>
      </c>
      <c r="H117" s="145">
        <v>1.7999999999999999E-2</v>
      </c>
      <c r="I117" s="146"/>
      <c r="L117" s="141"/>
      <c r="M117" s="147"/>
      <c r="T117" s="148"/>
      <c r="AT117" s="143" t="s">
        <v>142</v>
      </c>
      <c r="AU117" s="143" t="s">
        <v>138</v>
      </c>
      <c r="AV117" s="12" t="s">
        <v>77</v>
      </c>
      <c r="AW117" s="12" t="s">
        <v>32</v>
      </c>
      <c r="AX117" s="12" t="s">
        <v>75</v>
      </c>
      <c r="AY117" s="143" t="s">
        <v>130</v>
      </c>
    </row>
    <row r="118" spans="2:65" s="1" customFormat="1" ht="24.2" customHeight="1">
      <c r="B118" s="32"/>
      <c r="C118" s="123" t="s">
        <v>129</v>
      </c>
      <c r="D118" s="123" t="s">
        <v>134</v>
      </c>
      <c r="E118" s="124" t="s">
        <v>155</v>
      </c>
      <c r="F118" s="125" t="s">
        <v>156</v>
      </c>
      <c r="G118" s="126" t="s">
        <v>157</v>
      </c>
      <c r="H118" s="127">
        <v>4.032</v>
      </c>
      <c r="I118" s="128"/>
      <c r="J118" s="129">
        <f>ROUND(I118*H118,2)</f>
        <v>0</v>
      </c>
      <c r="K118" s="130"/>
      <c r="L118" s="32"/>
      <c r="M118" s="131" t="s">
        <v>19</v>
      </c>
      <c r="N118" s="132" t="s">
        <v>41</v>
      </c>
      <c r="P118" s="133">
        <f>O118*H118</f>
        <v>0</v>
      </c>
      <c r="Q118" s="133">
        <v>3.6000000000000002E-4</v>
      </c>
      <c r="R118" s="133">
        <f>Q118*H118</f>
        <v>1.4515200000000002E-3</v>
      </c>
      <c r="S118" s="133">
        <v>0</v>
      </c>
      <c r="T118" s="134">
        <f>S118*H118</f>
        <v>0</v>
      </c>
      <c r="AR118" s="135" t="s">
        <v>129</v>
      </c>
      <c r="AT118" s="135" t="s">
        <v>134</v>
      </c>
      <c r="AU118" s="135" t="s">
        <v>138</v>
      </c>
      <c r="AY118" s="17" t="s">
        <v>130</v>
      </c>
      <c r="BE118" s="136">
        <f>IF(N118="základní",J118,0)</f>
        <v>0</v>
      </c>
      <c r="BF118" s="136">
        <f>IF(N118="snížená",J118,0)</f>
        <v>0</v>
      </c>
      <c r="BG118" s="136">
        <f>IF(N118="zákl. přenesená",J118,0)</f>
        <v>0</v>
      </c>
      <c r="BH118" s="136">
        <f>IF(N118="sníž. přenesená",J118,0)</f>
        <v>0</v>
      </c>
      <c r="BI118" s="136">
        <f>IF(N118="nulová",J118,0)</f>
        <v>0</v>
      </c>
      <c r="BJ118" s="17" t="s">
        <v>75</v>
      </c>
      <c r="BK118" s="136">
        <f>ROUND(I118*H118,2)</f>
        <v>0</v>
      </c>
      <c r="BL118" s="17" t="s">
        <v>129</v>
      </c>
      <c r="BM118" s="135" t="s">
        <v>158</v>
      </c>
    </row>
    <row r="119" spans="2:65" s="12" customFormat="1">
      <c r="B119" s="141"/>
      <c r="D119" s="142" t="s">
        <v>142</v>
      </c>
      <c r="E119" s="143" t="s">
        <v>19</v>
      </c>
      <c r="F119" s="144" t="s">
        <v>159</v>
      </c>
      <c r="H119" s="145">
        <v>4.032</v>
      </c>
      <c r="I119" s="146"/>
      <c r="L119" s="141"/>
      <c r="M119" s="147"/>
      <c r="T119" s="148"/>
      <c r="AT119" s="143" t="s">
        <v>142</v>
      </c>
      <c r="AU119" s="143" t="s">
        <v>138</v>
      </c>
      <c r="AV119" s="12" t="s">
        <v>77</v>
      </c>
      <c r="AW119" s="12" t="s">
        <v>32</v>
      </c>
      <c r="AX119" s="12" t="s">
        <v>75</v>
      </c>
      <c r="AY119" s="143" t="s">
        <v>130</v>
      </c>
    </row>
    <row r="120" spans="2:65" s="11" customFormat="1" ht="20.85" customHeight="1">
      <c r="B120" s="111"/>
      <c r="D120" s="112" t="s">
        <v>69</v>
      </c>
      <c r="E120" s="121" t="s">
        <v>138</v>
      </c>
      <c r="F120" s="121" t="s">
        <v>160</v>
      </c>
      <c r="I120" s="114"/>
      <c r="J120" s="122">
        <f>BK120</f>
        <v>0</v>
      </c>
      <c r="L120" s="111"/>
      <c r="M120" s="116"/>
      <c r="P120" s="117">
        <f>SUM(P121:P137)</f>
        <v>0</v>
      </c>
      <c r="R120" s="117">
        <f>SUM(R121:R137)</f>
        <v>2.0871227999999999</v>
      </c>
      <c r="T120" s="118">
        <f>SUM(T121:T137)</f>
        <v>0</v>
      </c>
      <c r="AR120" s="112" t="s">
        <v>75</v>
      </c>
      <c r="AT120" s="119" t="s">
        <v>69</v>
      </c>
      <c r="AU120" s="119" t="s">
        <v>77</v>
      </c>
      <c r="AY120" s="112" t="s">
        <v>130</v>
      </c>
      <c r="BK120" s="120">
        <f>SUM(BK121:BK137)</f>
        <v>0</v>
      </c>
    </row>
    <row r="121" spans="2:65" s="1" customFormat="1" ht="37.9" customHeight="1">
      <c r="B121" s="32"/>
      <c r="C121" s="123" t="s">
        <v>161</v>
      </c>
      <c r="D121" s="123" t="s">
        <v>134</v>
      </c>
      <c r="E121" s="124" t="s">
        <v>162</v>
      </c>
      <c r="F121" s="125" t="s">
        <v>163</v>
      </c>
      <c r="G121" s="126" t="s">
        <v>137</v>
      </c>
      <c r="H121" s="127">
        <v>0.25600000000000001</v>
      </c>
      <c r="I121" s="128"/>
      <c r="J121" s="129">
        <f>ROUND(I121*H121,2)</f>
        <v>0</v>
      </c>
      <c r="K121" s="130"/>
      <c r="L121" s="32"/>
      <c r="M121" s="131" t="s">
        <v>19</v>
      </c>
      <c r="N121" s="132" t="s">
        <v>41</v>
      </c>
      <c r="P121" s="133">
        <f>O121*H121</f>
        <v>0</v>
      </c>
      <c r="Q121" s="133">
        <v>2.5018699999999998</v>
      </c>
      <c r="R121" s="133">
        <f>Q121*H121</f>
        <v>0.64047871999999995</v>
      </c>
      <c r="S121" s="133">
        <v>0</v>
      </c>
      <c r="T121" s="134">
        <f>S121*H121</f>
        <v>0</v>
      </c>
      <c r="AR121" s="135" t="s">
        <v>129</v>
      </c>
      <c r="AT121" s="135" t="s">
        <v>134</v>
      </c>
      <c r="AU121" s="135" t="s">
        <v>138</v>
      </c>
      <c r="AY121" s="17" t="s">
        <v>130</v>
      </c>
      <c r="BE121" s="136">
        <f>IF(N121="základní",J121,0)</f>
        <v>0</v>
      </c>
      <c r="BF121" s="136">
        <f>IF(N121="snížená",J121,0)</f>
        <v>0</v>
      </c>
      <c r="BG121" s="136">
        <f>IF(N121="zákl. přenesená",J121,0)</f>
        <v>0</v>
      </c>
      <c r="BH121" s="136">
        <f>IF(N121="sníž. přenesená",J121,0)</f>
        <v>0</v>
      </c>
      <c r="BI121" s="136">
        <f>IF(N121="nulová",J121,0)</f>
        <v>0</v>
      </c>
      <c r="BJ121" s="17" t="s">
        <v>75</v>
      </c>
      <c r="BK121" s="136">
        <f>ROUND(I121*H121,2)</f>
        <v>0</v>
      </c>
      <c r="BL121" s="17" t="s">
        <v>129</v>
      </c>
      <c r="BM121" s="135" t="s">
        <v>164</v>
      </c>
    </row>
    <row r="122" spans="2:65" s="1" customFormat="1">
      <c r="B122" s="32"/>
      <c r="D122" s="137" t="s">
        <v>140</v>
      </c>
      <c r="F122" s="138" t="s">
        <v>165</v>
      </c>
      <c r="I122" s="139"/>
      <c r="L122" s="32"/>
      <c r="M122" s="140"/>
      <c r="T122" s="53"/>
      <c r="AT122" s="17" t="s">
        <v>140</v>
      </c>
      <c r="AU122" s="17" t="s">
        <v>138</v>
      </c>
    </row>
    <row r="123" spans="2:65" s="12" customFormat="1">
      <c r="B123" s="141"/>
      <c r="D123" s="142" t="s">
        <v>142</v>
      </c>
      <c r="E123" s="143" t="s">
        <v>19</v>
      </c>
      <c r="F123" s="144" t="s">
        <v>166</v>
      </c>
      <c r="H123" s="145">
        <v>0.25600000000000001</v>
      </c>
      <c r="I123" s="146"/>
      <c r="L123" s="141"/>
      <c r="M123" s="147"/>
      <c r="T123" s="148"/>
      <c r="AT123" s="143" t="s">
        <v>142</v>
      </c>
      <c r="AU123" s="143" t="s">
        <v>138</v>
      </c>
      <c r="AV123" s="12" t="s">
        <v>77</v>
      </c>
      <c r="AW123" s="12" t="s">
        <v>32</v>
      </c>
      <c r="AX123" s="12" t="s">
        <v>75</v>
      </c>
      <c r="AY123" s="143" t="s">
        <v>130</v>
      </c>
    </row>
    <row r="124" spans="2:65" s="1" customFormat="1" ht="37.9" customHeight="1">
      <c r="B124" s="32"/>
      <c r="C124" s="123" t="s">
        <v>167</v>
      </c>
      <c r="D124" s="123" t="s">
        <v>134</v>
      </c>
      <c r="E124" s="124" t="s">
        <v>168</v>
      </c>
      <c r="F124" s="125" t="s">
        <v>169</v>
      </c>
      <c r="G124" s="126" t="s">
        <v>157</v>
      </c>
      <c r="H124" s="127">
        <v>2.56</v>
      </c>
      <c r="I124" s="128"/>
      <c r="J124" s="129">
        <f>ROUND(I124*H124,2)</f>
        <v>0</v>
      </c>
      <c r="K124" s="130"/>
      <c r="L124" s="32"/>
      <c r="M124" s="131" t="s">
        <v>19</v>
      </c>
      <c r="N124" s="132" t="s">
        <v>41</v>
      </c>
      <c r="P124" s="133">
        <f>O124*H124</f>
        <v>0</v>
      </c>
      <c r="Q124" s="133">
        <v>2.4399999999999999E-3</v>
      </c>
      <c r="R124" s="133">
        <f>Q124*H124</f>
        <v>6.2464E-3</v>
      </c>
      <c r="S124" s="133">
        <v>0</v>
      </c>
      <c r="T124" s="134">
        <f>S124*H124</f>
        <v>0</v>
      </c>
      <c r="AR124" s="135" t="s">
        <v>129</v>
      </c>
      <c r="AT124" s="135" t="s">
        <v>134</v>
      </c>
      <c r="AU124" s="135" t="s">
        <v>138</v>
      </c>
      <c r="AY124" s="17" t="s">
        <v>130</v>
      </c>
      <c r="BE124" s="136">
        <f>IF(N124="základní",J124,0)</f>
        <v>0</v>
      </c>
      <c r="BF124" s="136">
        <f>IF(N124="snížená",J124,0)</f>
        <v>0</v>
      </c>
      <c r="BG124" s="136">
        <f>IF(N124="zákl. přenesená",J124,0)</f>
        <v>0</v>
      </c>
      <c r="BH124" s="136">
        <f>IF(N124="sníž. přenesená",J124,0)</f>
        <v>0</v>
      </c>
      <c r="BI124" s="136">
        <f>IF(N124="nulová",J124,0)</f>
        <v>0</v>
      </c>
      <c r="BJ124" s="17" t="s">
        <v>75</v>
      </c>
      <c r="BK124" s="136">
        <f>ROUND(I124*H124,2)</f>
        <v>0</v>
      </c>
      <c r="BL124" s="17" t="s">
        <v>129</v>
      </c>
      <c r="BM124" s="135" t="s">
        <v>170</v>
      </c>
    </row>
    <row r="125" spans="2:65" s="1" customFormat="1">
      <c r="B125" s="32"/>
      <c r="D125" s="137" t="s">
        <v>140</v>
      </c>
      <c r="F125" s="138" t="s">
        <v>171</v>
      </c>
      <c r="I125" s="139"/>
      <c r="L125" s="32"/>
      <c r="M125" s="140"/>
      <c r="T125" s="53"/>
      <c r="AT125" s="17" t="s">
        <v>140</v>
      </c>
      <c r="AU125" s="17" t="s">
        <v>138</v>
      </c>
    </row>
    <row r="126" spans="2:65" s="12" customFormat="1">
      <c r="B126" s="141"/>
      <c r="D126" s="142" t="s">
        <v>142</v>
      </c>
      <c r="E126" s="143" t="s">
        <v>19</v>
      </c>
      <c r="F126" s="144" t="s">
        <v>172</v>
      </c>
      <c r="H126" s="145">
        <v>2.56</v>
      </c>
      <c r="I126" s="146"/>
      <c r="L126" s="141"/>
      <c r="M126" s="147"/>
      <c r="T126" s="148"/>
      <c r="AT126" s="143" t="s">
        <v>142</v>
      </c>
      <c r="AU126" s="143" t="s">
        <v>138</v>
      </c>
      <c r="AV126" s="12" t="s">
        <v>77</v>
      </c>
      <c r="AW126" s="12" t="s">
        <v>32</v>
      </c>
      <c r="AX126" s="12" t="s">
        <v>75</v>
      </c>
      <c r="AY126" s="143" t="s">
        <v>130</v>
      </c>
    </row>
    <row r="127" spans="2:65" s="1" customFormat="1" ht="44.25" customHeight="1">
      <c r="B127" s="32"/>
      <c r="C127" s="123" t="s">
        <v>173</v>
      </c>
      <c r="D127" s="123" t="s">
        <v>134</v>
      </c>
      <c r="E127" s="124" t="s">
        <v>174</v>
      </c>
      <c r="F127" s="125" t="s">
        <v>175</v>
      </c>
      <c r="G127" s="126" t="s">
        <v>157</v>
      </c>
      <c r="H127" s="127">
        <v>2.56</v>
      </c>
      <c r="I127" s="128"/>
      <c r="J127" s="129">
        <f>ROUND(I127*H127,2)</f>
        <v>0</v>
      </c>
      <c r="K127" s="130"/>
      <c r="L127" s="32"/>
      <c r="M127" s="131" t="s">
        <v>19</v>
      </c>
      <c r="N127" s="132" t="s">
        <v>41</v>
      </c>
      <c r="P127" s="133">
        <f>O127*H127</f>
        <v>0</v>
      </c>
      <c r="Q127" s="133">
        <v>0</v>
      </c>
      <c r="R127" s="133">
        <f>Q127*H127</f>
        <v>0</v>
      </c>
      <c r="S127" s="133">
        <v>0</v>
      </c>
      <c r="T127" s="134">
        <f>S127*H127</f>
        <v>0</v>
      </c>
      <c r="AR127" s="135" t="s">
        <v>129</v>
      </c>
      <c r="AT127" s="135" t="s">
        <v>134</v>
      </c>
      <c r="AU127" s="135" t="s">
        <v>138</v>
      </c>
      <c r="AY127" s="17" t="s">
        <v>130</v>
      </c>
      <c r="BE127" s="136">
        <f>IF(N127="základní",J127,0)</f>
        <v>0</v>
      </c>
      <c r="BF127" s="136">
        <f>IF(N127="snížená",J127,0)</f>
        <v>0</v>
      </c>
      <c r="BG127" s="136">
        <f>IF(N127="zákl. přenesená",J127,0)</f>
        <v>0</v>
      </c>
      <c r="BH127" s="136">
        <f>IF(N127="sníž. přenesená",J127,0)</f>
        <v>0</v>
      </c>
      <c r="BI127" s="136">
        <f>IF(N127="nulová",J127,0)</f>
        <v>0</v>
      </c>
      <c r="BJ127" s="17" t="s">
        <v>75</v>
      </c>
      <c r="BK127" s="136">
        <f>ROUND(I127*H127,2)</f>
        <v>0</v>
      </c>
      <c r="BL127" s="17" t="s">
        <v>129</v>
      </c>
      <c r="BM127" s="135" t="s">
        <v>176</v>
      </c>
    </row>
    <row r="128" spans="2:65" s="1" customFormat="1">
      <c r="B128" s="32"/>
      <c r="D128" s="137" t="s">
        <v>140</v>
      </c>
      <c r="F128" s="138" t="s">
        <v>177</v>
      </c>
      <c r="I128" s="139"/>
      <c r="L128" s="32"/>
      <c r="M128" s="140"/>
      <c r="T128" s="53"/>
      <c r="AT128" s="17" t="s">
        <v>140</v>
      </c>
      <c r="AU128" s="17" t="s">
        <v>138</v>
      </c>
    </row>
    <row r="129" spans="2:65" s="1" customFormat="1" ht="37.9" customHeight="1">
      <c r="B129" s="32"/>
      <c r="C129" s="123" t="s">
        <v>178</v>
      </c>
      <c r="D129" s="123" t="s">
        <v>134</v>
      </c>
      <c r="E129" s="124" t="s">
        <v>179</v>
      </c>
      <c r="F129" s="125" t="s">
        <v>180</v>
      </c>
      <c r="G129" s="126" t="s">
        <v>151</v>
      </c>
      <c r="H129" s="127">
        <v>6.4000000000000001E-2</v>
      </c>
      <c r="I129" s="128"/>
      <c r="J129" s="129">
        <f>ROUND(I129*H129,2)</f>
        <v>0</v>
      </c>
      <c r="K129" s="130"/>
      <c r="L129" s="32"/>
      <c r="M129" s="131" t="s">
        <v>19</v>
      </c>
      <c r="N129" s="132" t="s">
        <v>41</v>
      </c>
      <c r="P129" s="133">
        <f>O129*H129</f>
        <v>0</v>
      </c>
      <c r="Q129" s="133">
        <v>1.0513699999999999</v>
      </c>
      <c r="R129" s="133">
        <f>Q129*H129</f>
        <v>6.7287680000000002E-2</v>
      </c>
      <c r="S129" s="133">
        <v>0</v>
      </c>
      <c r="T129" s="134">
        <f>S129*H129</f>
        <v>0</v>
      </c>
      <c r="AR129" s="135" t="s">
        <v>129</v>
      </c>
      <c r="AT129" s="135" t="s">
        <v>134</v>
      </c>
      <c r="AU129" s="135" t="s">
        <v>138</v>
      </c>
      <c r="AY129" s="17" t="s">
        <v>130</v>
      </c>
      <c r="BE129" s="136">
        <f>IF(N129="základní",J129,0)</f>
        <v>0</v>
      </c>
      <c r="BF129" s="136">
        <f>IF(N129="snížená",J129,0)</f>
        <v>0</v>
      </c>
      <c r="BG129" s="136">
        <f>IF(N129="zákl. přenesená",J129,0)</f>
        <v>0</v>
      </c>
      <c r="BH129" s="136">
        <f>IF(N129="sníž. přenesená",J129,0)</f>
        <v>0</v>
      </c>
      <c r="BI129" s="136">
        <f>IF(N129="nulová",J129,0)</f>
        <v>0</v>
      </c>
      <c r="BJ129" s="17" t="s">
        <v>75</v>
      </c>
      <c r="BK129" s="136">
        <f>ROUND(I129*H129,2)</f>
        <v>0</v>
      </c>
      <c r="BL129" s="17" t="s">
        <v>129</v>
      </c>
      <c r="BM129" s="135" t="s">
        <v>181</v>
      </c>
    </row>
    <row r="130" spans="2:65" s="1" customFormat="1">
      <c r="B130" s="32"/>
      <c r="D130" s="137" t="s">
        <v>140</v>
      </c>
      <c r="F130" s="138" t="s">
        <v>182</v>
      </c>
      <c r="I130" s="139"/>
      <c r="L130" s="32"/>
      <c r="M130" s="140"/>
      <c r="T130" s="53"/>
      <c r="AT130" s="17" t="s">
        <v>140</v>
      </c>
      <c r="AU130" s="17" t="s">
        <v>138</v>
      </c>
    </row>
    <row r="131" spans="2:65" s="12" customFormat="1">
      <c r="B131" s="141"/>
      <c r="D131" s="142" t="s">
        <v>142</v>
      </c>
      <c r="E131" s="143" t="s">
        <v>19</v>
      </c>
      <c r="F131" s="144" t="s">
        <v>183</v>
      </c>
      <c r="H131" s="145">
        <v>6.4000000000000001E-2</v>
      </c>
      <c r="I131" s="146"/>
      <c r="L131" s="141"/>
      <c r="M131" s="147"/>
      <c r="T131" s="148"/>
      <c r="AT131" s="143" t="s">
        <v>142</v>
      </c>
      <c r="AU131" s="143" t="s">
        <v>138</v>
      </c>
      <c r="AV131" s="12" t="s">
        <v>77</v>
      </c>
      <c r="AW131" s="12" t="s">
        <v>32</v>
      </c>
      <c r="AX131" s="12" t="s">
        <v>75</v>
      </c>
      <c r="AY131" s="143" t="s">
        <v>130</v>
      </c>
    </row>
    <row r="132" spans="2:65" s="1" customFormat="1" ht="37.9" customHeight="1">
      <c r="B132" s="32"/>
      <c r="C132" s="123" t="s">
        <v>184</v>
      </c>
      <c r="D132" s="123" t="s">
        <v>134</v>
      </c>
      <c r="E132" s="124" t="s">
        <v>185</v>
      </c>
      <c r="F132" s="125" t="s">
        <v>186</v>
      </c>
      <c r="G132" s="126" t="s">
        <v>157</v>
      </c>
      <c r="H132" s="127">
        <v>17.66</v>
      </c>
      <c r="I132" s="128"/>
      <c r="J132" s="129">
        <f>ROUND(I132*H132,2)</f>
        <v>0</v>
      </c>
      <c r="K132" s="130"/>
      <c r="L132" s="32"/>
      <c r="M132" s="131" t="s">
        <v>19</v>
      </c>
      <c r="N132" s="132" t="s">
        <v>41</v>
      </c>
      <c r="P132" s="133">
        <f>O132*H132</f>
        <v>0</v>
      </c>
      <c r="Q132" s="133">
        <v>6.8479999999999999E-2</v>
      </c>
      <c r="R132" s="133">
        <f>Q132*H132</f>
        <v>1.2093567999999999</v>
      </c>
      <c r="S132" s="133">
        <v>0</v>
      </c>
      <c r="T132" s="134">
        <f>S132*H132</f>
        <v>0</v>
      </c>
      <c r="AR132" s="135" t="s">
        <v>129</v>
      </c>
      <c r="AT132" s="135" t="s">
        <v>134</v>
      </c>
      <c r="AU132" s="135" t="s">
        <v>138</v>
      </c>
      <c r="AY132" s="17" t="s">
        <v>130</v>
      </c>
      <c r="BE132" s="136">
        <f>IF(N132="základní",J132,0)</f>
        <v>0</v>
      </c>
      <c r="BF132" s="136">
        <f>IF(N132="snížená",J132,0)</f>
        <v>0</v>
      </c>
      <c r="BG132" s="136">
        <f>IF(N132="zákl. přenesená",J132,0)</f>
        <v>0</v>
      </c>
      <c r="BH132" s="136">
        <f>IF(N132="sníž. přenesená",J132,0)</f>
        <v>0</v>
      </c>
      <c r="BI132" s="136">
        <f>IF(N132="nulová",J132,0)</f>
        <v>0</v>
      </c>
      <c r="BJ132" s="17" t="s">
        <v>75</v>
      </c>
      <c r="BK132" s="136">
        <f>ROUND(I132*H132,2)</f>
        <v>0</v>
      </c>
      <c r="BL132" s="17" t="s">
        <v>129</v>
      </c>
      <c r="BM132" s="135" t="s">
        <v>187</v>
      </c>
    </row>
    <row r="133" spans="2:65" s="1" customFormat="1">
      <c r="B133" s="32"/>
      <c r="D133" s="137" t="s">
        <v>140</v>
      </c>
      <c r="F133" s="138" t="s">
        <v>188</v>
      </c>
      <c r="I133" s="139"/>
      <c r="L133" s="32"/>
      <c r="M133" s="140"/>
      <c r="T133" s="53"/>
      <c r="AT133" s="17" t="s">
        <v>140</v>
      </c>
      <c r="AU133" s="17" t="s">
        <v>138</v>
      </c>
    </row>
    <row r="134" spans="2:65" s="12" customFormat="1">
      <c r="B134" s="141"/>
      <c r="D134" s="142" t="s">
        <v>142</v>
      </c>
      <c r="E134" s="143" t="s">
        <v>19</v>
      </c>
      <c r="F134" s="144" t="s">
        <v>189</v>
      </c>
      <c r="H134" s="145">
        <v>17.66</v>
      </c>
      <c r="I134" s="146"/>
      <c r="L134" s="141"/>
      <c r="M134" s="147"/>
      <c r="T134" s="148"/>
      <c r="AT134" s="143" t="s">
        <v>142</v>
      </c>
      <c r="AU134" s="143" t="s">
        <v>138</v>
      </c>
      <c r="AV134" s="12" t="s">
        <v>77</v>
      </c>
      <c r="AW134" s="12" t="s">
        <v>32</v>
      </c>
      <c r="AX134" s="12" t="s">
        <v>75</v>
      </c>
      <c r="AY134" s="143" t="s">
        <v>130</v>
      </c>
    </row>
    <row r="135" spans="2:65" s="1" customFormat="1" ht="37.9" customHeight="1">
      <c r="B135" s="32"/>
      <c r="C135" s="123" t="s">
        <v>190</v>
      </c>
      <c r="D135" s="123" t="s">
        <v>134</v>
      </c>
      <c r="E135" s="124" t="s">
        <v>191</v>
      </c>
      <c r="F135" s="125" t="s">
        <v>192</v>
      </c>
      <c r="G135" s="126" t="s">
        <v>157</v>
      </c>
      <c r="H135" s="127">
        <v>2.34</v>
      </c>
      <c r="I135" s="128"/>
      <c r="J135" s="129">
        <f>ROUND(I135*H135,2)</f>
        <v>0</v>
      </c>
      <c r="K135" s="130"/>
      <c r="L135" s="32"/>
      <c r="M135" s="131" t="s">
        <v>19</v>
      </c>
      <c r="N135" s="132" t="s">
        <v>41</v>
      </c>
      <c r="P135" s="133">
        <f>O135*H135</f>
        <v>0</v>
      </c>
      <c r="Q135" s="133">
        <v>6.9980000000000001E-2</v>
      </c>
      <c r="R135" s="133">
        <f>Q135*H135</f>
        <v>0.16375319999999999</v>
      </c>
      <c r="S135" s="133">
        <v>0</v>
      </c>
      <c r="T135" s="134">
        <f>S135*H135</f>
        <v>0</v>
      </c>
      <c r="AR135" s="135" t="s">
        <v>129</v>
      </c>
      <c r="AT135" s="135" t="s">
        <v>134</v>
      </c>
      <c r="AU135" s="135" t="s">
        <v>138</v>
      </c>
      <c r="AY135" s="17" t="s">
        <v>130</v>
      </c>
      <c r="BE135" s="136">
        <f>IF(N135="základní",J135,0)</f>
        <v>0</v>
      </c>
      <c r="BF135" s="136">
        <f>IF(N135="snížená",J135,0)</f>
        <v>0</v>
      </c>
      <c r="BG135" s="136">
        <f>IF(N135="zákl. přenesená",J135,0)</f>
        <v>0</v>
      </c>
      <c r="BH135" s="136">
        <f>IF(N135="sníž. přenesená",J135,0)</f>
        <v>0</v>
      </c>
      <c r="BI135" s="136">
        <f>IF(N135="nulová",J135,0)</f>
        <v>0</v>
      </c>
      <c r="BJ135" s="17" t="s">
        <v>75</v>
      </c>
      <c r="BK135" s="136">
        <f>ROUND(I135*H135,2)</f>
        <v>0</v>
      </c>
      <c r="BL135" s="17" t="s">
        <v>129</v>
      </c>
      <c r="BM135" s="135" t="s">
        <v>193</v>
      </c>
    </row>
    <row r="136" spans="2:65" s="1" customFormat="1">
      <c r="B136" s="32"/>
      <c r="D136" s="137" t="s">
        <v>140</v>
      </c>
      <c r="F136" s="138" t="s">
        <v>194</v>
      </c>
      <c r="I136" s="139"/>
      <c r="L136" s="32"/>
      <c r="M136" s="140"/>
      <c r="T136" s="53"/>
      <c r="AT136" s="17" t="s">
        <v>140</v>
      </c>
      <c r="AU136" s="17" t="s">
        <v>138</v>
      </c>
    </row>
    <row r="137" spans="2:65" s="12" customFormat="1">
      <c r="B137" s="141"/>
      <c r="D137" s="142" t="s">
        <v>142</v>
      </c>
      <c r="E137" s="143" t="s">
        <v>19</v>
      </c>
      <c r="F137" s="144" t="s">
        <v>195</v>
      </c>
      <c r="H137" s="145">
        <v>2.34</v>
      </c>
      <c r="I137" s="146"/>
      <c r="L137" s="141"/>
      <c r="M137" s="147"/>
      <c r="T137" s="148"/>
      <c r="AT137" s="143" t="s">
        <v>142</v>
      </c>
      <c r="AU137" s="143" t="s">
        <v>138</v>
      </c>
      <c r="AV137" s="12" t="s">
        <v>77</v>
      </c>
      <c r="AW137" s="12" t="s">
        <v>32</v>
      </c>
      <c r="AX137" s="12" t="s">
        <v>75</v>
      </c>
      <c r="AY137" s="143" t="s">
        <v>130</v>
      </c>
    </row>
    <row r="138" spans="2:65" s="11" customFormat="1" ht="20.85" customHeight="1">
      <c r="B138" s="111"/>
      <c r="D138" s="112" t="s">
        <v>69</v>
      </c>
      <c r="E138" s="121" t="s">
        <v>129</v>
      </c>
      <c r="F138" s="121" t="s">
        <v>196</v>
      </c>
      <c r="I138" s="114"/>
      <c r="J138" s="122">
        <f>BK138</f>
        <v>0</v>
      </c>
      <c r="L138" s="111"/>
      <c r="M138" s="116"/>
      <c r="P138" s="117">
        <f>SUM(P139:P160)</f>
        <v>0</v>
      </c>
      <c r="R138" s="117">
        <f>SUM(R139:R160)</f>
        <v>3.0565111999999997</v>
      </c>
      <c r="T138" s="118">
        <f>SUM(T139:T160)</f>
        <v>0</v>
      </c>
      <c r="AR138" s="112" t="s">
        <v>75</v>
      </c>
      <c r="AT138" s="119" t="s">
        <v>69</v>
      </c>
      <c r="AU138" s="119" t="s">
        <v>77</v>
      </c>
      <c r="AY138" s="112" t="s">
        <v>130</v>
      </c>
      <c r="BK138" s="120">
        <f>SUM(BK139:BK160)</f>
        <v>0</v>
      </c>
    </row>
    <row r="139" spans="2:65" s="1" customFormat="1" ht="37.9" customHeight="1">
      <c r="B139" s="32"/>
      <c r="C139" s="123" t="s">
        <v>197</v>
      </c>
      <c r="D139" s="123" t="s">
        <v>134</v>
      </c>
      <c r="E139" s="124" t="s">
        <v>198</v>
      </c>
      <c r="F139" s="125" t="s">
        <v>199</v>
      </c>
      <c r="G139" s="126" t="s">
        <v>200</v>
      </c>
      <c r="H139" s="127">
        <v>24</v>
      </c>
      <c r="I139" s="128"/>
      <c r="J139" s="129">
        <f>ROUND(I139*H139,2)</f>
        <v>0</v>
      </c>
      <c r="K139" s="130"/>
      <c r="L139" s="32"/>
      <c r="M139" s="131" t="s">
        <v>19</v>
      </c>
      <c r="N139" s="132" t="s">
        <v>41</v>
      </c>
      <c r="P139" s="133">
        <f>O139*H139</f>
        <v>0</v>
      </c>
      <c r="Q139" s="133">
        <v>2.4160000000000001E-2</v>
      </c>
      <c r="R139" s="133">
        <f>Q139*H139</f>
        <v>0.57984000000000002</v>
      </c>
      <c r="S139" s="133">
        <v>0</v>
      </c>
      <c r="T139" s="134">
        <f>S139*H139</f>
        <v>0</v>
      </c>
      <c r="AR139" s="135" t="s">
        <v>129</v>
      </c>
      <c r="AT139" s="135" t="s">
        <v>134</v>
      </c>
      <c r="AU139" s="135" t="s">
        <v>138</v>
      </c>
      <c r="AY139" s="17" t="s">
        <v>130</v>
      </c>
      <c r="BE139" s="136">
        <f>IF(N139="základní",J139,0)</f>
        <v>0</v>
      </c>
      <c r="BF139" s="136">
        <f>IF(N139="snížená",J139,0)</f>
        <v>0</v>
      </c>
      <c r="BG139" s="136">
        <f>IF(N139="zákl. přenesená",J139,0)</f>
        <v>0</v>
      </c>
      <c r="BH139" s="136">
        <f>IF(N139="sníž. přenesená",J139,0)</f>
        <v>0</v>
      </c>
      <c r="BI139" s="136">
        <f>IF(N139="nulová",J139,0)</f>
        <v>0</v>
      </c>
      <c r="BJ139" s="17" t="s">
        <v>75</v>
      </c>
      <c r="BK139" s="136">
        <f>ROUND(I139*H139,2)</f>
        <v>0</v>
      </c>
      <c r="BL139" s="17" t="s">
        <v>129</v>
      </c>
      <c r="BM139" s="135" t="s">
        <v>201</v>
      </c>
    </row>
    <row r="140" spans="2:65" s="1" customFormat="1">
      <c r="B140" s="32"/>
      <c r="D140" s="137" t="s">
        <v>140</v>
      </c>
      <c r="F140" s="138" t="s">
        <v>202</v>
      </c>
      <c r="I140" s="139"/>
      <c r="L140" s="32"/>
      <c r="M140" s="140"/>
      <c r="T140" s="53"/>
      <c r="AT140" s="17" t="s">
        <v>140</v>
      </c>
      <c r="AU140" s="17" t="s">
        <v>138</v>
      </c>
    </row>
    <row r="141" spans="2:65" s="13" customFormat="1" ht="22.5">
      <c r="B141" s="149"/>
      <c r="D141" s="142" t="s">
        <v>142</v>
      </c>
      <c r="E141" s="150" t="s">
        <v>19</v>
      </c>
      <c r="F141" s="151" t="s">
        <v>203</v>
      </c>
      <c r="H141" s="150" t="s">
        <v>19</v>
      </c>
      <c r="I141" s="152"/>
      <c r="L141" s="149"/>
      <c r="M141" s="153"/>
      <c r="T141" s="154"/>
      <c r="AT141" s="150" t="s">
        <v>142</v>
      </c>
      <c r="AU141" s="150" t="s">
        <v>138</v>
      </c>
      <c r="AV141" s="13" t="s">
        <v>75</v>
      </c>
      <c r="AW141" s="13" t="s">
        <v>32</v>
      </c>
      <c r="AX141" s="13" t="s">
        <v>70</v>
      </c>
      <c r="AY141" s="150" t="s">
        <v>130</v>
      </c>
    </row>
    <row r="142" spans="2:65" s="12" customFormat="1">
      <c r="B142" s="141"/>
      <c r="D142" s="142" t="s">
        <v>142</v>
      </c>
      <c r="E142" s="143" t="s">
        <v>19</v>
      </c>
      <c r="F142" s="144" t="s">
        <v>204</v>
      </c>
      <c r="H142" s="145">
        <v>24</v>
      </c>
      <c r="I142" s="146"/>
      <c r="L142" s="141"/>
      <c r="M142" s="147"/>
      <c r="T142" s="148"/>
      <c r="AT142" s="143" t="s">
        <v>142</v>
      </c>
      <c r="AU142" s="143" t="s">
        <v>138</v>
      </c>
      <c r="AV142" s="12" t="s">
        <v>77</v>
      </c>
      <c r="AW142" s="12" t="s">
        <v>32</v>
      </c>
      <c r="AX142" s="12" t="s">
        <v>75</v>
      </c>
      <c r="AY142" s="143" t="s">
        <v>130</v>
      </c>
    </row>
    <row r="143" spans="2:65" s="1" customFormat="1" ht="37.9" customHeight="1">
      <c r="B143" s="32"/>
      <c r="C143" s="123" t="s">
        <v>8</v>
      </c>
      <c r="D143" s="123" t="s">
        <v>134</v>
      </c>
      <c r="E143" s="124" t="s">
        <v>205</v>
      </c>
      <c r="F143" s="125" t="s">
        <v>206</v>
      </c>
      <c r="G143" s="126" t="s">
        <v>200</v>
      </c>
      <c r="H143" s="127">
        <v>9</v>
      </c>
      <c r="I143" s="128"/>
      <c r="J143" s="129">
        <f>ROUND(I143*H143,2)</f>
        <v>0</v>
      </c>
      <c r="K143" s="130"/>
      <c r="L143" s="32"/>
      <c r="M143" s="131" t="s">
        <v>19</v>
      </c>
      <c r="N143" s="132" t="s">
        <v>41</v>
      </c>
      <c r="P143" s="133">
        <f>O143*H143</f>
        <v>0</v>
      </c>
      <c r="Q143" s="133">
        <v>2.2780000000000002E-2</v>
      </c>
      <c r="R143" s="133">
        <f>Q143*H143</f>
        <v>0.20502000000000001</v>
      </c>
      <c r="S143" s="133">
        <v>0</v>
      </c>
      <c r="T143" s="134">
        <f>S143*H143</f>
        <v>0</v>
      </c>
      <c r="AR143" s="135" t="s">
        <v>129</v>
      </c>
      <c r="AT143" s="135" t="s">
        <v>134</v>
      </c>
      <c r="AU143" s="135" t="s">
        <v>138</v>
      </c>
      <c r="AY143" s="17" t="s">
        <v>130</v>
      </c>
      <c r="BE143" s="136">
        <f>IF(N143="základní",J143,0)</f>
        <v>0</v>
      </c>
      <c r="BF143" s="136">
        <f>IF(N143="snížená",J143,0)</f>
        <v>0</v>
      </c>
      <c r="BG143" s="136">
        <f>IF(N143="zákl. přenesená",J143,0)</f>
        <v>0</v>
      </c>
      <c r="BH143" s="136">
        <f>IF(N143="sníž. přenesená",J143,0)</f>
        <v>0</v>
      </c>
      <c r="BI143" s="136">
        <f>IF(N143="nulová",J143,0)</f>
        <v>0</v>
      </c>
      <c r="BJ143" s="17" t="s">
        <v>75</v>
      </c>
      <c r="BK143" s="136">
        <f>ROUND(I143*H143,2)</f>
        <v>0</v>
      </c>
      <c r="BL143" s="17" t="s">
        <v>129</v>
      </c>
      <c r="BM143" s="135" t="s">
        <v>207</v>
      </c>
    </row>
    <row r="144" spans="2:65" s="1" customFormat="1">
      <c r="B144" s="32"/>
      <c r="D144" s="137" t="s">
        <v>140</v>
      </c>
      <c r="F144" s="138" t="s">
        <v>208</v>
      </c>
      <c r="I144" s="139"/>
      <c r="L144" s="32"/>
      <c r="M144" s="140"/>
      <c r="T144" s="53"/>
      <c r="AT144" s="17" t="s">
        <v>140</v>
      </c>
      <c r="AU144" s="17" t="s">
        <v>138</v>
      </c>
    </row>
    <row r="145" spans="2:65" s="1" customFormat="1" ht="37.9" customHeight="1">
      <c r="B145" s="32"/>
      <c r="C145" s="123" t="s">
        <v>209</v>
      </c>
      <c r="D145" s="123" t="s">
        <v>134</v>
      </c>
      <c r="E145" s="124" t="s">
        <v>210</v>
      </c>
      <c r="F145" s="125" t="s">
        <v>211</v>
      </c>
      <c r="G145" s="126" t="s">
        <v>200</v>
      </c>
      <c r="H145" s="127">
        <v>1</v>
      </c>
      <c r="I145" s="128"/>
      <c r="J145" s="129">
        <f>ROUND(I145*H145,2)</f>
        <v>0</v>
      </c>
      <c r="K145" s="130"/>
      <c r="L145" s="32"/>
      <c r="M145" s="131" t="s">
        <v>19</v>
      </c>
      <c r="N145" s="132" t="s">
        <v>41</v>
      </c>
      <c r="P145" s="133">
        <f>O145*H145</f>
        <v>0</v>
      </c>
      <c r="Q145" s="133">
        <v>5.8999999999999997E-2</v>
      </c>
      <c r="R145" s="133">
        <f>Q145*H145</f>
        <v>5.8999999999999997E-2</v>
      </c>
      <c r="S145" s="133">
        <v>0</v>
      </c>
      <c r="T145" s="134">
        <f>S145*H145</f>
        <v>0</v>
      </c>
      <c r="AR145" s="135" t="s">
        <v>129</v>
      </c>
      <c r="AT145" s="135" t="s">
        <v>134</v>
      </c>
      <c r="AU145" s="135" t="s">
        <v>138</v>
      </c>
      <c r="AY145" s="17" t="s">
        <v>130</v>
      </c>
      <c r="BE145" s="136">
        <f>IF(N145="základní",J145,0)</f>
        <v>0</v>
      </c>
      <c r="BF145" s="136">
        <f>IF(N145="snížená",J145,0)</f>
        <v>0</v>
      </c>
      <c r="BG145" s="136">
        <f>IF(N145="zákl. přenesená",J145,0)</f>
        <v>0</v>
      </c>
      <c r="BH145" s="136">
        <f>IF(N145="sníž. přenesená",J145,0)</f>
        <v>0</v>
      </c>
      <c r="BI145" s="136">
        <f>IF(N145="nulová",J145,0)</f>
        <v>0</v>
      </c>
      <c r="BJ145" s="17" t="s">
        <v>75</v>
      </c>
      <c r="BK145" s="136">
        <f>ROUND(I145*H145,2)</f>
        <v>0</v>
      </c>
      <c r="BL145" s="17" t="s">
        <v>129</v>
      </c>
      <c r="BM145" s="135" t="s">
        <v>212</v>
      </c>
    </row>
    <row r="146" spans="2:65" s="1" customFormat="1">
      <c r="B146" s="32"/>
      <c r="D146" s="137" t="s">
        <v>140</v>
      </c>
      <c r="F146" s="138" t="s">
        <v>213</v>
      </c>
      <c r="I146" s="139"/>
      <c r="L146" s="32"/>
      <c r="M146" s="140"/>
      <c r="T146" s="53"/>
      <c r="AT146" s="17" t="s">
        <v>140</v>
      </c>
      <c r="AU146" s="17" t="s">
        <v>138</v>
      </c>
    </row>
    <row r="147" spans="2:65" s="1" customFormat="1" ht="24.2" customHeight="1">
      <c r="B147" s="32"/>
      <c r="C147" s="155" t="s">
        <v>214</v>
      </c>
      <c r="D147" s="155" t="s">
        <v>215</v>
      </c>
      <c r="E147" s="156" t="s">
        <v>216</v>
      </c>
      <c r="F147" s="157" t="s">
        <v>217</v>
      </c>
      <c r="G147" s="158" t="s">
        <v>151</v>
      </c>
      <c r="H147" s="159">
        <v>0.39900000000000002</v>
      </c>
      <c r="I147" s="160"/>
      <c r="J147" s="161">
        <f>ROUND(I147*H147,2)</f>
        <v>0</v>
      </c>
      <c r="K147" s="162"/>
      <c r="L147" s="163"/>
      <c r="M147" s="164" t="s">
        <v>19</v>
      </c>
      <c r="N147" s="165" t="s">
        <v>41</v>
      </c>
      <c r="P147" s="133">
        <f>O147*H147</f>
        <v>0</v>
      </c>
      <c r="Q147" s="133">
        <v>1</v>
      </c>
      <c r="R147" s="133">
        <f>Q147*H147</f>
        <v>0.39900000000000002</v>
      </c>
      <c r="S147" s="133">
        <v>0</v>
      </c>
      <c r="T147" s="134">
        <f>S147*H147</f>
        <v>0</v>
      </c>
      <c r="AR147" s="135" t="s">
        <v>178</v>
      </c>
      <c r="AT147" s="135" t="s">
        <v>215</v>
      </c>
      <c r="AU147" s="135" t="s">
        <v>138</v>
      </c>
      <c r="AY147" s="17" t="s">
        <v>130</v>
      </c>
      <c r="BE147" s="136">
        <f>IF(N147="základní",J147,0)</f>
        <v>0</v>
      </c>
      <c r="BF147" s="136">
        <f>IF(N147="snížená",J147,0)</f>
        <v>0</v>
      </c>
      <c r="BG147" s="136">
        <f>IF(N147="zákl. přenesená",J147,0)</f>
        <v>0</v>
      </c>
      <c r="BH147" s="136">
        <f>IF(N147="sníž. přenesená",J147,0)</f>
        <v>0</v>
      </c>
      <c r="BI147" s="136">
        <f>IF(N147="nulová",J147,0)</f>
        <v>0</v>
      </c>
      <c r="BJ147" s="17" t="s">
        <v>75</v>
      </c>
      <c r="BK147" s="136">
        <f>ROUND(I147*H147,2)</f>
        <v>0</v>
      </c>
      <c r="BL147" s="17" t="s">
        <v>129</v>
      </c>
      <c r="BM147" s="135" t="s">
        <v>218</v>
      </c>
    </row>
    <row r="148" spans="2:65" s="12" customFormat="1">
      <c r="B148" s="141"/>
      <c r="D148" s="142" t="s">
        <v>142</v>
      </c>
      <c r="E148" s="143" t="s">
        <v>19</v>
      </c>
      <c r="F148" s="144" t="s">
        <v>219</v>
      </c>
      <c r="H148" s="145">
        <v>0.39900000000000002</v>
      </c>
      <c r="I148" s="146"/>
      <c r="L148" s="141"/>
      <c r="M148" s="147"/>
      <c r="T148" s="148"/>
      <c r="AT148" s="143" t="s">
        <v>142</v>
      </c>
      <c r="AU148" s="143" t="s">
        <v>138</v>
      </c>
      <c r="AV148" s="12" t="s">
        <v>77</v>
      </c>
      <c r="AW148" s="12" t="s">
        <v>32</v>
      </c>
      <c r="AX148" s="12" t="s">
        <v>75</v>
      </c>
      <c r="AY148" s="143" t="s">
        <v>130</v>
      </c>
    </row>
    <row r="149" spans="2:65" s="1" customFormat="1" ht="21.75" customHeight="1">
      <c r="B149" s="32"/>
      <c r="C149" s="155" t="s">
        <v>220</v>
      </c>
      <c r="D149" s="155" t="s">
        <v>215</v>
      </c>
      <c r="E149" s="156" t="s">
        <v>221</v>
      </c>
      <c r="F149" s="157" t="s">
        <v>222</v>
      </c>
      <c r="G149" s="158" t="s">
        <v>151</v>
      </c>
      <c r="H149" s="159">
        <v>1.2589999999999999</v>
      </c>
      <c r="I149" s="160"/>
      <c r="J149" s="161">
        <f>ROUND(I149*H149,2)</f>
        <v>0</v>
      </c>
      <c r="K149" s="162"/>
      <c r="L149" s="163"/>
      <c r="M149" s="164" t="s">
        <v>19</v>
      </c>
      <c r="N149" s="165" t="s">
        <v>41</v>
      </c>
      <c r="P149" s="133">
        <f>O149*H149</f>
        <v>0</v>
      </c>
      <c r="Q149" s="133">
        <v>1</v>
      </c>
      <c r="R149" s="133">
        <f>Q149*H149</f>
        <v>1.2589999999999999</v>
      </c>
      <c r="S149" s="133">
        <v>0</v>
      </c>
      <c r="T149" s="134">
        <f>S149*H149</f>
        <v>0</v>
      </c>
      <c r="AR149" s="135" t="s">
        <v>178</v>
      </c>
      <c r="AT149" s="135" t="s">
        <v>215</v>
      </c>
      <c r="AU149" s="135" t="s">
        <v>138</v>
      </c>
      <c r="AY149" s="17" t="s">
        <v>130</v>
      </c>
      <c r="BE149" s="136">
        <f>IF(N149="základní",J149,0)</f>
        <v>0</v>
      </c>
      <c r="BF149" s="136">
        <f>IF(N149="snížená",J149,0)</f>
        <v>0</v>
      </c>
      <c r="BG149" s="136">
        <f>IF(N149="zákl. přenesená",J149,0)</f>
        <v>0</v>
      </c>
      <c r="BH149" s="136">
        <f>IF(N149="sníž. přenesená",J149,0)</f>
        <v>0</v>
      </c>
      <c r="BI149" s="136">
        <f>IF(N149="nulová",J149,0)</f>
        <v>0</v>
      </c>
      <c r="BJ149" s="17" t="s">
        <v>75</v>
      </c>
      <c r="BK149" s="136">
        <f>ROUND(I149*H149,2)</f>
        <v>0</v>
      </c>
      <c r="BL149" s="17" t="s">
        <v>129</v>
      </c>
      <c r="BM149" s="135" t="s">
        <v>223</v>
      </c>
    </row>
    <row r="150" spans="2:65" s="13" customFormat="1">
      <c r="B150" s="149"/>
      <c r="D150" s="142" t="s">
        <v>142</v>
      </c>
      <c r="E150" s="150" t="s">
        <v>19</v>
      </c>
      <c r="F150" s="151" t="s">
        <v>224</v>
      </c>
      <c r="H150" s="150" t="s">
        <v>19</v>
      </c>
      <c r="I150" s="152"/>
      <c r="L150" s="149"/>
      <c r="M150" s="153"/>
      <c r="T150" s="154"/>
      <c r="AT150" s="150" t="s">
        <v>142</v>
      </c>
      <c r="AU150" s="150" t="s">
        <v>138</v>
      </c>
      <c r="AV150" s="13" t="s">
        <v>75</v>
      </c>
      <c r="AW150" s="13" t="s">
        <v>32</v>
      </c>
      <c r="AX150" s="13" t="s">
        <v>70</v>
      </c>
      <c r="AY150" s="150" t="s">
        <v>130</v>
      </c>
    </row>
    <row r="151" spans="2:65" s="12" customFormat="1">
      <c r="B151" s="141"/>
      <c r="D151" s="142" t="s">
        <v>142</v>
      </c>
      <c r="E151" s="143" t="s">
        <v>19</v>
      </c>
      <c r="F151" s="144" t="s">
        <v>225</v>
      </c>
      <c r="H151" s="145">
        <v>1.2589999999999999</v>
      </c>
      <c r="I151" s="146"/>
      <c r="L151" s="141"/>
      <c r="M151" s="147"/>
      <c r="T151" s="148"/>
      <c r="AT151" s="143" t="s">
        <v>142</v>
      </c>
      <c r="AU151" s="143" t="s">
        <v>138</v>
      </c>
      <c r="AV151" s="12" t="s">
        <v>77</v>
      </c>
      <c r="AW151" s="12" t="s">
        <v>32</v>
      </c>
      <c r="AX151" s="12" t="s">
        <v>75</v>
      </c>
      <c r="AY151" s="143" t="s">
        <v>130</v>
      </c>
    </row>
    <row r="152" spans="2:65" s="1" customFormat="1" ht="21.75" customHeight="1">
      <c r="B152" s="32"/>
      <c r="C152" s="155" t="s">
        <v>226</v>
      </c>
      <c r="D152" s="155" t="s">
        <v>215</v>
      </c>
      <c r="E152" s="156" t="s">
        <v>227</v>
      </c>
      <c r="F152" s="157" t="s">
        <v>228</v>
      </c>
      <c r="G152" s="158" t="s">
        <v>151</v>
      </c>
      <c r="H152" s="159">
        <v>0.38300000000000001</v>
      </c>
      <c r="I152" s="160"/>
      <c r="J152" s="161">
        <f>ROUND(I152*H152,2)</f>
        <v>0</v>
      </c>
      <c r="K152" s="162"/>
      <c r="L152" s="163"/>
      <c r="M152" s="164" t="s">
        <v>19</v>
      </c>
      <c r="N152" s="165" t="s">
        <v>41</v>
      </c>
      <c r="P152" s="133">
        <f>O152*H152</f>
        <v>0</v>
      </c>
      <c r="Q152" s="133">
        <v>1</v>
      </c>
      <c r="R152" s="133">
        <f>Q152*H152</f>
        <v>0.38300000000000001</v>
      </c>
      <c r="S152" s="133">
        <v>0</v>
      </c>
      <c r="T152" s="134">
        <f>S152*H152</f>
        <v>0</v>
      </c>
      <c r="AR152" s="135" t="s">
        <v>178</v>
      </c>
      <c r="AT152" s="135" t="s">
        <v>215</v>
      </c>
      <c r="AU152" s="135" t="s">
        <v>138</v>
      </c>
      <c r="AY152" s="17" t="s">
        <v>130</v>
      </c>
      <c r="BE152" s="136">
        <f>IF(N152="základní",J152,0)</f>
        <v>0</v>
      </c>
      <c r="BF152" s="136">
        <f>IF(N152="snížená",J152,0)</f>
        <v>0</v>
      </c>
      <c r="BG152" s="136">
        <f>IF(N152="zákl. přenesená",J152,0)</f>
        <v>0</v>
      </c>
      <c r="BH152" s="136">
        <f>IF(N152="sníž. přenesená",J152,0)</f>
        <v>0</v>
      </c>
      <c r="BI152" s="136">
        <f>IF(N152="nulová",J152,0)</f>
        <v>0</v>
      </c>
      <c r="BJ152" s="17" t="s">
        <v>75</v>
      </c>
      <c r="BK152" s="136">
        <f>ROUND(I152*H152,2)</f>
        <v>0</v>
      </c>
      <c r="BL152" s="17" t="s">
        <v>129</v>
      </c>
      <c r="BM152" s="135" t="s">
        <v>229</v>
      </c>
    </row>
    <row r="153" spans="2:65" s="13" customFormat="1">
      <c r="B153" s="149"/>
      <c r="D153" s="142" t="s">
        <v>142</v>
      </c>
      <c r="E153" s="150" t="s">
        <v>19</v>
      </c>
      <c r="F153" s="151" t="s">
        <v>230</v>
      </c>
      <c r="H153" s="150" t="s">
        <v>19</v>
      </c>
      <c r="I153" s="152"/>
      <c r="L153" s="149"/>
      <c r="M153" s="153"/>
      <c r="T153" s="154"/>
      <c r="AT153" s="150" t="s">
        <v>142</v>
      </c>
      <c r="AU153" s="150" t="s">
        <v>138</v>
      </c>
      <c r="AV153" s="13" t="s">
        <v>75</v>
      </c>
      <c r="AW153" s="13" t="s">
        <v>32</v>
      </c>
      <c r="AX153" s="13" t="s">
        <v>70</v>
      </c>
      <c r="AY153" s="150" t="s">
        <v>130</v>
      </c>
    </row>
    <row r="154" spans="2:65" s="12" customFormat="1">
      <c r="B154" s="141"/>
      <c r="D154" s="142" t="s">
        <v>142</v>
      </c>
      <c r="E154" s="143" t="s">
        <v>19</v>
      </c>
      <c r="F154" s="144" t="s">
        <v>231</v>
      </c>
      <c r="H154" s="145">
        <v>0.38300000000000001</v>
      </c>
      <c r="I154" s="146"/>
      <c r="L154" s="141"/>
      <c r="M154" s="147"/>
      <c r="T154" s="148"/>
      <c r="AT154" s="143" t="s">
        <v>142</v>
      </c>
      <c r="AU154" s="143" t="s">
        <v>138</v>
      </c>
      <c r="AV154" s="12" t="s">
        <v>77</v>
      </c>
      <c r="AW154" s="12" t="s">
        <v>32</v>
      </c>
      <c r="AX154" s="12" t="s">
        <v>75</v>
      </c>
      <c r="AY154" s="143" t="s">
        <v>130</v>
      </c>
    </row>
    <row r="155" spans="2:65" s="1" customFormat="1" ht="37.9" customHeight="1">
      <c r="B155" s="32"/>
      <c r="C155" s="123" t="s">
        <v>232</v>
      </c>
      <c r="D155" s="123" t="s">
        <v>134</v>
      </c>
      <c r="E155" s="124" t="s">
        <v>233</v>
      </c>
      <c r="F155" s="125" t="s">
        <v>234</v>
      </c>
      <c r="G155" s="126" t="s">
        <v>157</v>
      </c>
      <c r="H155" s="127">
        <v>14.88</v>
      </c>
      <c r="I155" s="128"/>
      <c r="J155" s="129">
        <f>ROUND(I155*H155,2)</f>
        <v>0</v>
      </c>
      <c r="K155" s="130"/>
      <c r="L155" s="32"/>
      <c r="M155" s="131" t="s">
        <v>19</v>
      </c>
      <c r="N155" s="132" t="s">
        <v>41</v>
      </c>
      <c r="P155" s="133">
        <f>O155*H155</f>
        <v>0</v>
      </c>
      <c r="Q155" s="133">
        <v>0</v>
      </c>
      <c r="R155" s="133">
        <f>Q155*H155</f>
        <v>0</v>
      </c>
      <c r="S155" s="133">
        <v>0</v>
      </c>
      <c r="T155" s="134">
        <f>S155*H155</f>
        <v>0</v>
      </c>
      <c r="AR155" s="135" t="s">
        <v>129</v>
      </c>
      <c r="AT155" s="135" t="s">
        <v>134</v>
      </c>
      <c r="AU155" s="135" t="s">
        <v>138</v>
      </c>
      <c r="AY155" s="17" t="s">
        <v>130</v>
      </c>
      <c r="BE155" s="136">
        <f>IF(N155="základní",J155,0)</f>
        <v>0</v>
      </c>
      <c r="BF155" s="136">
        <f>IF(N155="snížená",J155,0)</f>
        <v>0</v>
      </c>
      <c r="BG155" s="136">
        <f>IF(N155="zákl. přenesená",J155,0)</f>
        <v>0</v>
      </c>
      <c r="BH155" s="136">
        <f>IF(N155="sníž. přenesená",J155,0)</f>
        <v>0</v>
      </c>
      <c r="BI155" s="136">
        <f>IF(N155="nulová",J155,0)</f>
        <v>0</v>
      </c>
      <c r="BJ155" s="17" t="s">
        <v>75</v>
      </c>
      <c r="BK155" s="136">
        <f>ROUND(I155*H155,2)</f>
        <v>0</v>
      </c>
      <c r="BL155" s="17" t="s">
        <v>129</v>
      </c>
      <c r="BM155" s="135" t="s">
        <v>235</v>
      </c>
    </row>
    <row r="156" spans="2:65" s="1" customFormat="1">
      <c r="B156" s="32"/>
      <c r="D156" s="137" t="s">
        <v>140</v>
      </c>
      <c r="F156" s="138" t="s">
        <v>236</v>
      </c>
      <c r="I156" s="139"/>
      <c r="L156" s="32"/>
      <c r="M156" s="140"/>
      <c r="T156" s="53"/>
      <c r="AT156" s="17" t="s">
        <v>140</v>
      </c>
      <c r="AU156" s="17" t="s">
        <v>138</v>
      </c>
    </row>
    <row r="157" spans="2:65" s="12" customFormat="1">
      <c r="B157" s="141"/>
      <c r="D157" s="142" t="s">
        <v>142</v>
      </c>
      <c r="E157" s="143" t="s">
        <v>19</v>
      </c>
      <c r="F157" s="144" t="s">
        <v>237</v>
      </c>
      <c r="H157" s="145">
        <v>14.88</v>
      </c>
      <c r="I157" s="146"/>
      <c r="L157" s="141"/>
      <c r="M157" s="147"/>
      <c r="T157" s="148"/>
      <c r="AT157" s="143" t="s">
        <v>142</v>
      </c>
      <c r="AU157" s="143" t="s">
        <v>138</v>
      </c>
      <c r="AV157" s="12" t="s">
        <v>77</v>
      </c>
      <c r="AW157" s="12" t="s">
        <v>32</v>
      </c>
      <c r="AX157" s="12" t="s">
        <v>75</v>
      </c>
      <c r="AY157" s="143" t="s">
        <v>130</v>
      </c>
    </row>
    <row r="158" spans="2:65" s="1" customFormat="1" ht="37.9" customHeight="1">
      <c r="B158" s="32"/>
      <c r="C158" s="155" t="s">
        <v>238</v>
      </c>
      <c r="D158" s="155" t="s">
        <v>215</v>
      </c>
      <c r="E158" s="156" t="s">
        <v>239</v>
      </c>
      <c r="F158" s="157" t="s">
        <v>240</v>
      </c>
      <c r="G158" s="158" t="s">
        <v>157</v>
      </c>
      <c r="H158" s="159">
        <v>15.326000000000001</v>
      </c>
      <c r="I158" s="160"/>
      <c r="J158" s="161">
        <f>ROUND(I158*H158,2)</f>
        <v>0</v>
      </c>
      <c r="K158" s="162"/>
      <c r="L158" s="163"/>
      <c r="M158" s="164" t="s">
        <v>19</v>
      </c>
      <c r="N158" s="165" t="s">
        <v>41</v>
      </c>
      <c r="P158" s="133">
        <f>O158*H158</f>
        <v>0</v>
      </c>
      <c r="Q158" s="133">
        <v>1.12E-2</v>
      </c>
      <c r="R158" s="133">
        <f>Q158*H158</f>
        <v>0.1716512</v>
      </c>
      <c r="S158" s="133">
        <v>0</v>
      </c>
      <c r="T158" s="134">
        <f>S158*H158</f>
        <v>0</v>
      </c>
      <c r="AR158" s="135" t="s">
        <v>178</v>
      </c>
      <c r="AT158" s="135" t="s">
        <v>215</v>
      </c>
      <c r="AU158" s="135" t="s">
        <v>138</v>
      </c>
      <c r="AY158" s="17" t="s">
        <v>130</v>
      </c>
      <c r="BE158" s="136">
        <f>IF(N158="základní",J158,0)</f>
        <v>0</v>
      </c>
      <c r="BF158" s="136">
        <f>IF(N158="snížená",J158,0)</f>
        <v>0</v>
      </c>
      <c r="BG158" s="136">
        <f>IF(N158="zákl. přenesená",J158,0)</f>
        <v>0</v>
      </c>
      <c r="BH158" s="136">
        <f>IF(N158="sníž. přenesená",J158,0)</f>
        <v>0</v>
      </c>
      <c r="BI158" s="136">
        <f>IF(N158="nulová",J158,0)</f>
        <v>0</v>
      </c>
      <c r="BJ158" s="17" t="s">
        <v>75</v>
      </c>
      <c r="BK158" s="136">
        <f>ROUND(I158*H158,2)</f>
        <v>0</v>
      </c>
      <c r="BL158" s="17" t="s">
        <v>129</v>
      </c>
      <c r="BM158" s="135" t="s">
        <v>241</v>
      </c>
    </row>
    <row r="159" spans="2:65" s="1" customFormat="1" ht="19.5">
      <c r="B159" s="32"/>
      <c r="D159" s="142" t="s">
        <v>242</v>
      </c>
      <c r="F159" s="166" t="s">
        <v>243</v>
      </c>
      <c r="I159" s="139"/>
      <c r="L159" s="32"/>
      <c r="M159" s="140"/>
      <c r="T159" s="53"/>
      <c r="AT159" s="17" t="s">
        <v>242</v>
      </c>
      <c r="AU159" s="17" t="s">
        <v>138</v>
      </c>
    </row>
    <row r="160" spans="2:65" s="12" customFormat="1">
      <c r="B160" s="141"/>
      <c r="D160" s="142" t="s">
        <v>142</v>
      </c>
      <c r="F160" s="144" t="s">
        <v>244</v>
      </c>
      <c r="H160" s="145">
        <v>15.326000000000001</v>
      </c>
      <c r="I160" s="146"/>
      <c r="L160" s="141"/>
      <c r="M160" s="147"/>
      <c r="T160" s="148"/>
      <c r="AT160" s="143" t="s">
        <v>142</v>
      </c>
      <c r="AU160" s="143" t="s">
        <v>138</v>
      </c>
      <c r="AV160" s="12" t="s">
        <v>77</v>
      </c>
      <c r="AW160" s="12" t="s">
        <v>4</v>
      </c>
      <c r="AX160" s="12" t="s">
        <v>75</v>
      </c>
      <c r="AY160" s="143" t="s">
        <v>130</v>
      </c>
    </row>
    <row r="161" spans="2:65" s="11" customFormat="1" ht="20.85" customHeight="1">
      <c r="B161" s="111"/>
      <c r="D161" s="112" t="s">
        <v>69</v>
      </c>
      <c r="E161" s="121" t="s">
        <v>167</v>
      </c>
      <c r="F161" s="121" t="s">
        <v>245</v>
      </c>
      <c r="I161" s="114"/>
      <c r="J161" s="122">
        <f>BK161</f>
        <v>0</v>
      </c>
      <c r="L161" s="111"/>
      <c r="M161" s="116"/>
      <c r="P161" s="117">
        <f>SUM(P162:P196)</f>
        <v>0</v>
      </c>
      <c r="R161" s="117">
        <f>SUM(R162:R196)</f>
        <v>24.349295080000001</v>
      </c>
      <c r="T161" s="118">
        <f>SUM(T162:T196)</f>
        <v>0</v>
      </c>
      <c r="AR161" s="112" t="s">
        <v>75</v>
      </c>
      <c r="AT161" s="119" t="s">
        <v>69</v>
      </c>
      <c r="AU161" s="119" t="s">
        <v>77</v>
      </c>
      <c r="AY161" s="112" t="s">
        <v>130</v>
      </c>
      <c r="BK161" s="120">
        <f>SUM(BK162:BK196)</f>
        <v>0</v>
      </c>
    </row>
    <row r="162" spans="2:65" s="1" customFormat="1" ht="44.25" customHeight="1">
      <c r="B162" s="32"/>
      <c r="C162" s="123" t="s">
        <v>246</v>
      </c>
      <c r="D162" s="123" t="s">
        <v>134</v>
      </c>
      <c r="E162" s="124" t="s">
        <v>247</v>
      </c>
      <c r="F162" s="125" t="s">
        <v>248</v>
      </c>
      <c r="G162" s="126" t="s">
        <v>157</v>
      </c>
      <c r="H162" s="127">
        <v>195.47</v>
      </c>
      <c r="I162" s="128"/>
      <c r="J162" s="129">
        <f>ROUND(I162*H162,2)</f>
        <v>0</v>
      </c>
      <c r="K162" s="130"/>
      <c r="L162" s="32"/>
      <c r="M162" s="131" t="s">
        <v>19</v>
      </c>
      <c r="N162" s="132" t="s">
        <v>41</v>
      </c>
      <c r="P162" s="133">
        <f>O162*H162</f>
        <v>0</v>
      </c>
      <c r="Q162" s="133">
        <v>5.7000000000000002E-3</v>
      </c>
      <c r="R162" s="133">
        <f>Q162*H162</f>
        <v>1.114179</v>
      </c>
      <c r="S162" s="133">
        <v>0</v>
      </c>
      <c r="T162" s="134">
        <f>S162*H162</f>
        <v>0</v>
      </c>
      <c r="AR162" s="135" t="s">
        <v>129</v>
      </c>
      <c r="AT162" s="135" t="s">
        <v>134</v>
      </c>
      <c r="AU162" s="135" t="s">
        <v>138</v>
      </c>
      <c r="AY162" s="17" t="s">
        <v>130</v>
      </c>
      <c r="BE162" s="136">
        <f>IF(N162="základní",J162,0)</f>
        <v>0</v>
      </c>
      <c r="BF162" s="136">
        <f>IF(N162="snížená",J162,0)</f>
        <v>0</v>
      </c>
      <c r="BG162" s="136">
        <f>IF(N162="zákl. přenesená",J162,0)</f>
        <v>0</v>
      </c>
      <c r="BH162" s="136">
        <f>IF(N162="sníž. přenesená",J162,0)</f>
        <v>0</v>
      </c>
      <c r="BI162" s="136">
        <f>IF(N162="nulová",J162,0)</f>
        <v>0</v>
      </c>
      <c r="BJ162" s="17" t="s">
        <v>75</v>
      </c>
      <c r="BK162" s="136">
        <f>ROUND(I162*H162,2)</f>
        <v>0</v>
      </c>
      <c r="BL162" s="17" t="s">
        <v>129</v>
      </c>
      <c r="BM162" s="135" t="s">
        <v>249</v>
      </c>
    </row>
    <row r="163" spans="2:65" s="1" customFormat="1">
      <c r="B163" s="32"/>
      <c r="D163" s="137" t="s">
        <v>140</v>
      </c>
      <c r="F163" s="138" t="s">
        <v>250</v>
      </c>
      <c r="I163" s="139"/>
      <c r="L163" s="32"/>
      <c r="M163" s="140"/>
      <c r="T163" s="53"/>
      <c r="AT163" s="17" t="s">
        <v>140</v>
      </c>
      <c r="AU163" s="17" t="s">
        <v>138</v>
      </c>
    </row>
    <row r="164" spans="2:65" s="12" customFormat="1">
      <c r="B164" s="141"/>
      <c r="D164" s="142" t="s">
        <v>142</v>
      </c>
      <c r="E164" s="143" t="s">
        <v>19</v>
      </c>
      <c r="F164" s="144" t="s">
        <v>251</v>
      </c>
      <c r="H164" s="145">
        <v>195.47</v>
      </c>
      <c r="I164" s="146"/>
      <c r="L164" s="141"/>
      <c r="M164" s="147"/>
      <c r="T164" s="148"/>
      <c r="AT164" s="143" t="s">
        <v>142</v>
      </c>
      <c r="AU164" s="143" t="s">
        <v>138</v>
      </c>
      <c r="AV164" s="12" t="s">
        <v>77</v>
      </c>
      <c r="AW164" s="12" t="s">
        <v>32</v>
      </c>
      <c r="AX164" s="12" t="s">
        <v>75</v>
      </c>
      <c r="AY164" s="143" t="s">
        <v>130</v>
      </c>
    </row>
    <row r="165" spans="2:65" s="1" customFormat="1" ht="21.75" customHeight="1">
      <c r="B165" s="32"/>
      <c r="C165" s="123" t="s">
        <v>252</v>
      </c>
      <c r="D165" s="123" t="s">
        <v>134</v>
      </c>
      <c r="E165" s="124" t="s">
        <v>253</v>
      </c>
      <c r="F165" s="125" t="s">
        <v>254</v>
      </c>
      <c r="G165" s="126" t="s">
        <v>157</v>
      </c>
      <c r="H165" s="127">
        <v>5.0030000000000001</v>
      </c>
      <c r="I165" s="128"/>
      <c r="J165" s="129">
        <f>ROUND(I165*H165,2)</f>
        <v>0</v>
      </c>
      <c r="K165" s="130"/>
      <c r="L165" s="32"/>
      <c r="M165" s="131" t="s">
        <v>19</v>
      </c>
      <c r="N165" s="132" t="s">
        <v>41</v>
      </c>
      <c r="P165" s="133">
        <f>O165*H165</f>
        <v>0</v>
      </c>
      <c r="Q165" s="133">
        <v>5.6000000000000001E-2</v>
      </c>
      <c r="R165" s="133">
        <f>Q165*H165</f>
        <v>0.28016800000000003</v>
      </c>
      <c r="S165" s="133">
        <v>0</v>
      </c>
      <c r="T165" s="134">
        <f>S165*H165</f>
        <v>0</v>
      </c>
      <c r="AR165" s="135" t="s">
        <v>129</v>
      </c>
      <c r="AT165" s="135" t="s">
        <v>134</v>
      </c>
      <c r="AU165" s="135" t="s">
        <v>138</v>
      </c>
      <c r="AY165" s="17" t="s">
        <v>130</v>
      </c>
      <c r="BE165" s="136">
        <f>IF(N165="základní",J165,0)</f>
        <v>0</v>
      </c>
      <c r="BF165" s="136">
        <f>IF(N165="snížená",J165,0)</f>
        <v>0</v>
      </c>
      <c r="BG165" s="136">
        <f>IF(N165="zákl. přenesená",J165,0)</f>
        <v>0</v>
      </c>
      <c r="BH165" s="136">
        <f>IF(N165="sníž. přenesená",J165,0)</f>
        <v>0</v>
      </c>
      <c r="BI165" s="136">
        <f>IF(N165="nulová",J165,0)</f>
        <v>0</v>
      </c>
      <c r="BJ165" s="17" t="s">
        <v>75</v>
      </c>
      <c r="BK165" s="136">
        <f>ROUND(I165*H165,2)</f>
        <v>0</v>
      </c>
      <c r="BL165" s="17" t="s">
        <v>129</v>
      </c>
      <c r="BM165" s="135" t="s">
        <v>255</v>
      </c>
    </row>
    <row r="166" spans="2:65" s="1" customFormat="1">
      <c r="B166" s="32"/>
      <c r="D166" s="137" t="s">
        <v>140</v>
      </c>
      <c r="F166" s="138" t="s">
        <v>256</v>
      </c>
      <c r="I166" s="139"/>
      <c r="L166" s="32"/>
      <c r="M166" s="140"/>
      <c r="T166" s="53"/>
      <c r="AT166" s="17" t="s">
        <v>140</v>
      </c>
      <c r="AU166" s="17" t="s">
        <v>138</v>
      </c>
    </row>
    <row r="167" spans="2:65" s="12" customFormat="1">
      <c r="B167" s="141"/>
      <c r="D167" s="142" t="s">
        <v>142</v>
      </c>
      <c r="E167" s="143" t="s">
        <v>19</v>
      </c>
      <c r="F167" s="144" t="s">
        <v>257</v>
      </c>
      <c r="H167" s="145">
        <v>1.38</v>
      </c>
      <c r="I167" s="146"/>
      <c r="L167" s="141"/>
      <c r="M167" s="147"/>
      <c r="T167" s="148"/>
      <c r="AT167" s="143" t="s">
        <v>142</v>
      </c>
      <c r="AU167" s="143" t="s">
        <v>138</v>
      </c>
      <c r="AV167" s="12" t="s">
        <v>77</v>
      </c>
      <c r="AW167" s="12" t="s">
        <v>32</v>
      </c>
      <c r="AX167" s="12" t="s">
        <v>70</v>
      </c>
      <c r="AY167" s="143" t="s">
        <v>130</v>
      </c>
    </row>
    <row r="168" spans="2:65" s="12" customFormat="1">
      <c r="B168" s="141"/>
      <c r="D168" s="142" t="s">
        <v>142</v>
      </c>
      <c r="E168" s="143" t="s">
        <v>19</v>
      </c>
      <c r="F168" s="144" t="s">
        <v>258</v>
      </c>
      <c r="H168" s="145">
        <v>1.103</v>
      </c>
      <c r="I168" s="146"/>
      <c r="L168" s="141"/>
      <c r="M168" s="147"/>
      <c r="T168" s="148"/>
      <c r="AT168" s="143" t="s">
        <v>142</v>
      </c>
      <c r="AU168" s="143" t="s">
        <v>138</v>
      </c>
      <c r="AV168" s="12" t="s">
        <v>77</v>
      </c>
      <c r="AW168" s="12" t="s">
        <v>32</v>
      </c>
      <c r="AX168" s="12" t="s">
        <v>70</v>
      </c>
      <c r="AY168" s="143" t="s">
        <v>130</v>
      </c>
    </row>
    <row r="169" spans="2:65" s="12" customFormat="1">
      <c r="B169" s="141"/>
      <c r="D169" s="142" t="s">
        <v>142</v>
      </c>
      <c r="E169" s="143" t="s">
        <v>19</v>
      </c>
      <c r="F169" s="144" t="s">
        <v>259</v>
      </c>
      <c r="H169" s="145">
        <v>2.52</v>
      </c>
      <c r="I169" s="146"/>
      <c r="L169" s="141"/>
      <c r="M169" s="147"/>
      <c r="T169" s="148"/>
      <c r="AT169" s="143" t="s">
        <v>142</v>
      </c>
      <c r="AU169" s="143" t="s">
        <v>138</v>
      </c>
      <c r="AV169" s="12" t="s">
        <v>77</v>
      </c>
      <c r="AW169" s="12" t="s">
        <v>32</v>
      </c>
      <c r="AX169" s="12" t="s">
        <v>70</v>
      </c>
      <c r="AY169" s="143" t="s">
        <v>130</v>
      </c>
    </row>
    <row r="170" spans="2:65" s="14" customFormat="1">
      <c r="B170" s="167"/>
      <c r="D170" s="142" t="s">
        <v>142</v>
      </c>
      <c r="E170" s="168" t="s">
        <v>19</v>
      </c>
      <c r="F170" s="169" t="s">
        <v>260</v>
      </c>
      <c r="H170" s="170">
        <v>5.0030000000000001</v>
      </c>
      <c r="I170" s="171"/>
      <c r="L170" s="167"/>
      <c r="M170" s="172"/>
      <c r="T170" s="173"/>
      <c r="AT170" s="168" t="s">
        <v>142</v>
      </c>
      <c r="AU170" s="168" t="s">
        <v>138</v>
      </c>
      <c r="AV170" s="14" t="s">
        <v>129</v>
      </c>
      <c r="AW170" s="14" t="s">
        <v>32</v>
      </c>
      <c r="AX170" s="14" t="s">
        <v>75</v>
      </c>
      <c r="AY170" s="168" t="s">
        <v>130</v>
      </c>
    </row>
    <row r="171" spans="2:65" s="1" customFormat="1" ht="44.25" customHeight="1">
      <c r="B171" s="32"/>
      <c r="C171" s="123" t="s">
        <v>7</v>
      </c>
      <c r="D171" s="123" t="s">
        <v>134</v>
      </c>
      <c r="E171" s="124" t="s">
        <v>261</v>
      </c>
      <c r="F171" s="125" t="s">
        <v>262</v>
      </c>
      <c r="G171" s="126" t="s">
        <v>157</v>
      </c>
      <c r="H171" s="127">
        <v>37.659999999999997</v>
      </c>
      <c r="I171" s="128"/>
      <c r="J171" s="129">
        <f>ROUND(I171*H171,2)</f>
        <v>0</v>
      </c>
      <c r="K171" s="130"/>
      <c r="L171" s="32"/>
      <c r="M171" s="131" t="s">
        <v>19</v>
      </c>
      <c r="N171" s="132" t="s">
        <v>41</v>
      </c>
      <c r="P171" s="133">
        <f>O171*H171</f>
        <v>0</v>
      </c>
      <c r="Q171" s="133">
        <v>6.5599999999999999E-3</v>
      </c>
      <c r="R171" s="133">
        <f>Q171*H171</f>
        <v>0.24704959999999998</v>
      </c>
      <c r="S171" s="133">
        <v>0</v>
      </c>
      <c r="T171" s="134">
        <f>S171*H171</f>
        <v>0</v>
      </c>
      <c r="AR171" s="135" t="s">
        <v>129</v>
      </c>
      <c r="AT171" s="135" t="s">
        <v>134</v>
      </c>
      <c r="AU171" s="135" t="s">
        <v>138</v>
      </c>
      <c r="AY171" s="17" t="s">
        <v>130</v>
      </c>
      <c r="BE171" s="136">
        <f>IF(N171="základní",J171,0)</f>
        <v>0</v>
      </c>
      <c r="BF171" s="136">
        <f>IF(N171="snížená",J171,0)</f>
        <v>0</v>
      </c>
      <c r="BG171" s="136">
        <f>IF(N171="zákl. přenesená",J171,0)</f>
        <v>0</v>
      </c>
      <c r="BH171" s="136">
        <f>IF(N171="sníž. přenesená",J171,0)</f>
        <v>0</v>
      </c>
      <c r="BI171" s="136">
        <f>IF(N171="nulová",J171,0)</f>
        <v>0</v>
      </c>
      <c r="BJ171" s="17" t="s">
        <v>75</v>
      </c>
      <c r="BK171" s="136">
        <f>ROUND(I171*H171,2)</f>
        <v>0</v>
      </c>
      <c r="BL171" s="17" t="s">
        <v>129</v>
      </c>
      <c r="BM171" s="135" t="s">
        <v>263</v>
      </c>
    </row>
    <row r="172" spans="2:65" s="1" customFormat="1">
      <c r="B172" s="32"/>
      <c r="D172" s="137" t="s">
        <v>140</v>
      </c>
      <c r="F172" s="138" t="s">
        <v>264</v>
      </c>
      <c r="I172" s="139"/>
      <c r="L172" s="32"/>
      <c r="M172" s="140"/>
      <c r="T172" s="53"/>
      <c r="AT172" s="17" t="s">
        <v>140</v>
      </c>
      <c r="AU172" s="17" t="s">
        <v>138</v>
      </c>
    </row>
    <row r="173" spans="2:65" s="12" customFormat="1">
      <c r="B173" s="141"/>
      <c r="D173" s="142" t="s">
        <v>142</v>
      </c>
      <c r="E173" s="143" t="s">
        <v>19</v>
      </c>
      <c r="F173" s="144" t="s">
        <v>265</v>
      </c>
      <c r="H173" s="145">
        <v>35.32</v>
      </c>
      <c r="I173" s="146"/>
      <c r="L173" s="141"/>
      <c r="M173" s="147"/>
      <c r="T173" s="148"/>
      <c r="AT173" s="143" t="s">
        <v>142</v>
      </c>
      <c r="AU173" s="143" t="s">
        <v>138</v>
      </c>
      <c r="AV173" s="12" t="s">
        <v>77</v>
      </c>
      <c r="AW173" s="12" t="s">
        <v>32</v>
      </c>
      <c r="AX173" s="12" t="s">
        <v>70</v>
      </c>
      <c r="AY173" s="143" t="s">
        <v>130</v>
      </c>
    </row>
    <row r="174" spans="2:65" s="12" customFormat="1">
      <c r="B174" s="141"/>
      <c r="D174" s="142" t="s">
        <v>142</v>
      </c>
      <c r="E174" s="143" t="s">
        <v>19</v>
      </c>
      <c r="F174" s="144" t="s">
        <v>195</v>
      </c>
      <c r="H174" s="145">
        <v>2.34</v>
      </c>
      <c r="I174" s="146"/>
      <c r="L174" s="141"/>
      <c r="M174" s="147"/>
      <c r="T174" s="148"/>
      <c r="AT174" s="143" t="s">
        <v>142</v>
      </c>
      <c r="AU174" s="143" t="s">
        <v>138</v>
      </c>
      <c r="AV174" s="12" t="s">
        <v>77</v>
      </c>
      <c r="AW174" s="12" t="s">
        <v>32</v>
      </c>
      <c r="AX174" s="12" t="s">
        <v>70</v>
      </c>
      <c r="AY174" s="143" t="s">
        <v>130</v>
      </c>
    </row>
    <row r="175" spans="2:65" s="14" customFormat="1">
      <c r="B175" s="167"/>
      <c r="D175" s="142" t="s">
        <v>142</v>
      </c>
      <c r="E175" s="168" t="s">
        <v>19</v>
      </c>
      <c r="F175" s="169" t="s">
        <v>260</v>
      </c>
      <c r="H175" s="170">
        <v>37.659999999999997</v>
      </c>
      <c r="I175" s="171"/>
      <c r="L175" s="167"/>
      <c r="M175" s="172"/>
      <c r="T175" s="173"/>
      <c r="AT175" s="168" t="s">
        <v>142</v>
      </c>
      <c r="AU175" s="168" t="s">
        <v>138</v>
      </c>
      <c r="AV175" s="14" t="s">
        <v>129</v>
      </c>
      <c r="AW175" s="14" t="s">
        <v>32</v>
      </c>
      <c r="AX175" s="14" t="s">
        <v>75</v>
      </c>
      <c r="AY175" s="168" t="s">
        <v>130</v>
      </c>
    </row>
    <row r="176" spans="2:65" s="1" customFormat="1" ht="44.25" customHeight="1">
      <c r="B176" s="32"/>
      <c r="C176" s="123" t="s">
        <v>266</v>
      </c>
      <c r="D176" s="123" t="s">
        <v>134</v>
      </c>
      <c r="E176" s="124" t="s">
        <v>267</v>
      </c>
      <c r="F176" s="125" t="s">
        <v>268</v>
      </c>
      <c r="G176" s="126" t="s">
        <v>157</v>
      </c>
      <c r="H176" s="127">
        <v>1035.2550000000001</v>
      </c>
      <c r="I176" s="128"/>
      <c r="J176" s="129">
        <f>ROUND(I176*H176,2)</f>
        <v>0</v>
      </c>
      <c r="K176" s="130"/>
      <c r="L176" s="32"/>
      <c r="M176" s="131" t="s">
        <v>19</v>
      </c>
      <c r="N176" s="132" t="s">
        <v>41</v>
      </c>
      <c r="P176" s="133">
        <f>O176*H176</f>
        <v>0</v>
      </c>
      <c r="Q176" s="133">
        <v>5.7000000000000002E-3</v>
      </c>
      <c r="R176" s="133">
        <f>Q176*H176</f>
        <v>5.9009535000000009</v>
      </c>
      <c r="S176" s="133">
        <v>0</v>
      </c>
      <c r="T176" s="134">
        <f>S176*H176</f>
        <v>0</v>
      </c>
      <c r="AR176" s="135" t="s">
        <v>129</v>
      </c>
      <c r="AT176" s="135" t="s">
        <v>134</v>
      </c>
      <c r="AU176" s="135" t="s">
        <v>138</v>
      </c>
      <c r="AY176" s="17" t="s">
        <v>130</v>
      </c>
      <c r="BE176" s="136">
        <f>IF(N176="základní",J176,0)</f>
        <v>0</v>
      </c>
      <c r="BF176" s="136">
        <f>IF(N176="snížená",J176,0)</f>
        <v>0</v>
      </c>
      <c r="BG176" s="136">
        <f>IF(N176="zákl. přenesená",J176,0)</f>
        <v>0</v>
      </c>
      <c r="BH176" s="136">
        <f>IF(N176="sníž. přenesená",J176,0)</f>
        <v>0</v>
      </c>
      <c r="BI176" s="136">
        <f>IF(N176="nulová",J176,0)</f>
        <v>0</v>
      </c>
      <c r="BJ176" s="17" t="s">
        <v>75</v>
      </c>
      <c r="BK176" s="136">
        <f>ROUND(I176*H176,2)</f>
        <v>0</v>
      </c>
      <c r="BL176" s="17" t="s">
        <v>129</v>
      </c>
      <c r="BM176" s="135" t="s">
        <v>269</v>
      </c>
    </row>
    <row r="177" spans="2:65" s="1" customFormat="1">
      <c r="B177" s="32"/>
      <c r="D177" s="137" t="s">
        <v>140</v>
      </c>
      <c r="F177" s="138" t="s">
        <v>270</v>
      </c>
      <c r="I177" s="139"/>
      <c r="L177" s="32"/>
      <c r="M177" s="140"/>
      <c r="T177" s="53"/>
      <c r="AT177" s="17" t="s">
        <v>140</v>
      </c>
      <c r="AU177" s="17" t="s">
        <v>138</v>
      </c>
    </row>
    <row r="178" spans="2:65" s="12" customFormat="1">
      <c r="B178" s="141"/>
      <c r="D178" s="142" t="s">
        <v>142</v>
      </c>
      <c r="E178" s="143" t="s">
        <v>19</v>
      </c>
      <c r="F178" s="144" t="s">
        <v>271</v>
      </c>
      <c r="H178" s="145">
        <v>360</v>
      </c>
      <c r="I178" s="146"/>
      <c r="L178" s="141"/>
      <c r="M178" s="147"/>
      <c r="T178" s="148"/>
      <c r="AT178" s="143" t="s">
        <v>142</v>
      </c>
      <c r="AU178" s="143" t="s">
        <v>138</v>
      </c>
      <c r="AV178" s="12" t="s">
        <v>77</v>
      </c>
      <c r="AW178" s="12" t="s">
        <v>32</v>
      </c>
      <c r="AX178" s="12" t="s">
        <v>70</v>
      </c>
      <c r="AY178" s="143" t="s">
        <v>130</v>
      </c>
    </row>
    <row r="179" spans="2:65" s="12" customFormat="1">
      <c r="B179" s="141"/>
      <c r="D179" s="142" t="s">
        <v>142</v>
      </c>
      <c r="E179" s="143" t="s">
        <v>19</v>
      </c>
      <c r="F179" s="144" t="s">
        <v>272</v>
      </c>
      <c r="H179" s="145">
        <v>87.42</v>
      </c>
      <c r="I179" s="146"/>
      <c r="L179" s="141"/>
      <c r="M179" s="147"/>
      <c r="T179" s="148"/>
      <c r="AT179" s="143" t="s">
        <v>142</v>
      </c>
      <c r="AU179" s="143" t="s">
        <v>138</v>
      </c>
      <c r="AV179" s="12" t="s">
        <v>77</v>
      </c>
      <c r="AW179" s="12" t="s">
        <v>32</v>
      </c>
      <c r="AX179" s="12" t="s">
        <v>70</v>
      </c>
      <c r="AY179" s="143" t="s">
        <v>130</v>
      </c>
    </row>
    <row r="180" spans="2:65" s="12" customFormat="1">
      <c r="B180" s="141"/>
      <c r="D180" s="142" t="s">
        <v>142</v>
      </c>
      <c r="E180" s="143" t="s">
        <v>19</v>
      </c>
      <c r="F180" s="144" t="s">
        <v>273</v>
      </c>
      <c r="H180" s="145">
        <v>315.25</v>
      </c>
      <c r="I180" s="146"/>
      <c r="L180" s="141"/>
      <c r="M180" s="147"/>
      <c r="T180" s="148"/>
      <c r="AT180" s="143" t="s">
        <v>142</v>
      </c>
      <c r="AU180" s="143" t="s">
        <v>138</v>
      </c>
      <c r="AV180" s="12" t="s">
        <v>77</v>
      </c>
      <c r="AW180" s="12" t="s">
        <v>32</v>
      </c>
      <c r="AX180" s="12" t="s">
        <v>70</v>
      </c>
      <c r="AY180" s="143" t="s">
        <v>130</v>
      </c>
    </row>
    <row r="181" spans="2:65" s="12" customFormat="1">
      <c r="B181" s="141"/>
      <c r="D181" s="142" t="s">
        <v>142</v>
      </c>
      <c r="E181" s="143" t="s">
        <v>19</v>
      </c>
      <c r="F181" s="144" t="s">
        <v>274</v>
      </c>
      <c r="H181" s="145">
        <v>80</v>
      </c>
      <c r="I181" s="146"/>
      <c r="L181" s="141"/>
      <c r="M181" s="147"/>
      <c r="T181" s="148"/>
      <c r="AT181" s="143" t="s">
        <v>142</v>
      </c>
      <c r="AU181" s="143" t="s">
        <v>138</v>
      </c>
      <c r="AV181" s="12" t="s">
        <v>77</v>
      </c>
      <c r="AW181" s="12" t="s">
        <v>32</v>
      </c>
      <c r="AX181" s="12" t="s">
        <v>70</v>
      </c>
      <c r="AY181" s="143" t="s">
        <v>130</v>
      </c>
    </row>
    <row r="182" spans="2:65" s="12" customFormat="1">
      <c r="B182" s="141"/>
      <c r="D182" s="142" t="s">
        <v>142</v>
      </c>
      <c r="E182" s="143" t="s">
        <v>19</v>
      </c>
      <c r="F182" s="144" t="s">
        <v>275</v>
      </c>
      <c r="H182" s="145">
        <v>155.08500000000001</v>
      </c>
      <c r="I182" s="146"/>
      <c r="L182" s="141"/>
      <c r="M182" s="147"/>
      <c r="T182" s="148"/>
      <c r="AT182" s="143" t="s">
        <v>142</v>
      </c>
      <c r="AU182" s="143" t="s">
        <v>138</v>
      </c>
      <c r="AV182" s="12" t="s">
        <v>77</v>
      </c>
      <c r="AW182" s="12" t="s">
        <v>32</v>
      </c>
      <c r="AX182" s="12" t="s">
        <v>70</v>
      </c>
      <c r="AY182" s="143" t="s">
        <v>130</v>
      </c>
    </row>
    <row r="183" spans="2:65" s="12" customFormat="1">
      <c r="B183" s="141"/>
      <c r="D183" s="142" t="s">
        <v>142</v>
      </c>
      <c r="E183" s="143" t="s">
        <v>19</v>
      </c>
      <c r="F183" s="144" t="s">
        <v>276</v>
      </c>
      <c r="H183" s="145">
        <v>37.5</v>
      </c>
      <c r="I183" s="146"/>
      <c r="L183" s="141"/>
      <c r="M183" s="147"/>
      <c r="T183" s="148"/>
      <c r="AT183" s="143" t="s">
        <v>142</v>
      </c>
      <c r="AU183" s="143" t="s">
        <v>138</v>
      </c>
      <c r="AV183" s="12" t="s">
        <v>77</v>
      </c>
      <c r="AW183" s="12" t="s">
        <v>32</v>
      </c>
      <c r="AX183" s="12" t="s">
        <v>70</v>
      </c>
      <c r="AY183" s="143" t="s">
        <v>130</v>
      </c>
    </row>
    <row r="184" spans="2:65" s="14" customFormat="1">
      <c r="B184" s="167"/>
      <c r="D184" s="142" t="s">
        <v>142</v>
      </c>
      <c r="E184" s="168" t="s">
        <v>19</v>
      </c>
      <c r="F184" s="169" t="s">
        <v>260</v>
      </c>
      <c r="H184" s="170">
        <v>1035.2550000000001</v>
      </c>
      <c r="I184" s="171"/>
      <c r="L184" s="167"/>
      <c r="M184" s="172"/>
      <c r="T184" s="173"/>
      <c r="AT184" s="168" t="s">
        <v>142</v>
      </c>
      <c r="AU184" s="168" t="s">
        <v>138</v>
      </c>
      <c r="AV184" s="14" t="s">
        <v>129</v>
      </c>
      <c r="AW184" s="14" t="s">
        <v>32</v>
      </c>
      <c r="AX184" s="14" t="s">
        <v>75</v>
      </c>
      <c r="AY184" s="168" t="s">
        <v>130</v>
      </c>
    </row>
    <row r="185" spans="2:65" s="1" customFormat="1" ht="33" customHeight="1">
      <c r="B185" s="32"/>
      <c r="C185" s="123" t="s">
        <v>277</v>
      </c>
      <c r="D185" s="123" t="s">
        <v>134</v>
      </c>
      <c r="E185" s="124" t="s">
        <v>278</v>
      </c>
      <c r="F185" s="125" t="s">
        <v>279</v>
      </c>
      <c r="G185" s="126" t="s">
        <v>200</v>
      </c>
      <c r="H185" s="127">
        <v>10</v>
      </c>
      <c r="I185" s="128"/>
      <c r="J185" s="129">
        <f>ROUND(I185*H185,2)</f>
        <v>0</v>
      </c>
      <c r="K185" s="130"/>
      <c r="L185" s="32"/>
      <c r="M185" s="131" t="s">
        <v>19</v>
      </c>
      <c r="N185" s="132" t="s">
        <v>41</v>
      </c>
      <c r="P185" s="133">
        <f>O185*H185</f>
        <v>0</v>
      </c>
      <c r="Q185" s="133">
        <v>1.1800000000000001E-3</v>
      </c>
      <c r="R185" s="133">
        <f>Q185*H185</f>
        <v>1.1800000000000001E-2</v>
      </c>
      <c r="S185" s="133">
        <v>0</v>
      </c>
      <c r="T185" s="134">
        <f>S185*H185</f>
        <v>0</v>
      </c>
      <c r="AR185" s="135" t="s">
        <v>129</v>
      </c>
      <c r="AT185" s="135" t="s">
        <v>134</v>
      </c>
      <c r="AU185" s="135" t="s">
        <v>138</v>
      </c>
      <c r="AY185" s="17" t="s">
        <v>130</v>
      </c>
      <c r="BE185" s="136">
        <f>IF(N185="základní",J185,0)</f>
        <v>0</v>
      </c>
      <c r="BF185" s="136">
        <f>IF(N185="snížená",J185,0)</f>
        <v>0</v>
      </c>
      <c r="BG185" s="136">
        <f>IF(N185="zákl. přenesená",J185,0)</f>
        <v>0</v>
      </c>
      <c r="BH185" s="136">
        <f>IF(N185="sníž. přenesená",J185,0)</f>
        <v>0</v>
      </c>
      <c r="BI185" s="136">
        <f>IF(N185="nulová",J185,0)</f>
        <v>0</v>
      </c>
      <c r="BJ185" s="17" t="s">
        <v>75</v>
      </c>
      <c r="BK185" s="136">
        <f>ROUND(I185*H185,2)</f>
        <v>0</v>
      </c>
      <c r="BL185" s="17" t="s">
        <v>129</v>
      </c>
      <c r="BM185" s="135" t="s">
        <v>280</v>
      </c>
    </row>
    <row r="186" spans="2:65" s="1" customFormat="1">
      <c r="B186" s="32"/>
      <c r="D186" s="137" t="s">
        <v>140</v>
      </c>
      <c r="F186" s="138" t="s">
        <v>281</v>
      </c>
      <c r="I186" s="139"/>
      <c r="L186" s="32"/>
      <c r="M186" s="140"/>
      <c r="T186" s="53"/>
      <c r="AT186" s="17" t="s">
        <v>140</v>
      </c>
      <c r="AU186" s="17" t="s">
        <v>138</v>
      </c>
    </row>
    <row r="187" spans="2:65" s="1" customFormat="1" ht="37.9" customHeight="1">
      <c r="B187" s="32"/>
      <c r="C187" s="123" t="s">
        <v>204</v>
      </c>
      <c r="D187" s="123" t="s">
        <v>134</v>
      </c>
      <c r="E187" s="124" t="s">
        <v>282</v>
      </c>
      <c r="F187" s="125" t="s">
        <v>283</v>
      </c>
      <c r="G187" s="126" t="s">
        <v>137</v>
      </c>
      <c r="H187" s="127">
        <v>0.48399999999999999</v>
      </c>
      <c r="I187" s="128"/>
      <c r="J187" s="129">
        <f>ROUND(I187*H187,2)</f>
        <v>0</v>
      </c>
      <c r="K187" s="130"/>
      <c r="L187" s="32"/>
      <c r="M187" s="131" t="s">
        <v>19</v>
      </c>
      <c r="N187" s="132" t="s">
        <v>41</v>
      </c>
      <c r="P187" s="133">
        <f>O187*H187</f>
        <v>0</v>
      </c>
      <c r="Q187" s="133">
        <v>2.3010199999999998</v>
      </c>
      <c r="R187" s="133">
        <f>Q187*H187</f>
        <v>1.1136936799999999</v>
      </c>
      <c r="S187" s="133">
        <v>0</v>
      </c>
      <c r="T187" s="134">
        <f>S187*H187</f>
        <v>0</v>
      </c>
      <c r="AR187" s="135" t="s">
        <v>129</v>
      </c>
      <c r="AT187" s="135" t="s">
        <v>134</v>
      </c>
      <c r="AU187" s="135" t="s">
        <v>138</v>
      </c>
      <c r="AY187" s="17" t="s">
        <v>130</v>
      </c>
      <c r="BE187" s="136">
        <f>IF(N187="základní",J187,0)</f>
        <v>0</v>
      </c>
      <c r="BF187" s="136">
        <f>IF(N187="snížená",J187,0)</f>
        <v>0</v>
      </c>
      <c r="BG187" s="136">
        <f>IF(N187="zákl. přenesená",J187,0)</f>
        <v>0</v>
      </c>
      <c r="BH187" s="136">
        <f>IF(N187="sníž. přenesená",J187,0)</f>
        <v>0</v>
      </c>
      <c r="BI187" s="136">
        <f>IF(N187="nulová",J187,0)</f>
        <v>0</v>
      </c>
      <c r="BJ187" s="17" t="s">
        <v>75</v>
      </c>
      <c r="BK187" s="136">
        <f>ROUND(I187*H187,2)</f>
        <v>0</v>
      </c>
      <c r="BL187" s="17" t="s">
        <v>129</v>
      </c>
      <c r="BM187" s="135" t="s">
        <v>284</v>
      </c>
    </row>
    <row r="188" spans="2:65" s="1" customFormat="1">
      <c r="B188" s="32"/>
      <c r="D188" s="137" t="s">
        <v>140</v>
      </c>
      <c r="F188" s="138" t="s">
        <v>285</v>
      </c>
      <c r="I188" s="139"/>
      <c r="L188" s="32"/>
      <c r="M188" s="140"/>
      <c r="T188" s="53"/>
      <c r="AT188" s="17" t="s">
        <v>140</v>
      </c>
      <c r="AU188" s="17" t="s">
        <v>138</v>
      </c>
    </row>
    <row r="189" spans="2:65" s="12" customFormat="1">
      <c r="B189" s="141"/>
      <c r="D189" s="142" t="s">
        <v>142</v>
      </c>
      <c r="E189" s="143" t="s">
        <v>19</v>
      </c>
      <c r="F189" s="144" t="s">
        <v>286</v>
      </c>
      <c r="H189" s="145">
        <v>0.48399999999999999</v>
      </c>
      <c r="I189" s="146"/>
      <c r="L189" s="141"/>
      <c r="M189" s="147"/>
      <c r="T189" s="148"/>
      <c r="AT189" s="143" t="s">
        <v>142</v>
      </c>
      <c r="AU189" s="143" t="s">
        <v>138</v>
      </c>
      <c r="AV189" s="12" t="s">
        <v>77</v>
      </c>
      <c r="AW189" s="12" t="s">
        <v>32</v>
      </c>
      <c r="AX189" s="12" t="s">
        <v>75</v>
      </c>
      <c r="AY189" s="143" t="s">
        <v>130</v>
      </c>
    </row>
    <row r="190" spans="2:65" s="1" customFormat="1" ht="37.9" customHeight="1">
      <c r="B190" s="32"/>
      <c r="C190" s="123" t="s">
        <v>287</v>
      </c>
      <c r="D190" s="123" t="s">
        <v>134</v>
      </c>
      <c r="E190" s="124" t="s">
        <v>288</v>
      </c>
      <c r="F190" s="125" t="s">
        <v>289</v>
      </c>
      <c r="G190" s="126" t="s">
        <v>137</v>
      </c>
      <c r="H190" s="127">
        <v>0.315</v>
      </c>
      <c r="I190" s="128"/>
      <c r="J190" s="129">
        <f>ROUND(I190*H190,2)</f>
        <v>0</v>
      </c>
      <c r="K190" s="130"/>
      <c r="L190" s="32"/>
      <c r="M190" s="131" t="s">
        <v>19</v>
      </c>
      <c r="N190" s="132" t="s">
        <v>41</v>
      </c>
      <c r="P190" s="133">
        <f>O190*H190</f>
        <v>0</v>
      </c>
      <c r="Q190" s="133">
        <v>2.3010199999999998</v>
      </c>
      <c r="R190" s="133">
        <f>Q190*H190</f>
        <v>0.7248213</v>
      </c>
      <c r="S190" s="133">
        <v>0</v>
      </c>
      <c r="T190" s="134">
        <f>S190*H190</f>
        <v>0</v>
      </c>
      <c r="AR190" s="135" t="s">
        <v>129</v>
      </c>
      <c r="AT190" s="135" t="s">
        <v>134</v>
      </c>
      <c r="AU190" s="135" t="s">
        <v>138</v>
      </c>
      <c r="AY190" s="17" t="s">
        <v>130</v>
      </c>
      <c r="BE190" s="136">
        <f>IF(N190="základní",J190,0)</f>
        <v>0</v>
      </c>
      <c r="BF190" s="136">
        <f>IF(N190="snížená",J190,0)</f>
        <v>0</v>
      </c>
      <c r="BG190" s="136">
        <f>IF(N190="zákl. přenesená",J190,0)</f>
        <v>0</v>
      </c>
      <c r="BH190" s="136">
        <f>IF(N190="sníž. přenesená",J190,0)</f>
        <v>0</v>
      </c>
      <c r="BI190" s="136">
        <f>IF(N190="nulová",J190,0)</f>
        <v>0</v>
      </c>
      <c r="BJ190" s="17" t="s">
        <v>75</v>
      </c>
      <c r="BK190" s="136">
        <f>ROUND(I190*H190,2)</f>
        <v>0</v>
      </c>
      <c r="BL190" s="17" t="s">
        <v>129</v>
      </c>
      <c r="BM190" s="135" t="s">
        <v>290</v>
      </c>
    </row>
    <row r="191" spans="2:65" s="1" customFormat="1">
      <c r="B191" s="32"/>
      <c r="D191" s="137" t="s">
        <v>140</v>
      </c>
      <c r="F191" s="138" t="s">
        <v>291</v>
      </c>
      <c r="I191" s="139"/>
      <c r="L191" s="32"/>
      <c r="M191" s="140"/>
      <c r="T191" s="53"/>
      <c r="AT191" s="17" t="s">
        <v>140</v>
      </c>
      <c r="AU191" s="17" t="s">
        <v>138</v>
      </c>
    </row>
    <row r="192" spans="2:65" s="12" customFormat="1">
      <c r="B192" s="141"/>
      <c r="D192" s="142" t="s">
        <v>142</v>
      </c>
      <c r="E192" s="143" t="s">
        <v>19</v>
      </c>
      <c r="F192" s="144" t="s">
        <v>292</v>
      </c>
      <c r="H192" s="145">
        <v>0.315</v>
      </c>
      <c r="I192" s="146"/>
      <c r="L192" s="141"/>
      <c r="M192" s="147"/>
      <c r="T192" s="148"/>
      <c r="AT192" s="143" t="s">
        <v>142</v>
      </c>
      <c r="AU192" s="143" t="s">
        <v>138</v>
      </c>
      <c r="AV192" s="12" t="s">
        <v>77</v>
      </c>
      <c r="AW192" s="12" t="s">
        <v>32</v>
      </c>
      <c r="AX192" s="12" t="s">
        <v>75</v>
      </c>
      <c r="AY192" s="143" t="s">
        <v>130</v>
      </c>
    </row>
    <row r="193" spans="2:65" s="1" customFormat="1" ht="37.9" customHeight="1">
      <c r="B193" s="32"/>
      <c r="C193" s="123" t="s">
        <v>293</v>
      </c>
      <c r="D193" s="123" t="s">
        <v>134</v>
      </c>
      <c r="E193" s="124" t="s">
        <v>288</v>
      </c>
      <c r="F193" s="125" t="s">
        <v>289</v>
      </c>
      <c r="G193" s="126" t="s">
        <v>137</v>
      </c>
      <c r="H193" s="127">
        <v>6.5</v>
      </c>
      <c r="I193" s="128"/>
      <c r="J193" s="129">
        <f>ROUND(I193*H193,2)</f>
        <v>0</v>
      </c>
      <c r="K193" s="130"/>
      <c r="L193" s="32"/>
      <c r="M193" s="131" t="s">
        <v>19</v>
      </c>
      <c r="N193" s="132" t="s">
        <v>41</v>
      </c>
      <c r="P193" s="133">
        <f>O193*H193</f>
        <v>0</v>
      </c>
      <c r="Q193" s="133">
        <v>2.3010199999999998</v>
      </c>
      <c r="R193" s="133">
        <f>Q193*H193</f>
        <v>14.956629999999999</v>
      </c>
      <c r="S193" s="133">
        <v>0</v>
      </c>
      <c r="T193" s="134">
        <f>S193*H193</f>
        <v>0</v>
      </c>
      <c r="AR193" s="135" t="s">
        <v>129</v>
      </c>
      <c r="AT193" s="135" t="s">
        <v>134</v>
      </c>
      <c r="AU193" s="135" t="s">
        <v>138</v>
      </c>
      <c r="AY193" s="17" t="s">
        <v>130</v>
      </c>
      <c r="BE193" s="136">
        <f>IF(N193="základní",J193,0)</f>
        <v>0</v>
      </c>
      <c r="BF193" s="136">
        <f>IF(N193="snížená",J193,0)</f>
        <v>0</v>
      </c>
      <c r="BG193" s="136">
        <f>IF(N193="zákl. přenesená",J193,0)</f>
        <v>0</v>
      </c>
      <c r="BH193" s="136">
        <f>IF(N193="sníž. přenesená",J193,0)</f>
        <v>0</v>
      </c>
      <c r="BI193" s="136">
        <f>IF(N193="nulová",J193,0)</f>
        <v>0</v>
      </c>
      <c r="BJ193" s="17" t="s">
        <v>75</v>
      </c>
      <c r="BK193" s="136">
        <f>ROUND(I193*H193,2)</f>
        <v>0</v>
      </c>
      <c r="BL193" s="17" t="s">
        <v>129</v>
      </c>
      <c r="BM193" s="135" t="s">
        <v>294</v>
      </c>
    </row>
    <row r="194" spans="2:65" s="1" customFormat="1">
      <c r="B194" s="32"/>
      <c r="D194" s="137" t="s">
        <v>140</v>
      </c>
      <c r="F194" s="138" t="s">
        <v>291</v>
      </c>
      <c r="I194" s="139"/>
      <c r="L194" s="32"/>
      <c r="M194" s="140"/>
      <c r="T194" s="53"/>
      <c r="AT194" s="17" t="s">
        <v>140</v>
      </c>
      <c r="AU194" s="17" t="s">
        <v>138</v>
      </c>
    </row>
    <row r="195" spans="2:65" s="13" customFormat="1">
      <c r="B195" s="149"/>
      <c r="D195" s="142" t="s">
        <v>142</v>
      </c>
      <c r="E195" s="150" t="s">
        <v>19</v>
      </c>
      <c r="F195" s="151" t="s">
        <v>295</v>
      </c>
      <c r="H195" s="150" t="s">
        <v>19</v>
      </c>
      <c r="I195" s="152"/>
      <c r="L195" s="149"/>
      <c r="M195" s="153"/>
      <c r="T195" s="154"/>
      <c r="AT195" s="150" t="s">
        <v>142</v>
      </c>
      <c r="AU195" s="150" t="s">
        <v>138</v>
      </c>
      <c r="AV195" s="13" t="s">
        <v>75</v>
      </c>
      <c r="AW195" s="13" t="s">
        <v>32</v>
      </c>
      <c r="AX195" s="13" t="s">
        <v>70</v>
      </c>
      <c r="AY195" s="150" t="s">
        <v>130</v>
      </c>
    </row>
    <row r="196" spans="2:65" s="12" customFormat="1">
      <c r="B196" s="141"/>
      <c r="D196" s="142" t="s">
        <v>142</v>
      </c>
      <c r="E196" s="143" t="s">
        <v>19</v>
      </c>
      <c r="F196" s="144" t="s">
        <v>296</v>
      </c>
      <c r="H196" s="145">
        <v>6.5</v>
      </c>
      <c r="I196" s="146"/>
      <c r="L196" s="141"/>
      <c r="M196" s="147"/>
      <c r="T196" s="148"/>
      <c r="AT196" s="143" t="s">
        <v>142</v>
      </c>
      <c r="AU196" s="143" t="s">
        <v>138</v>
      </c>
      <c r="AV196" s="12" t="s">
        <v>77</v>
      </c>
      <c r="AW196" s="12" t="s">
        <v>32</v>
      </c>
      <c r="AX196" s="12" t="s">
        <v>75</v>
      </c>
      <c r="AY196" s="143" t="s">
        <v>130</v>
      </c>
    </row>
    <row r="197" spans="2:65" s="11" customFormat="1" ht="20.85" customHeight="1">
      <c r="B197" s="111"/>
      <c r="D197" s="112" t="s">
        <v>69</v>
      </c>
      <c r="E197" s="121" t="s">
        <v>184</v>
      </c>
      <c r="F197" s="121" t="s">
        <v>297</v>
      </c>
      <c r="I197" s="114"/>
      <c r="J197" s="122">
        <f>BK197</f>
        <v>0</v>
      </c>
      <c r="L197" s="111"/>
      <c r="M197" s="116"/>
      <c r="P197" s="117">
        <f>SUM(P198:P257)</f>
        <v>0</v>
      </c>
      <c r="R197" s="117">
        <f>SUM(R198:R257)</f>
        <v>0.16695090000000001</v>
      </c>
      <c r="T197" s="118">
        <f>SUM(T198:T257)</f>
        <v>26.5777</v>
      </c>
      <c r="AR197" s="112" t="s">
        <v>75</v>
      </c>
      <c r="AT197" s="119" t="s">
        <v>69</v>
      </c>
      <c r="AU197" s="119" t="s">
        <v>77</v>
      </c>
      <c r="AY197" s="112" t="s">
        <v>130</v>
      </c>
      <c r="BK197" s="120">
        <f>SUM(BK198:BK257)</f>
        <v>0</v>
      </c>
    </row>
    <row r="198" spans="2:65" s="1" customFormat="1" ht="37.9" customHeight="1">
      <c r="B198" s="32"/>
      <c r="C198" s="123" t="s">
        <v>298</v>
      </c>
      <c r="D198" s="123" t="s">
        <v>134</v>
      </c>
      <c r="E198" s="124" t="s">
        <v>299</v>
      </c>
      <c r="F198" s="125" t="s">
        <v>300</v>
      </c>
      <c r="G198" s="126" t="s">
        <v>157</v>
      </c>
      <c r="H198" s="127">
        <v>195.47</v>
      </c>
      <c r="I198" s="128"/>
      <c r="J198" s="129">
        <f>ROUND(I198*H198,2)</f>
        <v>0</v>
      </c>
      <c r="K198" s="130"/>
      <c r="L198" s="32"/>
      <c r="M198" s="131" t="s">
        <v>19</v>
      </c>
      <c r="N198" s="132" t="s">
        <v>41</v>
      </c>
      <c r="P198" s="133">
        <f>O198*H198</f>
        <v>0</v>
      </c>
      <c r="Q198" s="133">
        <v>1.2999999999999999E-4</v>
      </c>
      <c r="R198" s="133">
        <f>Q198*H198</f>
        <v>2.5411099999999999E-2</v>
      </c>
      <c r="S198" s="133">
        <v>0</v>
      </c>
      <c r="T198" s="134">
        <f>S198*H198</f>
        <v>0</v>
      </c>
      <c r="AR198" s="135" t="s">
        <v>129</v>
      </c>
      <c r="AT198" s="135" t="s">
        <v>134</v>
      </c>
      <c r="AU198" s="135" t="s">
        <v>138</v>
      </c>
      <c r="AY198" s="17" t="s">
        <v>130</v>
      </c>
      <c r="BE198" s="136">
        <f>IF(N198="základní",J198,0)</f>
        <v>0</v>
      </c>
      <c r="BF198" s="136">
        <f>IF(N198="snížená",J198,0)</f>
        <v>0</v>
      </c>
      <c r="BG198" s="136">
        <f>IF(N198="zákl. přenesená",J198,0)</f>
        <v>0</v>
      </c>
      <c r="BH198" s="136">
        <f>IF(N198="sníž. přenesená",J198,0)</f>
        <v>0</v>
      </c>
      <c r="BI198" s="136">
        <f>IF(N198="nulová",J198,0)</f>
        <v>0</v>
      </c>
      <c r="BJ198" s="17" t="s">
        <v>75</v>
      </c>
      <c r="BK198" s="136">
        <f>ROUND(I198*H198,2)</f>
        <v>0</v>
      </c>
      <c r="BL198" s="17" t="s">
        <v>129</v>
      </c>
      <c r="BM198" s="135" t="s">
        <v>301</v>
      </c>
    </row>
    <row r="199" spans="2:65" s="1" customFormat="1">
      <c r="B199" s="32"/>
      <c r="D199" s="137" t="s">
        <v>140</v>
      </c>
      <c r="F199" s="138" t="s">
        <v>302</v>
      </c>
      <c r="I199" s="139"/>
      <c r="L199" s="32"/>
      <c r="M199" s="140"/>
      <c r="T199" s="53"/>
      <c r="AT199" s="17" t="s">
        <v>140</v>
      </c>
      <c r="AU199" s="17" t="s">
        <v>138</v>
      </c>
    </row>
    <row r="200" spans="2:65" s="12" customFormat="1">
      <c r="B200" s="141"/>
      <c r="D200" s="142" t="s">
        <v>142</v>
      </c>
      <c r="E200" s="143" t="s">
        <v>19</v>
      </c>
      <c r="F200" s="144" t="s">
        <v>251</v>
      </c>
      <c r="H200" s="145">
        <v>195.47</v>
      </c>
      <c r="I200" s="146"/>
      <c r="L200" s="141"/>
      <c r="M200" s="147"/>
      <c r="T200" s="148"/>
      <c r="AT200" s="143" t="s">
        <v>142</v>
      </c>
      <c r="AU200" s="143" t="s">
        <v>138</v>
      </c>
      <c r="AV200" s="12" t="s">
        <v>77</v>
      </c>
      <c r="AW200" s="12" t="s">
        <v>32</v>
      </c>
      <c r="AX200" s="12" t="s">
        <v>75</v>
      </c>
      <c r="AY200" s="143" t="s">
        <v>130</v>
      </c>
    </row>
    <row r="201" spans="2:65" s="1" customFormat="1" ht="37.9" customHeight="1">
      <c r="B201" s="32"/>
      <c r="C201" s="123" t="s">
        <v>303</v>
      </c>
      <c r="D201" s="123" t="s">
        <v>134</v>
      </c>
      <c r="E201" s="124" t="s">
        <v>304</v>
      </c>
      <c r="F201" s="125" t="s">
        <v>305</v>
      </c>
      <c r="G201" s="126" t="s">
        <v>157</v>
      </c>
      <c r="H201" s="127">
        <v>200.48</v>
      </c>
      <c r="I201" s="128"/>
      <c r="J201" s="129">
        <f>ROUND(I201*H201,2)</f>
        <v>0</v>
      </c>
      <c r="K201" s="130"/>
      <c r="L201" s="32"/>
      <c r="M201" s="131" t="s">
        <v>19</v>
      </c>
      <c r="N201" s="132" t="s">
        <v>41</v>
      </c>
      <c r="P201" s="133">
        <f>O201*H201</f>
        <v>0</v>
      </c>
      <c r="Q201" s="133">
        <v>2.1000000000000001E-4</v>
      </c>
      <c r="R201" s="133">
        <f>Q201*H201</f>
        <v>4.2100800000000001E-2</v>
      </c>
      <c r="S201" s="133">
        <v>0</v>
      </c>
      <c r="T201" s="134">
        <f>S201*H201</f>
        <v>0</v>
      </c>
      <c r="AR201" s="135" t="s">
        <v>129</v>
      </c>
      <c r="AT201" s="135" t="s">
        <v>134</v>
      </c>
      <c r="AU201" s="135" t="s">
        <v>138</v>
      </c>
      <c r="AY201" s="17" t="s">
        <v>130</v>
      </c>
      <c r="BE201" s="136">
        <f>IF(N201="základní",J201,0)</f>
        <v>0</v>
      </c>
      <c r="BF201" s="136">
        <f>IF(N201="snížená",J201,0)</f>
        <v>0</v>
      </c>
      <c r="BG201" s="136">
        <f>IF(N201="zákl. přenesená",J201,0)</f>
        <v>0</v>
      </c>
      <c r="BH201" s="136">
        <f>IF(N201="sníž. přenesená",J201,0)</f>
        <v>0</v>
      </c>
      <c r="BI201" s="136">
        <f>IF(N201="nulová",J201,0)</f>
        <v>0</v>
      </c>
      <c r="BJ201" s="17" t="s">
        <v>75</v>
      </c>
      <c r="BK201" s="136">
        <f>ROUND(I201*H201,2)</f>
        <v>0</v>
      </c>
      <c r="BL201" s="17" t="s">
        <v>129</v>
      </c>
      <c r="BM201" s="135" t="s">
        <v>306</v>
      </c>
    </row>
    <row r="202" spans="2:65" s="1" customFormat="1">
      <c r="B202" s="32"/>
      <c r="D202" s="137" t="s">
        <v>140</v>
      </c>
      <c r="F202" s="138" t="s">
        <v>307</v>
      </c>
      <c r="I202" s="139"/>
      <c r="L202" s="32"/>
      <c r="M202" s="140"/>
      <c r="T202" s="53"/>
      <c r="AT202" s="17" t="s">
        <v>140</v>
      </c>
      <c r="AU202" s="17" t="s">
        <v>138</v>
      </c>
    </row>
    <row r="203" spans="2:65" s="12" customFormat="1">
      <c r="B203" s="141"/>
      <c r="D203" s="142" t="s">
        <v>142</v>
      </c>
      <c r="E203" s="143" t="s">
        <v>19</v>
      </c>
      <c r="F203" s="144" t="s">
        <v>308</v>
      </c>
      <c r="H203" s="145">
        <v>200.48</v>
      </c>
      <c r="I203" s="146"/>
      <c r="L203" s="141"/>
      <c r="M203" s="147"/>
      <c r="T203" s="148"/>
      <c r="AT203" s="143" t="s">
        <v>142</v>
      </c>
      <c r="AU203" s="143" t="s">
        <v>138</v>
      </c>
      <c r="AV203" s="12" t="s">
        <v>77</v>
      </c>
      <c r="AW203" s="12" t="s">
        <v>32</v>
      </c>
      <c r="AX203" s="12" t="s">
        <v>75</v>
      </c>
      <c r="AY203" s="143" t="s">
        <v>130</v>
      </c>
    </row>
    <row r="204" spans="2:65" s="1" customFormat="1" ht="55.5" customHeight="1">
      <c r="B204" s="32"/>
      <c r="C204" s="123" t="s">
        <v>309</v>
      </c>
      <c r="D204" s="123" t="s">
        <v>134</v>
      </c>
      <c r="E204" s="124" t="s">
        <v>310</v>
      </c>
      <c r="F204" s="125" t="s">
        <v>311</v>
      </c>
      <c r="G204" s="126" t="s">
        <v>200</v>
      </c>
      <c r="H204" s="127">
        <v>3</v>
      </c>
      <c r="I204" s="128"/>
      <c r="J204" s="129">
        <f>ROUND(I204*H204,2)</f>
        <v>0</v>
      </c>
      <c r="K204" s="130"/>
      <c r="L204" s="32"/>
      <c r="M204" s="131" t="s">
        <v>19</v>
      </c>
      <c r="N204" s="132" t="s">
        <v>41</v>
      </c>
      <c r="P204" s="133">
        <f>O204*H204</f>
        <v>0</v>
      </c>
      <c r="Q204" s="133">
        <v>2.8639999999999999E-2</v>
      </c>
      <c r="R204" s="133">
        <f>Q204*H204</f>
        <v>8.5919999999999996E-2</v>
      </c>
      <c r="S204" s="133">
        <v>0</v>
      </c>
      <c r="T204" s="134">
        <f>S204*H204</f>
        <v>0</v>
      </c>
      <c r="AR204" s="135" t="s">
        <v>129</v>
      </c>
      <c r="AT204" s="135" t="s">
        <v>134</v>
      </c>
      <c r="AU204" s="135" t="s">
        <v>138</v>
      </c>
      <c r="AY204" s="17" t="s">
        <v>130</v>
      </c>
      <c r="BE204" s="136">
        <f>IF(N204="základní",J204,0)</f>
        <v>0</v>
      </c>
      <c r="BF204" s="136">
        <f>IF(N204="snížená",J204,0)</f>
        <v>0</v>
      </c>
      <c r="BG204" s="136">
        <f>IF(N204="zákl. přenesená",J204,0)</f>
        <v>0</v>
      </c>
      <c r="BH204" s="136">
        <f>IF(N204="sníž. přenesená",J204,0)</f>
        <v>0</v>
      </c>
      <c r="BI204" s="136">
        <f>IF(N204="nulová",J204,0)</f>
        <v>0</v>
      </c>
      <c r="BJ204" s="17" t="s">
        <v>75</v>
      </c>
      <c r="BK204" s="136">
        <f>ROUND(I204*H204,2)</f>
        <v>0</v>
      </c>
      <c r="BL204" s="17" t="s">
        <v>129</v>
      </c>
      <c r="BM204" s="135" t="s">
        <v>312</v>
      </c>
    </row>
    <row r="205" spans="2:65" s="1" customFormat="1" ht="19.5">
      <c r="B205" s="32"/>
      <c r="D205" s="142" t="s">
        <v>242</v>
      </c>
      <c r="F205" s="166" t="s">
        <v>313</v>
      </c>
      <c r="I205" s="139"/>
      <c r="L205" s="32"/>
      <c r="M205" s="140"/>
      <c r="T205" s="53"/>
      <c r="AT205" s="17" t="s">
        <v>242</v>
      </c>
      <c r="AU205" s="17" t="s">
        <v>138</v>
      </c>
    </row>
    <row r="206" spans="2:65" s="1" customFormat="1" ht="24.2" customHeight="1">
      <c r="B206" s="32"/>
      <c r="C206" s="123" t="s">
        <v>314</v>
      </c>
      <c r="D206" s="123" t="s">
        <v>134</v>
      </c>
      <c r="E206" s="124" t="s">
        <v>315</v>
      </c>
      <c r="F206" s="125" t="s">
        <v>316</v>
      </c>
      <c r="G206" s="126" t="s">
        <v>157</v>
      </c>
      <c r="H206" s="127">
        <v>92.44</v>
      </c>
      <c r="I206" s="128"/>
      <c r="J206" s="129">
        <f>ROUND(I206*H206,2)</f>
        <v>0</v>
      </c>
      <c r="K206" s="130"/>
      <c r="L206" s="32"/>
      <c r="M206" s="131" t="s">
        <v>19</v>
      </c>
      <c r="N206" s="132" t="s">
        <v>41</v>
      </c>
      <c r="P206" s="133">
        <f>O206*H206</f>
        <v>0</v>
      </c>
      <c r="Q206" s="133">
        <v>0</v>
      </c>
      <c r="R206" s="133">
        <f>Q206*H206</f>
        <v>0</v>
      </c>
      <c r="S206" s="133">
        <v>0.11</v>
      </c>
      <c r="T206" s="134">
        <f>S206*H206</f>
        <v>10.1684</v>
      </c>
      <c r="AR206" s="135" t="s">
        <v>129</v>
      </c>
      <c r="AT206" s="135" t="s">
        <v>134</v>
      </c>
      <c r="AU206" s="135" t="s">
        <v>138</v>
      </c>
      <c r="AY206" s="17" t="s">
        <v>130</v>
      </c>
      <c r="BE206" s="136">
        <f>IF(N206="základní",J206,0)</f>
        <v>0</v>
      </c>
      <c r="BF206" s="136">
        <f>IF(N206="snížená",J206,0)</f>
        <v>0</v>
      </c>
      <c r="BG206" s="136">
        <f>IF(N206="zákl. přenesená",J206,0)</f>
        <v>0</v>
      </c>
      <c r="BH206" s="136">
        <f>IF(N206="sníž. přenesená",J206,0)</f>
        <v>0</v>
      </c>
      <c r="BI206" s="136">
        <f>IF(N206="nulová",J206,0)</f>
        <v>0</v>
      </c>
      <c r="BJ206" s="17" t="s">
        <v>75</v>
      </c>
      <c r="BK206" s="136">
        <f>ROUND(I206*H206,2)</f>
        <v>0</v>
      </c>
      <c r="BL206" s="17" t="s">
        <v>129</v>
      </c>
      <c r="BM206" s="135" t="s">
        <v>317</v>
      </c>
    </row>
    <row r="207" spans="2:65" s="1" customFormat="1">
      <c r="B207" s="32"/>
      <c r="D207" s="137" t="s">
        <v>140</v>
      </c>
      <c r="F207" s="138" t="s">
        <v>318</v>
      </c>
      <c r="I207" s="139"/>
      <c r="L207" s="32"/>
      <c r="M207" s="140"/>
      <c r="T207" s="53"/>
      <c r="AT207" s="17" t="s">
        <v>140</v>
      </c>
      <c r="AU207" s="17" t="s">
        <v>138</v>
      </c>
    </row>
    <row r="208" spans="2:65" s="1" customFormat="1" ht="19.5">
      <c r="B208" s="32"/>
      <c r="D208" s="142" t="s">
        <v>242</v>
      </c>
      <c r="F208" s="166" t="s">
        <v>319</v>
      </c>
      <c r="I208" s="139"/>
      <c r="L208" s="32"/>
      <c r="M208" s="140"/>
      <c r="T208" s="53"/>
      <c r="AT208" s="17" t="s">
        <v>242</v>
      </c>
      <c r="AU208" s="17" t="s">
        <v>138</v>
      </c>
    </row>
    <row r="209" spans="2:65" s="13" customFormat="1">
      <c r="B209" s="149"/>
      <c r="D209" s="142" t="s">
        <v>142</v>
      </c>
      <c r="E209" s="150" t="s">
        <v>19</v>
      </c>
      <c r="F209" s="151" t="s">
        <v>320</v>
      </c>
      <c r="H209" s="150" t="s">
        <v>19</v>
      </c>
      <c r="I209" s="152"/>
      <c r="L209" s="149"/>
      <c r="M209" s="153"/>
      <c r="T209" s="154"/>
      <c r="AT209" s="150" t="s">
        <v>142</v>
      </c>
      <c r="AU209" s="150" t="s">
        <v>138</v>
      </c>
      <c r="AV209" s="13" t="s">
        <v>75</v>
      </c>
      <c r="AW209" s="13" t="s">
        <v>32</v>
      </c>
      <c r="AX209" s="13" t="s">
        <v>70</v>
      </c>
      <c r="AY209" s="150" t="s">
        <v>130</v>
      </c>
    </row>
    <row r="210" spans="2:65" s="12" customFormat="1">
      <c r="B210" s="141"/>
      <c r="D210" s="142" t="s">
        <v>142</v>
      </c>
      <c r="E210" s="143" t="s">
        <v>19</v>
      </c>
      <c r="F210" s="144" t="s">
        <v>321</v>
      </c>
      <c r="H210" s="145">
        <v>4.6920000000000002</v>
      </c>
      <c r="I210" s="146"/>
      <c r="L210" s="141"/>
      <c r="M210" s="147"/>
      <c r="T210" s="148"/>
      <c r="AT210" s="143" t="s">
        <v>142</v>
      </c>
      <c r="AU210" s="143" t="s">
        <v>138</v>
      </c>
      <c r="AV210" s="12" t="s">
        <v>77</v>
      </c>
      <c r="AW210" s="12" t="s">
        <v>32</v>
      </c>
      <c r="AX210" s="12" t="s">
        <v>70</v>
      </c>
      <c r="AY210" s="143" t="s">
        <v>130</v>
      </c>
    </row>
    <row r="211" spans="2:65" s="12" customFormat="1">
      <c r="B211" s="141"/>
      <c r="D211" s="142" t="s">
        <v>142</v>
      </c>
      <c r="E211" s="143" t="s">
        <v>19</v>
      </c>
      <c r="F211" s="144" t="s">
        <v>322</v>
      </c>
      <c r="H211" s="145">
        <v>2.4380000000000002</v>
      </c>
      <c r="I211" s="146"/>
      <c r="L211" s="141"/>
      <c r="M211" s="147"/>
      <c r="T211" s="148"/>
      <c r="AT211" s="143" t="s">
        <v>142</v>
      </c>
      <c r="AU211" s="143" t="s">
        <v>138</v>
      </c>
      <c r="AV211" s="12" t="s">
        <v>77</v>
      </c>
      <c r="AW211" s="12" t="s">
        <v>32</v>
      </c>
      <c r="AX211" s="12" t="s">
        <v>70</v>
      </c>
      <c r="AY211" s="143" t="s">
        <v>130</v>
      </c>
    </row>
    <row r="212" spans="2:65" s="13" customFormat="1">
      <c r="B212" s="149"/>
      <c r="D212" s="142" t="s">
        <v>142</v>
      </c>
      <c r="E212" s="150" t="s">
        <v>19</v>
      </c>
      <c r="F212" s="151" t="s">
        <v>323</v>
      </c>
      <c r="H212" s="150" t="s">
        <v>19</v>
      </c>
      <c r="I212" s="152"/>
      <c r="L212" s="149"/>
      <c r="M212" s="153"/>
      <c r="T212" s="154"/>
      <c r="AT212" s="150" t="s">
        <v>142</v>
      </c>
      <c r="AU212" s="150" t="s">
        <v>138</v>
      </c>
      <c r="AV212" s="13" t="s">
        <v>75</v>
      </c>
      <c r="AW212" s="13" t="s">
        <v>32</v>
      </c>
      <c r="AX212" s="13" t="s">
        <v>70</v>
      </c>
      <c r="AY212" s="150" t="s">
        <v>130</v>
      </c>
    </row>
    <row r="213" spans="2:65" s="12" customFormat="1">
      <c r="B213" s="141"/>
      <c r="D213" s="142" t="s">
        <v>142</v>
      </c>
      <c r="E213" s="143" t="s">
        <v>19</v>
      </c>
      <c r="F213" s="144" t="s">
        <v>324</v>
      </c>
      <c r="H213" s="145">
        <v>20.16</v>
      </c>
      <c r="I213" s="146"/>
      <c r="L213" s="141"/>
      <c r="M213" s="147"/>
      <c r="T213" s="148"/>
      <c r="AT213" s="143" t="s">
        <v>142</v>
      </c>
      <c r="AU213" s="143" t="s">
        <v>138</v>
      </c>
      <c r="AV213" s="12" t="s">
        <v>77</v>
      </c>
      <c r="AW213" s="12" t="s">
        <v>32</v>
      </c>
      <c r="AX213" s="12" t="s">
        <v>70</v>
      </c>
      <c r="AY213" s="143" t="s">
        <v>130</v>
      </c>
    </row>
    <row r="214" spans="2:65" s="12" customFormat="1">
      <c r="B214" s="141"/>
      <c r="D214" s="142" t="s">
        <v>142</v>
      </c>
      <c r="E214" s="143" t="s">
        <v>19</v>
      </c>
      <c r="F214" s="144" t="s">
        <v>325</v>
      </c>
      <c r="H214" s="145">
        <v>48.28</v>
      </c>
      <c r="I214" s="146"/>
      <c r="L214" s="141"/>
      <c r="M214" s="147"/>
      <c r="T214" s="148"/>
      <c r="AT214" s="143" t="s">
        <v>142</v>
      </c>
      <c r="AU214" s="143" t="s">
        <v>138</v>
      </c>
      <c r="AV214" s="12" t="s">
        <v>77</v>
      </c>
      <c r="AW214" s="12" t="s">
        <v>32</v>
      </c>
      <c r="AX214" s="12" t="s">
        <v>70</v>
      </c>
      <c r="AY214" s="143" t="s">
        <v>130</v>
      </c>
    </row>
    <row r="215" spans="2:65" s="12" customFormat="1">
      <c r="B215" s="141"/>
      <c r="D215" s="142" t="s">
        <v>142</v>
      </c>
      <c r="E215" s="143" t="s">
        <v>19</v>
      </c>
      <c r="F215" s="144" t="s">
        <v>326</v>
      </c>
      <c r="H215" s="145">
        <v>6.8250000000000002</v>
      </c>
      <c r="I215" s="146"/>
      <c r="L215" s="141"/>
      <c r="M215" s="147"/>
      <c r="T215" s="148"/>
      <c r="AT215" s="143" t="s">
        <v>142</v>
      </c>
      <c r="AU215" s="143" t="s">
        <v>138</v>
      </c>
      <c r="AV215" s="12" t="s">
        <v>77</v>
      </c>
      <c r="AW215" s="12" t="s">
        <v>32</v>
      </c>
      <c r="AX215" s="12" t="s">
        <v>70</v>
      </c>
      <c r="AY215" s="143" t="s">
        <v>130</v>
      </c>
    </row>
    <row r="216" spans="2:65" s="13" customFormat="1">
      <c r="B216" s="149"/>
      <c r="D216" s="142" t="s">
        <v>142</v>
      </c>
      <c r="E216" s="150" t="s">
        <v>19</v>
      </c>
      <c r="F216" s="151" t="s">
        <v>327</v>
      </c>
      <c r="H216" s="150" t="s">
        <v>19</v>
      </c>
      <c r="I216" s="152"/>
      <c r="L216" s="149"/>
      <c r="M216" s="153"/>
      <c r="T216" s="154"/>
      <c r="AT216" s="150" t="s">
        <v>142</v>
      </c>
      <c r="AU216" s="150" t="s">
        <v>138</v>
      </c>
      <c r="AV216" s="13" t="s">
        <v>75</v>
      </c>
      <c r="AW216" s="13" t="s">
        <v>32</v>
      </c>
      <c r="AX216" s="13" t="s">
        <v>70</v>
      </c>
      <c r="AY216" s="150" t="s">
        <v>130</v>
      </c>
    </row>
    <row r="217" spans="2:65" s="12" customFormat="1">
      <c r="B217" s="141"/>
      <c r="D217" s="142" t="s">
        <v>142</v>
      </c>
      <c r="E217" s="143" t="s">
        <v>19</v>
      </c>
      <c r="F217" s="144" t="s">
        <v>328</v>
      </c>
      <c r="H217" s="145">
        <v>10.045</v>
      </c>
      <c r="I217" s="146"/>
      <c r="L217" s="141"/>
      <c r="M217" s="147"/>
      <c r="T217" s="148"/>
      <c r="AT217" s="143" t="s">
        <v>142</v>
      </c>
      <c r="AU217" s="143" t="s">
        <v>138</v>
      </c>
      <c r="AV217" s="12" t="s">
        <v>77</v>
      </c>
      <c r="AW217" s="12" t="s">
        <v>32</v>
      </c>
      <c r="AX217" s="12" t="s">
        <v>70</v>
      </c>
      <c r="AY217" s="143" t="s">
        <v>130</v>
      </c>
    </row>
    <row r="218" spans="2:65" s="14" customFormat="1">
      <c r="B218" s="167"/>
      <c r="D218" s="142" t="s">
        <v>142</v>
      </c>
      <c r="E218" s="168" t="s">
        <v>19</v>
      </c>
      <c r="F218" s="169" t="s">
        <v>260</v>
      </c>
      <c r="H218" s="170">
        <v>92.44</v>
      </c>
      <c r="I218" s="171"/>
      <c r="L218" s="167"/>
      <c r="M218" s="172"/>
      <c r="T218" s="173"/>
      <c r="AT218" s="168" t="s">
        <v>142</v>
      </c>
      <c r="AU218" s="168" t="s">
        <v>138</v>
      </c>
      <c r="AV218" s="14" t="s">
        <v>129</v>
      </c>
      <c r="AW218" s="14" t="s">
        <v>32</v>
      </c>
      <c r="AX218" s="14" t="s">
        <v>75</v>
      </c>
      <c r="AY218" s="168" t="s">
        <v>130</v>
      </c>
    </row>
    <row r="219" spans="2:65" s="1" customFormat="1" ht="24.2" customHeight="1">
      <c r="B219" s="32"/>
      <c r="C219" s="123" t="s">
        <v>329</v>
      </c>
      <c r="D219" s="123" t="s">
        <v>134</v>
      </c>
      <c r="E219" s="124" t="s">
        <v>330</v>
      </c>
      <c r="F219" s="125" t="s">
        <v>331</v>
      </c>
      <c r="G219" s="126" t="s">
        <v>137</v>
      </c>
      <c r="H219" s="127">
        <v>6.5</v>
      </c>
      <c r="I219" s="128"/>
      <c r="J219" s="129">
        <f>ROUND(I219*H219,2)</f>
        <v>0</v>
      </c>
      <c r="K219" s="130"/>
      <c r="L219" s="32"/>
      <c r="M219" s="131" t="s">
        <v>19</v>
      </c>
      <c r="N219" s="132" t="s">
        <v>41</v>
      </c>
      <c r="P219" s="133">
        <f>O219*H219</f>
        <v>0</v>
      </c>
      <c r="Q219" s="133">
        <v>0</v>
      </c>
      <c r="R219" s="133">
        <f>Q219*H219</f>
        <v>0</v>
      </c>
      <c r="S219" s="133">
        <v>2.2000000000000002</v>
      </c>
      <c r="T219" s="134">
        <f>S219*H219</f>
        <v>14.3</v>
      </c>
      <c r="AR219" s="135" t="s">
        <v>129</v>
      </c>
      <c r="AT219" s="135" t="s">
        <v>134</v>
      </c>
      <c r="AU219" s="135" t="s">
        <v>138</v>
      </c>
      <c r="AY219" s="17" t="s">
        <v>130</v>
      </c>
      <c r="BE219" s="136">
        <f>IF(N219="základní",J219,0)</f>
        <v>0</v>
      </c>
      <c r="BF219" s="136">
        <f>IF(N219="snížená",J219,0)</f>
        <v>0</v>
      </c>
      <c r="BG219" s="136">
        <f>IF(N219="zákl. přenesená",J219,0)</f>
        <v>0</v>
      </c>
      <c r="BH219" s="136">
        <f>IF(N219="sníž. přenesená",J219,0)</f>
        <v>0</v>
      </c>
      <c r="BI219" s="136">
        <f>IF(N219="nulová",J219,0)</f>
        <v>0</v>
      </c>
      <c r="BJ219" s="17" t="s">
        <v>75</v>
      </c>
      <c r="BK219" s="136">
        <f>ROUND(I219*H219,2)</f>
        <v>0</v>
      </c>
      <c r="BL219" s="17" t="s">
        <v>129</v>
      </c>
      <c r="BM219" s="135" t="s">
        <v>332</v>
      </c>
    </row>
    <row r="220" spans="2:65" s="1" customFormat="1">
      <c r="B220" s="32"/>
      <c r="D220" s="137" t="s">
        <v>140</v>
      </c>
      <c r="F220" s="138" t="s">
        <v>333</v>
      </c>
      <c r="I220" s="139"/>
      <c r="L220" s="32"/>
      <c r="M220" s="140"/>
      <c r="T220" s="53"/>
      <c r="AT220" s="17" t="s">
        <v>140</v>
      </c>
      <c r="AU220" s="17" t="s">
        <v>138</v>
      </c>
    </row>
    <row r="221" spans="2:65" s="13" customFormat="1">
      <c r="B221" s="149"/>
      <c r="D221" s="142" t="s">
        <v>142</v>
      </c>
      <c r="E221" s="150" t="s">
        <v>19</v>
      </c>
      <c r="F221" s="151" t="s">
        <v>334</v>
      </c>
      <c r="H221" s="150" t="s">
        <v>19</v>
      </c>
      <c r="I221" s="152"/>
      <c r="L221" s="149"/>
      <c r="M221" s="153"/>
      <c r="T221" s="154"/>
      <c r="AT221" s="150" t="s">
        <v>142</v>
      </c>
      <c r="AU221" s="150" t="s">
        <v>138</v>
      </c>
      <c r="AV221" s="13" t="s">
        <v>75</v>
      </c>
      <c r="AW221" s="13" t="s">
        <v>32</v>
      </c>
      <c r="AX221" s="13" t="s">
        <v>70</v>
      </c>
      <c r="AY221" s="150" t="s">
        <v>130</v>
      </c>
    </row>
    <row r="222" spans="2:65" s="12" customFormat="1">
      <c r="B222" s="141"/>
      <c r="D222" s="142" t="s">
        <v>142</v>
      </c>
      <c r="E222" s="143" t="s">
        <v>19</v>
      </c>
      <c r="F222" s="144" t="s">
        <v>296</v>
      </c>
      <c r="H222" s="145">
        <v>6.5</v>
      </c>
      <c r="I222" s="146"/>
      <c r="L222" s="141"/>
      <c r="M222" s="147"/>
      <c r="T222" s="148"/>
      <c r="AT222" s="143" t="s">
        <v>142</v>
      </c>
      <c r="AU222" s="143" t="s">
        <v>138</v>
      </c>
      <c r="AV222" s="12" t="s">
        <v>77</v>
      </c>
      <c r="AW222" s="12" t="s">
        <v>32</v>
      </c>
      <c r="AX222" s="12" t="s">
        <v>75</v>
      </c>
      <c r="AY222" s="143" t="s">
        <v>130</v>
      </c>
    </row>
    <row r="223" spans="2:65" s="1" customFormat="1" ht="44.25" customHeight="1">
      <c r="B223" s="32"/>
      <c r="C223" s="123" t="s">
        <v>335</v>
      </c>
      <c r="D223" s="123" t="s">
        <v>134</v>
      </c>
      <c r="E223" s="124" t="s">
        <v>336</v>
      </c>
      <c r="F223" s="125" t="s">
        <v>337</v>
      </c>
      <c r="G223" s="126" t="s">
        <v>157</v>
      </c>
      <c r="H223" s="127">
        <v>5.97</v>
      </c>
      <c r="I223" s="128"/>
      <c r="J223" s="129">
        <f>ROUND(I223*H223,2)</f>
        <v>0</v>
      </c>
      <c r="K223" s="130"/>
      <c r="L223" s="32"/>
      <c r="M223" s="131" t="s">
        <v>19</v>
      </c>
      <c r="N223" s="132" t="s">
        <v>41</v>
      </c>
      <c r="P223" s="133">
        <f>O223*H223</f>
        <v>0</v>
      </c>
      <c r="Q223" s="133">
        <v>0</v>
      </c>
      <c r="R223" s="133">
        <f>Q223*H223</f>
        <v>0</v>
      </c>
      <c r="S223" s="133">
        <v>3.7999999999999999E-2</v>
      </c>
      <c r="T223" s="134">
        <f>S223*H223</f>
        <v>0.22685999999999998</v>
      </c>
      <c r="AR223" s="135" t="s">
        <v>129</v>
      </c>
      <c r="AT223" s="135" t="s">
        <v>134</v>
      </c>
      <c r="AU223" s="135" t="s">
        <v>138</v>
      </c>
      <c r="AY223" s="17" t="s">
        <v>130</v>
      </c>
      <c r="BE223" s="136">
        <f>IF(N223="základní",J223,0)</f>
        <v>0</v>
      </c>
      <c r="BF223" s="136">
        <f>IF(N223="snížená",J223,0)</f>
        <v>0</v>
      </c>
      <c r="BG223" s="136">
        <f>IF(N223="zákl. přenesená",J223,0)</f>
        <v>0</v>
      </c>
      <c r="BH223" s="136">
        <f>IF(N223="sníž. přenesená",J223,0)</f>
        <v>0</v>
      </c>
      <c r="BI223" s="136">
        <f>IF(N223="nulová",J223,0)</f>
        <v>0</v>
      </c>
      <c r="BJ223" s="17" t="s">
        <v>75</v>
      </c>
      <c r="BK223" s="136">
        <f>ROUND(I223*H223,2)</f>
        <v>0</v>
      </c>
      <c r="BL223" s="17" t="s">
        <v>129</v>
      </c>
      <c r="BM223" s="135" t="s">
        <v>338</v>
      </c>
    </row>
    <row r="224" spans="2:65" s="1" customFormat="1">
      <c r="B224" s="32"/>
      <c r="D224" s="137" t="s">
        <v>140</v>
      </c>
      <c r="F224" s="138" t="s">
        <v>339</v>
      </c>
      <c r="I224" s="139"/>
      <c r="L224" s="32"/>
      <c r="M224" s="140"/>
      <c r="T224" s="53"/>
      <c r="AT224" s="17" t="s">
        <v>140</v>
      </c>
      <c r="AU224" s="17" t="s">
        <v>138</v>
      </c>
    </row>
    <row r="225" spans="2:65" s="12" customFormat="1">
      <c r="B225" s="141"/>
      <c r="D225" s="142" t="s">
        <v>142</v>
      </c>
      <c r="E225" s="143" t="s">
        <v>19</v>
      </c>
      <c r="F225" s="144" t="s">
        <v>340</v>
      </c>
      <c r="H225" s="145">
        <v>5.76</v>
      </c>
      <c r="I225" s="146"/>
      <c r="L225" s="141"/>
      <c r="M225" s="147"/>
      <c r="T225" s="148"/>
      <c r="AT225" s="143" t="s">
        <v>142</v>
      </c>
      <c r="AU225" s="143" t="s">
        <v>138</v>
      </c>
      <c r="AV225" s="12" t="s">
        <v>77</v>
      </c>
      <c r="AW225" s="12" t="s">
        <v>32</v>
      </c>
      <c r="AX225" s="12" t="s">
        <v>70</v>
      </c>
      <c r="AY225" s="143" t="s">
        <v>130</v>
      </c>
    </row>
    <row r="226" spans="2:65" s="12" customFormat="1">
      <c r="B226" s="141"/>
      <c r="D226" s="142" t="s">
        <v>142</v>
      </c>
      <c r="E226" s="143" t="s">
        <v>19</v>
      </c>
      <c r="F226" s="144" t="s">
        <v>341</v>
      </c>
      <c r="H226" s="145">
        <v>0.21</v>
      </c>
      <c r="I226" s="146"/>
      <c r="L226" s="141"/>
      <c r="M226" s="147"/>
      <c r="T226" s="148"/>
      <c r="AT226" s="143" t="s">
        <v>142</v>
      </c>
      <c r="AU226" s="143" t="s">
        <v>138</v>
      </c>
      <c r="AV226" s="12" t="s">
        <v>77</v>
      </c>
      <c r="AW226" s="12" t="s">
        <v>32</v>
      </c>
      <c r="AX226" s="12" t="s">
        <v>70</v>
      </c>
      <c r="AY226" s="143" t="s">
        <v>130</v>
      </c>
    </row>
    <row r="227" spans="2:65" s="14" customFormat="1">
      <c r="B227" s="167"/>
      <c r="D227" s="142" t="s">
        <v>142</v>
      </c>
      <c r="E227" s="168" t="s">
        <v>19</v>
      </c>
      <c r="F227" s="169" t="s">
        <v>260</v>
      </c>
      <c r="H227" s="170">
        <v>5.97</v>
      </c>
      <c r="I227" s="171"/>
      <c r="L227" s="167"/>
      <c r="M227" s="172"/>
      <c r="T227" s="173"/>
      <c r="AT227" s="168" t="s">
        <v>142</v>
      </c>
      <c r="AU227" s="168" t="s">
        <v>138</v>
      </c>
      <c r="AV227" s="14" t="s">
        <v>129</v>
      </c>
      <c r="AW227" s="14" t="s">
        <v>32</v>
      </c>
      <c r="AX227" s="14" t="s">
        <v>75</v>
      </c>
      <c r="AY227" s="168" t="s">
        <v>130</v>
      </c>
    </row>
    <row r="228" spans="2:65" s="1" customFormat="1" ht="37.9" customHeight="1">
      <c r="B228" s="32"/>
      <c r="C228" s="123" t="s">
        <v>342</v>
      </c>
      <c r="D228" s="123" t="s">
        <v>134</v>
      </c>
      <c r="E228" s="124" t="s">
        <v>343</v>
      </c>
      <c r="F228" s="125" t="s">
        <v>344</v>
      </c>
      <c r="G228" s="126" t="s">
        <v>157</v>
      </c>
      <c r="H228" s="127">
        <v>5.28</v>
      </c>
      <c r="I228" s="128"/>
      <c r="J228" s="129">
        <f>ROUND(I228*H228,2)</f>
        <v>0</v>
      </c>
      <c r="K228" s="130"/>
      <c r="L228" s="32"/>
      <c r="M228" s="131" t="s">
        <v>19</v>
      </c>
      <c r="N228" s="132" t="s">
        <v>41</v>
      </c>
      <c r="P228" s="133">
        <f>O228*H228</f>
        <v>0</v>
      </c>
      <c r="Q228" s="133">
        <v>0</v>
      </c>
      <c r="R228" s="133">
        <f>Q228*H228</f>
        <v>0</v>
      </c>
      <c r="S228" s="133">
        <v>6.3E-2</v>
      </c>
      <c r="T228" s="134">
        <f>S228*H228</f>
        <v>0.33263999999999999</v>
      </c>
      <c r="AR228" s="135" t="s">
        <v>129</v>
      </c>
      <c r="AT228" s="135" t="s">
        <v>134</v>
      </c>
      <c r="AU228" s="135" t="s">
        <v>138</v>
      </c>
      <c r="AY228" s="17" t="s">
        <v>130</v>
      </c>
      <c r="BE228" s="136">
        <f>IF(N228="základní",J228,0)</f>
        <v>0</v>
      </c>
      <c r="BF228" s="136">
        <f>IF(N228="snížená",J228,0)</f>
        <v>0</v>
      </c>
      <c r="BG228" s="136">
        <f>IF(N228="zákl. přenesená",J228,0)</f>
        <v>0</v>
      </c>
      <c r="BH228" s="136">
        <f>IF(N228="sníž. přenesená",J228,0)</f>
        <v>0</v>
      </c>
      <c r="BI228" s="136">
        <f>IF(N228="nulová",J228,0)</f>
        <v>0</v>
      </c>
      <c r="BJ228" s="17" t="s">
        <v>75</v>
      </c>
      <c r="BK228" s="136">
        <f>ROUND(I228*H228,2)</f>
        <v>0</v>
      </c>
      <c r="BL228" s="17" t="s">
        <v>129</v>
      </c>
      <c r="BM228" s="135" t="s">
        <v>345</v>
      </c>
    </row>
    <row r="229" spans="2:65" s="1" customFormat="1">
      <c r="B229" s="32"/>
      <c r="D229" s="137" t="s">
        <v>140</v>
      </c>
      <c r="F229" s="138" t="s">
        <v>346</v>
      </c>
      <c r="I229" s="139"/>
      <c r="L229" s="32"/>
      <c r="M229" s="140"/>
      <c r="T229" s="53"/>
      <c r="AT229" s="17" t="s">
        <v>140</v>
      </c>
      <c r="AU229" s="17" t="s">
        <v>138</v>
      </c>
    </row>
    <row r="230" spans="2:65" s="13" customFormat="1">
      <c r="B230" s="149"/>
      <c r="D230" s="142" t="s">
        <v>142</v>
      </c>
      <c r="E230" s="150" t="s">
        <v>19</v>
      </c>
      <c r="F230" s="151" t="s">
        <v>347</v>
      </c>
      <c r="H230" s="150" t="s">
        <v>19</v>
      </c>
      <c r="I230" s="152"/>
      <c r="L230" s="149"/>
      <c r="M230" s="153"/>
      <c r="T230" s="154"/>
      <c r="AT230" s="150" t="s">
        <v>142</v>
      </c>
      <c r="AU230" s="150" t="s">
        <v>138</v>
      </c>
      <c r="AV230" s="13" t="s">
        <v>75</v>
      </c>
      <c r="AW230" s="13" t="s">
        <v>32</v>
      </c>
      <c r="AX230" s="13" t="s">
        <v>70</v>
      </c>
      <c r="AY230" s="150" t="s">
        <v>130</v>
      </c>
    </row>
    <row r="231" spans="2:65" s="13" customFormat="1">
      <c r="B231" s="149"/>
      <c r="D231" s="142" t="s">
        <v>142</v>
      </c>
      <c r="E231" s="150" t="s">
        <v>19</v>
      </c>
      <c r="F231" s="151" t="s">
        <v>348</v>
      </c>
      <c r="H231" s="150" t="s">
        <v>19</v>
      </c>
      <c r="I231" s="152"/>
      <c r="L231" s="149"/>
      <c r="M231" s="153"/>
      <c r="T231" s="154"/>
      <c r="AT231" s="150" t="s">
        <v>142</v>
      </c>
      <c r="AU231" s="150" t="s">
        <v>138</v>
      </c>
      <c r="AV231" s="13" t="s">
        <v>75</v>
      </c>
      <c r="AW231" s="13" t="s">
        <v>32</v>
      </c>
      <c r="AX231" s="13" t="s">
        <v>70</v>
      </c>
      <c r="AY231" s="150" t="s">
        <v>130</v>
      </c>
    </row>
    <row r="232" spans="2:65" s="12" customFormat="1">
      <c r="B232" s="141"/>
      <c r="D232" s="142" t="s">
        <v>142</v>
      </c>
      <c r="E232" s="143" t="s">
        <v>19</v>
      </c>
      <c r="F232" s="144" t="s">
        <v>349</v>
      </c>
      <c r="H232" s="145">
        <v>2.64</v>
      </c>
      <c r="I232" s="146"/>
      <c r="L232" s="141"/>
      <c r="M232" s="147"/>
      <c r="T232" s="148"/>
      <c r="AT232" s="143" t="s">
        <v>142</v>
      </c>
      <c r="AU232" s="143" t="s">
        <v>138</v>
      </c>
      <c r="AV232" s="12" t="s">
        <v>77</v>
      </c>
      <c r="AW232" s="12" t="s">
        <v>32</v>
      </c>
      <c r="AX232" s="12" t="s">
        <v>70</v>
      </c>
      <c r="AY232" s="143" t="s">
        <v>130</v>
      </c>
    </row>
    <row r="233" spans="2:65" s="13" customFormat="1">
      <c r="B233" s="149"/>
      <c r="D233" s="142" t="s">
        <v>142</v>
      </c>
      <c r="E233" s="150" t="s">
        <v>19</v>
      </c>
      <c r="F233" s="151" t="s">
        <v>323</v>
      </c>
      <c r="H233" s="150" t="s">
        <v>19</v>
      </c>
      <c r="I233" s="152"/>
      <c r="L233" s="149"/>
      <c r="M233" s="153"/>
      <c r="T233" s="154"/>
      <c r="AT233" s="150" t="s">
        <v>142</v>
      </c>
      <c r="AU233" s="150" t="s">
        <v>138</v>
      </c>
      <c r="AV233" s="13" t="s">
        <v>75</v>
      </c>
      <c r="AW233" s="13" t="s">
        <v>32</v>
      </c>
      <c r="AX233" s="13" t="s">
        <v>70</v>
      </c>
      <c r="AY233" s="150" t="s">
        <v>130</v>
      </c>
    </row>
    <row r="234" spans="2:65" s="12" customFormat="1">
      <c r="B234" s="141"/>
      <c r="D234" s="142" t="s">
        <v>142</v>
      </c>
      <c r="E234" s="143" t="s">
        <v>19</v>
      </c>
      <c r="F234" s="144" t="s">
        <v>349</v>
      </c>
      <c r="H234" s="145">
        <v>2.64</v>
      </c>
      <c r="I234" s="146"/>
      <c r="L234" s="141"/>
      <c r="M234" s="147"/>
      <c r="T234" s="148"/>
      <c r="AT234" s="143" t="s">
        <v>142</v>
      </c>
      <c r="AU234" s="143" t="s">
        <v>138</v>
      </c>
      <c r="AV234" s="12" t="s">
        <v>77</v>
      </c>
      <c r="AW234" s="12" t="s">
        <v>32</v>
      </c>
      <c r="AX234" s="12" t="s">
        <v>70</v>
      </c>
      <c r="AY234" s="143" t="s">
        <v>130</v>
      </c>
    </row>
    <row r="235" spans="2:65" s="14" customFormat="1">
      <c r="B235" s="167"/>
      <c r="D235" s="142" t="s">
        <v>142</v>
      </c>
      <c r="E235" s="168" t="s">
        <v>19</v>
      </c>
      <c r="F235" s="169" t="s">
        <v>260</v>
      </c>
      <c r="H235" s="170">
        <v>5.28</v>
      </c>
      <c r="I235" s="171"/>
      <c r="L235" s="167"/>
      <c r="M235" s="172"/>
      <c r="T235" s="173"/>
      <c r="AT235" s="168" t="s">
        <v>142</v>
      </c>
      <c r="AU235" s="168" t="s">
        <v>138</v>
      </c>
      <c r="AV235" s="14" t="s">
        <v>129</v>
      </c>
      <c r="AW235" s="14" t="s">
        <v>32</v>
      </c>
      <c r="AX235" s="14" t="s">
        <v>75</v>
      </c>
      <c r="AY235" s="168" t="s">
        <v>130</v>
      </c>
    </row>
    <row r="236" spans="2:65" s="1" customFormat="1" ht="55.5" customHeight="1">
      <c r="B236" s="32"/>
      <c r="C236" s="123" t="s">
        <v>350</v>
      </c>
      <c r="D236" s="123" t="s">
        <v>134</v>
      </c>
      <c r="E236" s="124" t="s">
        <v>351</v>
      </c>
      <c r="F236" s="125" t="s">
        <v>352</v>
      </c>
      <c r="G236" s="126" t="s">
        <v>200</v>
      </c>
      <c r="H236" s="127">
        <v>10</v>
      </c>
      <c r="I236" s="128"/>
      <c r="J236" s="129">
        <f>ROUND(I236*H236,2)</f>
        <v>0</v>
      </c>
      <c r="K236" s="130"/>
      <c r="L236" s="32"/>
      <c r="M236" s="131" t="s">
        <v>19</v>
      </c>
      <c r="N236" s="132" t="s">
        <v>41</v>
      </c>
      <c r="P236" s="133">
        <f>O236*H236</f>
        <v>0</v>
      </c>
      <c r="Q236" s="133">
        <v>0</v>
      </c>
      <c r="R236" s="133">
        <f>Q236*H236</f>
        <v>0</v>
      </c>
      <c r="S236" s="133">
        <v>5.3999999999999999E-2</v>
      </c>
      <c r="T236" s="134">
        <f>S236*H236</f>
        <v>0.54</v>
      </c>
      <c r="AR236" s="135" t="s">
        <v>129</v>
      </c>
      <c r="AT236" s="135" t="s">
        <v>134</v>
      </c>
      <c r="AU236" s="135" t="s">
        <v>138</v>
      </c>
      <c r="AY236" s="17" t="s">
        <v>130</v>
      </c>
      <c r="BE236" s="136">
        <f>IF(N236="základní",J236,0)</f>
        <v>0</v>
      </c>
      <c r="BF236" s="136">
        <f>IF(N236="snížená",J236,0)</f>
        <v>0</v>
      </c>
      <c r="BG236" s="136">
        <f>IF(N236="zákl. přenesená",J236,0)</f>
        <v>0</v>
      </c>
      <c r="BH236" s="136">
        <f>IF(N236="sníž. přenesená",J236,0)</f>
        <v>0</v>
      </c>
      <c r="BI236" s="136">
        <f>IF(N236="nulová",J236,0)</f>
        <v>0</v>
      </c>
      <c r="BJ236" s="17" t="s">
        <v>75</v>
      </c>
      <c r="BK236" s="136">
        <f>ROUND(I236*H236,2)</f>
        <v>0</v>
      </c>
      <c r="BL236" s="17" t="s">
        <v>129</v>
      </c>
      <c r="BM236" s="135" t="s">
        <v>353</v>
      </c>
    </row>
    <row r="237" spans="2:65" s="1" customFormat="1">
      <c r="B237" s="32"/>
      <c r="D237" s="137" t="s">
        <v>140</v>
      </c>
      <c r="F237" s="138" t="s">
        <v>354</v>
      </c>
      <c r="I237" s="139"/>
      <c r="L237" s="32"/>
      <c r="M237" s="140"/>
      <c r="T237" s="53"/>
      <c r="AT237" s="17" t="s">
        <v>140</v>
      </c>
      <c r="AU237" s="17" t="s">
        <v>138</v>
      </c>
    </row>
    <row r="238" spans="2:65" s="13" customFormat="1">
      <c r="B238" s="149"/>
      <c r="D238" s="142" t="s">
        <v>142</v>
      </c>
      <c r="E238" s="150" t="s">
        <v>19</v>
      </c>
      <c r="F238" s="151" t="s">
        <v>355</v>
      </c>
      <c r="H238" s="150" t="s">
        <v>19</v>
      </c>
      <c r="I238" s="152"/>
      <c r="L238" s="149"/>
      <c r="M238" s="153"/>
      <c r="T238" s="154"/>
      <c r="AT238" s="150" t="s">
        <v>142</v>
      </c>
      <c r="AU238" s="150" t="s">
        <v>138</v>
      </c>
      <c r="AV238" s="13" t="s">
        <v>75</v>
      </c>
      <c r="AW238" s="13" t="s">
        <v>32</v>
      </c>
      <c r="AX238" s="13" t="s">
        <v>70</v>
      </c>
      <c r="AY238" s="150" t="s">
        <v>130</v>
      </c>
    </row>
    <row r="239" spans="2:65" s="12" customFormat="1">
      <c r="B239" s="141"/>
      <c r="D239" s="142" t="s">
        <v>142</v>
      </c>
      <c r="E239" s="143" t="s">
        <v>19</v>
      </c>
      <c r="F239" s="144" t="s">
        <v>190</v>
      </c>
      <c r="H239" s="145">
        <v>10</v>
      </c>
      <c r="I239" s="146"/>
      <c r="L239" s="141"/>
      <c r="M239" s="147"/>
      <c r="T239" s="148"/>
      <c r="AT239" s="143" t="s">
        <v>142</v>
      </c>
      <c r="AU239" s="143" t="s">
        <v>138</v>
      </c>
      <c r="AV239" s="12" t="s">
        <v>77</v>
      </c>
      <c r="AW239" s="12" t="s">
        <v>32</v>
      </c>
      <c r="AX239" s="12" t="s">
        <v>75</v>
      </c>
      <c r="AY239" s="143" t="s">
        <v>130</v>
      </c>
    </row>
    <row r="240" spans="2:65" s="1" customFormat="1" ht="37.9" customHeight="1">
      <c r="B240" s="32"/>
      <c r="C240" s="123" t="s">
        <v>356</v>
      </c>
      <c r="D240" s="123" t="s">
        <v>134</v>
      </c>
      <c r="E240" s="124" t="s">
        <v>357</v>
      </c>
      <c r="F240" s="125" t="s">
        <v>358</v>
      </c>
      <c r="G240" s="126" t="s">
        <v>137</v>
      </c>
      <c r="H240" s="127">
        <v>0.29299999999999998</v>
      </c>
      <c r="I240" s="128"/>
      <c r="J240" s="129">
        <f>ROUND(I240*H240,2)</f>
        <v>0</v>
      </c>
      <c r="K240" s="130"/>
      <c r="L240" s="32"/>
      <c r="M240" s="131" t="s">
        <v>19</v>
      </c>
      <c r="N240" s="132" t="s">
        <v>41</v>
      </c>
      <c r="P240" s="133">
        <f>O240*H240</f>
        <v>0</v>
      </c>
      <c r="Q240" s="133">
        <v>0</v>
      </c>
      <c r="R240" s="133">
        <f>Q240*H240</f>
        <v>0</v>
      </c>
      <c r="S240" s="133">
        <v>2.4</v>
      </c>
      <c r="T240" s="134">
        <f>S240*H240</f>
        <v>0.70319999999999994</v>
      </c>
      <c r="AR240" s="135" t="s">
        <v>129</v>
      </c>
      <c r="AT240" s="135" t="s">
        <v>134</v>
      </c>
      <c r="AU240" s="135" t="s">
        <v>138</v>
      </c>
      <c r="AY240" s="17" t="s">
        <v>130</v>
      </c>
      <c r="BE240" s="136">
        <f>IF(N240="základní",J240,0)</f>
        <v>0</v>
      </c>
      <c r="BF240" s="136">
        <f>IF(N240="snížená",J240,0)</f>
        <v>0</v>
      </c>
      <c r="BG240" s="136">
        <f>IF(N240="zákl. přenesená",J240,0)</f>
        <v>0</v>
      </c>
      <c r="BH240" s="136">
        <f>IF(N240="sníž. přenesená",J240,0)</f>
        <v>0</v>
      </c>
      <c r="BI240" s="136">
        <f>IF(N240="nulová",J240,0)</f>
        <v>0</v>
      </c>
      <c r="BJ240" s="17" t="s">
        <v>75</v>
      </c>
      <c r="BK240" s="136">
        <f>ROUND(I240*H240,2)</f>
        <v>0</v>
      </c>
      <c r="BL240" s="17" t="s">
        <v>129</v>
      </c>
      <c r="BM240" s="135" t="s">
        <v>359</v>
      </c>
    </row>
    <row r="241" spans="2:65" s="1" customFormat="1">
      <c r="B241" s="32"/>
      <c r="D241" s="137" t="s">
        <v>140</v>
      </c>
      <c r="F241" s="138" t="s">
        <v>360</v>
      </c>
      <c r="I241" s="139"/>
      <c r="L241" s="32"/>
      <c r="M241" s="140"/>
      <c r="T241" s="53"/>
      <c r="AT241" s="17" t="s">
        <v>140</v>
      </c>
      <c r="AU241" s="17" t="s">
        <v>138</v>
      </c>
    </row>
    <row r="242" spans="2:65" s="12" customFormat="1">
      <c r="B242" s="141"/>
      <c r="D242" s="142" t="s">
        <v>142</v>
      </c>
      <c r="E242" s="143" t="s">
        <v>19</v>
      </c>
      <c r="F242" s="144" t="s">
        <v>361</v>
      </c>
      <c r="H242" s="145">
        <v>0.29299999999999998</v>
      </c>
      <c r="I242" s="146"/>
      <c r="L242" s="141"/>
      <c r="M242" s="147"/>
      <c r="T242" s="148"/>
      <c r="AT242" s="143" t="s">
        <v>142</v>
      </c>
      <c r="AU242" s="143" t="s">
        <v>138</v>
      </c>
      <c r="AV242" s="12" t="s">
        <v>77</v>
      </c>
      <c r="AW242" s="12" t="s">
        <v>32</v>
      </c>
      <c r="AX242" s="12" t="s">
        <v>75</v>
      </c>
      <c r="AY242" s="143" t="s">
        <v>130</v>
      </c>
    </row>
    <row r="243" spans="2:65" s="1" customFormat="1" ht="44.25" customHeight="1">
      <c r="B243" s="32"/>
      <c r="C243" s="123" t="s">
        <v>362</v>
      </c>
      <c r="D243" s="123" t="s">
        <v>134</v>
      </c>
      <c r="E243" s="124" t="s">
        <v>363</v>
      </c>
      <c r="F243" s="125" t="s">
        <v>364</v>
      </c>
      <c r="G243" s="126" t="s">
        <v>365</v>
      </c>
      <c r="H243" s="127">
        <v>3</v>
      </c>
      <c r="I243" s="128"/>
      <c r="J243" s="129">
        <f>ROUND(I243*H243,2)</f>
        <v>0</v>
      </c>
      <c r="K243" s="130"/>
      <c r="L243" s="32"/>
      <c r="M243" s="131" t="s">
        <v>19</v>
      </c>
      <c r="N243" s="132" t="s">
        <v>41</v>
      </c>
      <c r="P243" s="133">
        <f>O243*H243</f>
        <v>0</v>
      </c>
      <c r="Q243" s="133">
        <v>1.08E-3</v>
      </c>
      <c r="R243" s="133">
        <f>Q243*H243</f>
        <v>3.2399999999999998E-3</v>
      </c>
      <c r="S243" s="133">
        <v>8.5000000000000006E-3</v>
      </c>
      <c r="T243" s="134">
        <f>S243*H243</f>
        <v>2.5500000000000002E-2</v>
      </c>
      <c r="AR243" s="135" t="s">
        <v>129</v>
      </c>
      <c r="AT243" s="135" t="s">
        <v>134</v>
      </c>
      <c r="AU243" s="135" t="s">
        <v>138</v>
      </c>
      <c r="AY243" s="17" t="s">
        <v>130</v>
      </c>
      <c r="BE243" s="136">
        <f>IF(N243="základní",J243,0)</f>
        <v>0</v>
      </c>
      <c r="BF243" s="136">
        <f>IF(N243="snížená",J243,0)</f>
        <v>0</v>
      </c>
      <c r="BG243" s="136">
        <f>IF(N243="zákl. přenesená",J243,0)</f>
        <v>0</v>
      </c>
      <c r="BH243" s="136">
        <f>IF(N243="sníž. přenesená",J243,0)</f>
        <v>0</v>
      </c>
      <c r="BI243" s="136">
        <f>IF(N243="nulová",J243,0)</f>
        <v>0</v>
      </c>
      <c r="BJ243" s="17" t="s">
        <v>75</v>
      </c>
      <c r="BK243" s="136">
        <f>ROUND(I243*H243,2)</f>
        <v>0</v>
      </c>
      <c r="BL243" s="17" t="s">
        <v>129</v>
      </c>
      <c r="BM243" s="135" t="s">
        <v>366</v>
      </c>
    </row>
    <row r="244" spans="2:65" s="1" customFormat="1">
      <c r="B244" s="32"/>
      <c r="D244" s="137" t="s">
        <v>140</v>
      </c>
      <c r="F244" s="138" t="s">
        <v>367</v>
      </c>
      <c r="I244" s="139"/>
      <c r="L244" s="32"/>
      <c r="M244" s="140"/>
      <c r="T244" s="53"/>
      <c r="AT244" s="17" t="s">
        <v>140</v>
      </c>
      <c r="AU244" s="17" t="s">
        <v>138</v>
      </c>
    </row>
    <row r="245" spans="2:65" s="12" customFormat="1">
      <c r="B245" s="141"/>
      <c r="D245" s="142" t="s">
        <v>142</v>
      </c>
      <c r="E245" s="143" t="s">
        <v>19</v>
      </c>
      <c r="F245" s="144" t="s">
        <v>368</v>
      </c>
      <c r="H245" s="145">
        <v>3</v>
      </c>
      <c r="I245" s="146"/>
      <c r="L245" s="141"/>
      <c r="M245" s="147"/>
      <c r="T245" s="148"/>
      <c r="AT245" s="143" t="s">
        <v>142</v>
      </c>
      <c r="AU245" s="143" t="s">
        <v>138</v>
      </c>
      <c r="AV245" s="12" t="s">
        <v>77</v>
      </c>
      <c r="AW245" s="12" t="s">
        <v>32</v>
      </c>
      <c r="AX245" s="12" t="s">
        <v>75</v>
      </c>
      <c r="AY245" s="143" t="s">
        <v>130</v>
      </c>
    </row>
    <row r="246" spans="2:65" s="1" customFormat="1" ht="44.25" customHeight="1">
      <c r="B246" s="32"/>
      <c r="C246" s="123" t="s">
        <v>369</v>
      </c>
      <c r="D246" s="123" t="s">
        <v>134</v>
      </c>
      <c r="E246" s="124" t="s">
        <v>370</v>
      </c>
      <c r="F246" s="125" t="s">
        <v>371</v>
      </c>
      <c r="G246" s="126" t="s">
        <v>365</v>
      </c>
      <c r="H246" s="127">
        <v>1.8</v>
      </c>
      <c r="I246" s="128"/>
      <c r="J246" s="129">
        <f>ROUND(I246*H246,2)</f>
        <v>0</v>
      </c>
      <c r="K246" s="130"/>
      <c r="L246" s="32"/>
      <c r="M246" s="131" t="s">
        <v>19</v>
      </c>
      <c r="N246" s="132" t="s">
        <v>41</v>
      </c>
      <c r="P246" s="133">
        <f>O246*H246</f>
        <v>0</v>
      </c>
      <c r="Q246" s="133">
        <v>1.23E-3</v>
      </c>
      <c r="R246" s="133">
        <f>Q246*H246</f>
        <v>2.2139999999999998E-3</v>
      </c>
      <c r="S246" s="133">
        <v>1.7000000000000001E-2</v>
      </c>
      <c r="T246" s="134">
        <f>S246*H246</f>
        <v>3.0600000000000002E-2</v>
      </c>
      <c r="AR246" s="135" t="s">
        <v>129</v>
      </c>
      <c r="AT246" s="135" t="s">
        <v>134</v>
      </c>
      <c r="AU246" s="135" t="s">
        <v>138</v>
      </c>
      <c r="AY246" s="17" t="s">
        <v>130</v>
      </c>
      <c r="BE246" s="136">
        <f>IF(N246="základní",J246,0)</f>
        <v>0</v>
      </c>
      <c r="BF246" s="136">
        <f>IF(N246="snížená",J246,0)</f>
        <v>0</v>
      </c>
      <c r="BG246" s="136">
        <f>IF(N246="zákl. přenesená",J246,0)</f>
        <v>0</v>
      </c>
      <c r="BH246" s="136">
        <f>IF(N246="sníž. přenesená",J246,0)</f>
        <v>0</v>
      </c>
      <c r="BI246" s="136">
        <f>IF(N246="nulová",J246,0)</f>
        <v>0</v>
      </c>
      <c r="BJ246" s="17" t="s">
        <v>75</v>
      </c>
      <c r="BK246" s="136">
        <f>ROUND(I246*H246,2)</f>
        <v>0</v>
      </c>
      <c r="BL246" s="17" t="s">
        <v>129</v>
      </c>
      <c r="BM246" s="135" t="s">
        <v>372</v>
      </c>
    </row>
    <row r="247" spans="2:65" s="1" customFormat="1">
      <c r="B247" s="32"/>
      <c r="D247" s="137" t="s">
        <v>140</v>
      </c>
      <c r="F247" s="138" t="s">
        <v>373</v>
      </c>
      <c r="I247" s="139"/>
      <c r="L247" s="32"/>
      <c r="M247" s="140"/>
      <c r="T247" s="53"/>
      <c r="AT247" s="17" t="s">
        <v>140</v>
      </c>
      <c r="AU247" s="17" t="s">
        <v>138</v>
      </c>
    </row>
    <row r="248" spans="2:65" s="12" customFormat="1">
      <c r="B248" s="141"/>
      <c r="D248" s="142" t="s">
        <v>142</v>
      </c>
      <c r="E248" s="143" t="s">
        <v>19</v>
      </c>
      <c r="F248" s="144" t="s">
        <v>374</v>
      </c>
      <c r="H248" s="145">
        <v>1.8</v>
      </c>
      <c r="I248" s="146"/>
      <c r="L248" s="141"/>
      <c r="M248" s="147"/>
      <c r="T248" s="148"/>
      <c r="AT248" s="143" t="s">
        <v>142</v>
      </c>
      <c r="AU248" s="143" t="s">
        <v>138</v>
      </c>
      <c r="AV248" s="12" t="s">
        <v>77</v>
      </c>
      <c r="AW248" s="12" t="s">
        <v>32</v>
      </c>
      <c r="AX248" s="12" t="s">
        <v>75</v>
      </c>
      <c r="AY248" s="143" t="s">
        <v>130</v>
      </c>
    </row>
    <row r="249" spans="2:65" s="1" customFormat="1" ht="44.25" customHeight="1">
      <c r="B249" s="32"/>
      <c r="C249" s="123" t="s">
        <v>375</v>
      </c>
      <c r="D249" s="123" t="s">
        <v>134</v>
      </c>
      <c r="E249" s="124" t="s">
        <v>376</v>
      </c>
      <c r="F249" s="125" t="s">
        <v>377</v>
      </c>
      <c r="G249" s="126" t="s">
        <v>365</v>
      </c>
      <c r="H249" s="127">
        <v>1.5</v>
      </c>
      <c r="I249" s="128"/>
      <c r="J249" s="129">
        <f>ROUND(I249*H249,2)</f>
        <v>0</v>
      </c>
      <c r="K249" s="130"/>
      <c r="L249" s="32"/>
      <c r="M249" s="131" t="s">
        <v>19</v>
      </c>
      <c r="N249" s="132" t="s">
        <v>41</v>
      </c>
      <c r="P249" s="133">
        <f>O249*H249</f>
        <v>0</v>
      </c>
      <c r="Q249" s="133">
        <v>1.47E-3</v>
      </c>
      <c r="R249" s="133">
        <f>Q249*H249</f>
        <v>2.2049999999999999E-3</v>
      </c>
      <c r="S249" s="133">
        <v>3.9E-2</v>
      </c>
      <c r="T249" s="134">
        <f>S249*H249</f>
        <v>5.8499999999999996E-2</v>
      </c>
      <c r="AR249" s="135" t="s">
        <v>129</v>
      </c>
      <c r="AT249" s="135" t="s">
        <v>134</v>
      </c>
      <c r="AU249" s="135" t="s">
        <v>138</v>
      </c>
      <c r="AY249" s="17" t="s">
        <v>130</v>
      </c>
      <c r="BE249" s="136">
        <f>IF(N249="základní",J249,0)</f>
        <v>0</v>
      </c>
      <c r="BF249" s="136">
        <f>IF(N249="snížená",J249,0)</f>
        <v>0</v>
      </c>
      <c r="BG249" s="136">
        <f>IF(N249="zákl. přenesená",J249,0)</f>
        <v>0</v>
      </c>
      <c r="BH249" s="136">
        <f>IF(N249="sníž. přenesená",J249,0)</f>
        <v>0</v>
      </c>
      <c r="BI249" s="136">
        <f>IF(N249="nulová",J249,0)</f>
        <v>0</v>
      </c>
      <c r="BJ249" s="17" t="s">
        <v>75</v>
      </c>
      <c r="BK249" s="136">
        <f>ROUND(I249*H249,2)</f>
        <v>0</v>
      </c>
      <c r="BL249" s="17" t="s">
        <v>129</v>
      </c>
      <c r="BM249" s="135" t="s">
        <v>378</v>
      </c>
    </row>
    <row r="250" spans="2:65" s="1" customFormat="1">
      <c r="B250" s="32"/>
      <c r="D250" s="137" t="s">
        <v>140</v>
      </c>
      <c r="F250" s="138" t="s">
        <v>379</v>
      </c>
      <c r="I250" s="139"/>
      <c r="L250" s="32"/>
      <c r="M250" s="140"/>
      <c r="T250" s="53"/>
      <c r="AT250" s="17" t="s">
        <v>140</v>
      </c>
      <c r="AU250" s="17" t="s">
        <v>138</v>
      </c>
    </row>
    <row r="251" spans="2:65" s="12" customFormat="1">
      <c r="B251" s="141"/>
      <c r="D251" s="142" t="s">
        <v>142</v>
      </c>
      <c r="E251" s="143" t="s">
        <v>19</v>
      </c>
      <c r="F251" s="144" t="s">
        <v>380</v>
      </c>
      <c r="H251" s="145">
        <v>1.5</v>
      </c>
      <c r="I251" s="146"/>
      <c r="L251" s="141"/>
      <c r="M251" s="147"/>
      <c r="T251" s="148"/>
      <c r="AT251" s="143" t="s">
        <v>142</v>
      </c>
      <c r="AU251" s="143" t="s">
        <v>138</v>
      </c>
      <c r="AV251" s="12" t="s">
        <v>77</v>
      </c>
      <c r="AW251" s="12" t="s">
        <v>32</v>
      </c>
      <c r="AX251" s="12" t="s">
        <v>75</v>
      </c>
      <c r="AY251" s="143" t="s">
        <v>130</v>
      </c>
    </row>
    <row r="252" spans="2:65" s="1" customFormat="1" ht="44.25" customHeight="1">
      <c r="B252" s="32"/>
      <c r="C252" s="123" t="s">
        <v>381</v>
      </c>
      <c r="D252" s="123" t="s">
        <v>134</v>
      </c>
      <c r="E252" s="124" t="s">
        <v>382</v>
      </c>
      <c r="F252" s="125" t="s">
        <v>383</v>
      </c>
      <c r="G252" s="126" t="s">
        <v>365</v>
      </c>
      <c r="H252" s="127">
        <v>1.2</v>
      </c>
      <c r="I252" s="128"/>
      <c r="J252" s="129">
        <f>ROUND(I252*H252,2)</f>
        <v>0</v>
      </c>
      <c r="K252" s="130"/>
      <c r="L252" s="32"/>
      <c r="M252" s="131" t="s">
        <v>19</v>
      </c>
      <c r="N252" s="132" t="s">
        <v>41</v>
      </c>
      <c r="P252" s="133">
        <f>O252*H252</f>
        <v>0</v>
      </c>
      <c r="Q252" s="133">
        <v>3.9500000000000004E-3</v>
      </c>
      <c r="R252" s="133">
        <f>Q252*H252</f>
        <v>4.7400000000000003E-3</v>
      </c>
      <c r="S252" s="133">
        <v>0.16</v>
      </c>
      <c r="T252" s="134">
        <f>S252*H252</f>
        <v>0.192</v>
      </c>
      <c r="AR252" s="135" t="s">
        <v>129</v>
      </c>
      <c r="AT252" s="135" t="s">
        <v>134</v>
      </c>
      <c r="AU252" s="135" t="s">
        <v>138</v>
      </c>
      <c r="AY252" s="17" t="s">
        <v>130</v>
      </c>
      <c r="BE252" s="136">
        <f>IF(N252="základní",J252,0)</f>
        <v>0</v>
      </c>
      <c r="BF252" s="136">
        <f>IF(N252="snížená",J252,0)</f>
        <v>0</v>
      </c>
      <c r="BG252" s="136">
        <f>IF(N252="zákl. přenesená",J252,0)</f>
        <v>0</v>
      </c>
      <c r="BH252" s="136">
        <f>IF(N252="sníž. přenesená",J252,0)</f>
        <v>0</v>
      </c>
      <c r="BI252" s="136">
        <f>IF(N252="nulová",J252,0)</f>
        <v>0</v>
      </c>
      <c r="BJ252" s="17" t="s">
        <v>75</v>
      </c>
      <c r="BK252" s="136">
        <f>ROUND(I252*H252,2)</f>
        <v>0</v>
      </c>
      <c r="BL252" s="17" t="s">
        <v>129</v>
      </c>
      <c r="BM252" s="135" t="s">
        <v>384</v>
      </c>
    </row>
    <row r="253" spans="2:65" s="1" customFormat="1">
      <c r="B253" s="32"/>
      <c r="D253" s="137" t="s">
        <v>140</v>
      </c>
      <c r="F253" s="138" t="s">
        <v>385</v>
      </c>
      <c r="I253" s="139"/>
      <c r="L253" s="32"/>
      <c r="M253" s="140"/>
      <c r="T253" s="53"/>
      <c r="AT253" s="17" t="s">
        <v>140</v>
      </c>
      <c r="AU253" s="17" t="s">
        <v>138</v>
      </c>
    </row>
    <row r="254" spans="2:65" s="12" customFormat="1">
      <c r="B254" s="141"/>
      <c r="D254" s="142" t="s">
        <v>142</v>
      </c>
      <c r="E254" s="143" t="s">
        <v>19</v>
      </c>
      <c r="F254" s="144" t="s">
        <v>386</v>
      </c>
      <c r="H254" s="145">
        <v>1.2</v>
      </c>
      <c r="I254" s="146"/>
      <c r="L254" s="141"/>
      <c r="M254" s="147"/>
      <c r="T254" s="148"/>
      <c r="AT254" s="143" t="s">
        <v>142</v>
      </c>
      <c r="AU254" s="143" t="s">
        <v>138</v>
      </c>
      <c r="AV254" s="12" t="s">
        <v>77</v>
      </c>
      <c r="AW254" s="12" t="s">
        <v>32</v>
      </c>
      <c r="AX254" s="12" t="s">
        <v>75</v>
      </c>
      <c r="AY254" s="143" t="s">
        <v>130</v>
      </c>
    </row>
    <row r="255" spans="2:65" s="1" customFormat="1" ht="44.25" customHeight="1">
      <c r="B255" s="32"/>
      <c r="C255" s="123" t="s">
        <v>387</v>
      </c>
      <c r="D255" s="123" t="s">
        <v>134</v>
      </c>
      <c r="E255" s="124" t="s">
        <v>388</v>
      </c>
      <c r="F255" s="125" t="s">
        <v>389</v>
      </c>
      <c r="G255" s="126" t="s">
        <v>365</v>
      </c>
      <c r="H255" s="127">
        <v>5.6</v>
      </c>
      <c r="I255" s="128"/>
      <c r="J255" s="129">
        <f>ROUND(I255*H255,2)</f>
        <v>0</v>
      </c>
      <c r="K255" s="130"/>
      <c r="L255" s="32"/>
      <c r="M255" s="131" t="s">
        <v>19</v>
      </c>
      <c r="N255" s="132" t="s">
        <v>41</v>
      </c>
      <c r="P255" s="133">
        <f>O255*H255</f>
        <v>0</v>
      </c>
      <c r="Q255" s="133">
        <v>2.0000000000000001E-4</v>
      </c>
      <c r="R255" s="133">
        <f>Q255*H255</f>
        <v>1.1199999999999999E-3</v>
      </c>
      <c r="S255" s="133">
        <v>0</v>
      </c>
      <c r="T255" s="134">
        <f>S255*H255</f>
        <v>0</v>
      </c>
      <c r="AR255" s="135" t="s">
        <v>129</v>
      </c>
      <c r="AT255" s="135" t="s">
        <v>134</v>
      </c>
      <c r="AU255" s="135" t="s">
        <v>138</v>
      </c>
      <c r="AY255" s="17" t="s">
        <v>130</v>
      </c>
      <c r="BE255" s="136">
        <f>IF(N255="základní",J255,0)</f>
        <v>0</v>
      </c>
      <c r="BF255" s="136">
        <f>IF(N255="snížená",J255,0)</f>
        <v>0</v>
      </c>
      <c r="BG255" s="136">
        <f>IF(N255="zákl. přenesená",J255,0)</f>
        <v>0</v>
      </c>
      <c r="BH255" s="136">
        <f>IF(N255="sníž. přenesená",J255,0)</f>
        <v>0</v>
      </c>
      <c r="BI255" s="136">
        <f>IF(N255="nulová",J255,0)</f>
        <v>0</v>
      </c>
      <c r="BJ255" s="17" t="s">
        <v>75</v>
      </c>
      <c r="BK255" s="136">
        <f>ROUND(I255*H255,2)</f>
        <v>0</v>
      </c>
      <c r="BL255" s="17" t="s">
        <v>129</v>
      </c>
      <c r="BM255" s="135" t="s">
        <v>390</v>
      </c>
    </row>
    <row r="256" spans="2:65" s="1" customFormat="1">
      <c r="B256" s="32"/>
      <c r="D256" s="137" t="s">
        <v>140</v>
      </c>
      <c r="F256" s="138" t="s">
        <v>391</v>
      </c>
      <c r="I256" s="139"/>
      <c r="L256" s="32"/>
      <c r="M256" s="140"/>
      <c r="T256" s="53"/>
      <c r="AT256" s="17" t="s">
        <v>140</v>
      </c>
      <c r="AU256" s="17" t="s">
        <v>138</v>
      </c>
    </row>
    <row r="257" spans="2:65" s="12" customFormat="1">
      <c r="B257" s="141"/>
      <c r="D257" s="142" t="s">
        <v>142</v>
      </c>
      <c r="E257" s="143" t="s">
        <v>19</v>
      </c>
      <c r="F257" s="144" t="s">
        <v>392</v>
      </c>
      <c r="H257" s="145">
        <v>5.6</v>
      </c>
      <c r="I257" s="146"/>
      <c r="L257" s="141"/>
      <c r="M257" s="147"/>
      <c r="T257" s="148"/>
      <c r="AT257" s="143" t="s">
        <v>142</v>
      </c>
      <c r="AU257" s="143" t="s">
        <v>138</v>
      </c>
      <c r="AV257" s="12" t="s">
        <v>77</v>
      </c>
      <c r="AW257" s="12" t="s">
        <v>32</v>
      </c>
      <c r="AX257" s="12" t="s">
        <v>75</v>
      </c>
      <c r="AY257" s="143" t="s">
        <v>130</v>
      </c>
    </row>
    <row r="258" spans="2:65" s="11" customFormat="1" ht="22.9" customHeight="1">
      <c r="B258" s="111"/>
      <c r="D258" s="112" t="s">
        <v>69</v>
      </c>
      <c r="E258" s="121" t="s">
        <v>393</v>
      </c>
      <c r="F258" s="121" t="s">
        <v>394</v>
      </c>
      <c r="I258" s="114"/>
      <c r="J258" s="122">
        <f>BK258</f>
        <v>0</v>
      </c>
      <c r="L258" s="111"/>
      <c r="M258" s="116"/>
      <c r="P258" s="117">
        <f>P259+SUM(P260:P269)</f>
        <v>0</v>
      </c>
      <c r="R258" s="117">
        <f>R259+SUM(R260:R269)</f>
        <v>0</v>
      </c>
      <c r="T258" s="118">
        <f>T259+SUM(T260:T269)</f>
        <v>0</v>
      </c>
      <c r="AR258" s="112" t="s">
        <v>75</v>
      </c>
      <c r="AT258" s="119" t="s">
        <v>69</v>
      </c>
      <c r="AU258" s="119" t="s">
        <v>75</v>
      </c>
      <c r="AY258" s="112" t="s">
        <v>130</v>
      </c>
      <c r="BK258" s="120">
        <f>BK259+SUM(BK260:BK269)</f>
        <v>0</v>
      </c>
    </row>
    <row r="259" spans="2:65" s="1" customFormat="1" ht="37.9" customHeight="1">
      <c r="B259" s="32"/>
      <c r="C259" s="123" t="s">
        <v>395</v>
      </c>
      <c r="D259" s="123" t="s">
        <v>134</v>
      </c>
      <c r="E259" s="124" t="s">
        <v>396</v>
      </c>
      <c r="F259" s="125" t="s">
        <v>397</v>
      </c>
      <c r="G259" s="126" t="s">
        <v>151</v>
      </c>
      <c r="H259" s="127">
        <v>38.415999999999997</v>
      </c>
      <c r="I259" s="128"/>
      <c r="J259" s="129">
        <f>ROUND(I259*H259,2)</f>
        <v>0</v>
      </c>
      <c r="K259" s="130"/>
      <c r="L259" s="32"/>
      <c r="M259" s="131" t="s">
        <v>19</v>
      </c>
      <c r="N259" s="132" t="s">
        <v>41</v>
      </c>
      <c r="P259" s="133">
        <f>O259*H259</f>
        <v>0</v>
      </c>
      <c r="Q259" s="133">
        <v>0</v>
      </c>
      <c r="R259" s="133">
        <f>Q259*H259</f>
        <v>0</v>
      </c>
      <c r="S259" s="133">
        <v>0</v>
      </c>
      <c r="T259" s="134">
        <f>S259*H259</f>
        <v>0</v>
      </c>
      <c r="AR259" s="135" t="s">
        <v>129</v>
      </c>
      <c r="AT259" s="135" t="s">
        <v>134</v>
      </c>
      <c r="AU259" s="135" t="s">
        <v>77</v>
      </c>
      <c r="AY259" s="17" t="s">
        <v>130</v>
      </c>
      <c r="BE259" s="136">
        <f>IF(N259="základní",J259,0)</f>
        <v>0</v>
      </c>
      <c r="BF259" s="136">
        <f>IF(N259="snížená",J259,0)</f>
        <v>0</v>
      </c>
      <c r="BG259" s="136">
        <f>IF(N259="zákl. přenesená",J259,0)</f>
        <v>0</v>
      </c>
      <c r="BH259" s="136">
        <f>IF(N259="sníž. přenesená",J259,0)</f>
        <v>0</v>
      </c>
      <c r="BI259" s="136">
        <f>IF(N259="nulová",J259,0)</f>
        <v>0</v>
      </c>
      <c r="BJ259" s="17" t="s">
        <v>75</v>
      </c>
      <c r="BK259" s="136">
        <f>ROUND(I259*H259,2)</f>
        <v>0</v>
      </c>
      <c r="BL259" s="17" t="s">
        <v>129</v>
      </c>
      <c r="BM259" s="135" t="s">
        <v>398</v>
      </c>
    </row>
    <row r="260" spans="2:65" s="1" customFormat="1">
      <c r="B260" s="32"/>
      <c r="D260" s="137" t="s">
        <v>140</v>
      </c>
      <c r="F260" s="138" t="s">
        <v>399</v>
      </c>
      <c r="I260" s="139"/>
      <c r="L260" s="32"/>
      <c r="M260" s="140"/>
      <c r="T260" s="53"/>
      <c r="AT260" s="17" t="s">
        <v>140</v>
      </c>
      <c r="AU260" s="17" t="s">
        <v>77</v>
      </c>
    </row>
    <row r="261" spans="2:65" s="1" customFormat="1" ht="24.2" customHeight="1">
      <c r="B261" s="32"/>
      <c r="C261" s="123" t="s">
        <v>400</v>
      </c>
      <c r="D261" s="123" t="s">
        <v>134</v>
      </c>
      <c r="E261" s="124" t="s">
        <v>401</v>
      </c>
      <c r="F261" s="125" t="s">
        <v>402</v>
      </c>
      <c r="G261" s="126" t="s">
        <v>151</v>
      </c>
      <c r="H261" s="127">
        <v>38.415999999999997</v>
      </c>
      <c r="I261" s="128"/>
      <c r="J261" s="129">
        <f>ROUND(I261*H261,2)</f>
        <v>0</v>
      </c>
      <c r="K261" s="130"/>
      <c r="L261" s="32"/>
      <c r="M261" s="131" t="s">
        <v>19</v>
      </c>
      <c r="N261" s="132" t="s">
        <v>41</v>
      </c>
      <c r="P261" s="133">
        <f>O261*H261</f>
        <v>0</v>
      </c>
      <c r="Q261" s="133">
        <v>0</v>
      </c>
      <c r="R261" s="133">
        <f>Q261*H261</f>
        <v>0</v>
      </c>
      <c r="S261" s="133">
        <v>0</v>
      </c>
      <c r="T261" s="134">
        <f>S261*H261</f>
        <v>0</v>
      </c>
      <c r="AR261" s="135" t="s">
        <v>129</v>
      </c>
      <c r="AT261" s="135" t="s">
        <v>134</v>
      </c>
      <c r="AU261" s="135" t="s">
        <v>77</v>
      </c>
      <c r="AY261" s="17" t="s">
        <v>130</v>
      </c>
      <c r="BE261" s="136">
        <f>IF(N261="základní",J261,0)</f>
        <v>0</v>
      </c>
      <c r="BF261" s="136">
        <f>IF(N261="snížená",J261,0)</f>
        <v>0</v>
      </c>
      <c r="BG261" s="136">
        <f>IF(N261="zákl. přenesená",J261,0)</f>
        <v>0</v>
      </c>
      <c r="BH261" s="136">
        <f>IF(N261="sníž. přenesená",J261,0)</f>
        <v>0</v>
      </c>
      <c r="BI261" s="136">
        <f>IF(N261="nulová",J261,0)</f>
        <v>0</v>
      </c>
      <c r="BJ261" s="17" t="s">
        <v>75</v>
      </c>
      <c r="BK261" s="136">
        <f>ROUND(I261*H261,2)</f>
        <v>0</v>
      </c>
      <c r="BL261" s="17" t="s">
        <v>129</v>
      </c>
      <c r="BM261" s="135" t="s">
        <v>403</v>
      </c>
    </row>
    <row r="262" spans="2:65" s="1" customFormat="1">
      <c r="B262" s="32"/>
      <c r="D262" s="137" t="s">
        <v>140</v>
      </c>
      <c r="F262" s="138" t="s">
        <v>404</v>
      </c>
      <c r="I262" s="139"/>
      <c r="L262" s="32"/>
      <c r="M262" s="140"/>
      <c r="T262" s="53"/>
      <c r="AT262" s="17" t="s">
        <v>140</v>
      </c>
      <c r="AU262" s="17" t="s">
        <v>77</v>
      </c>
    </row>
    <row r="263" spans="2:65" s="1" customFormat="1" ht="44.25" customHeight="1">
      <c r="B263" s="32"/>
      <c r="C263" s="123" t="s">
        <v>405</v>
      </c>
      <c r="D263" s="123" t="s">
        <v>134</v>
      </c>
      <c r="E263" s="124" t="s">
        <v>406</v>
      </c>
      <c r="F263" s="125" t="s">
        <v>407</v>
      </c>
      <c r="G263" s="126" t="s">
        <v>151</v>
      </c>
      <c r="H263" s="127">
        <v>38.415999999999997</v>
      </c>
      <c r="I263" s="128"/>
      <c r="J263" s="129">
        <f>ROUND(I263*H263,2)</f>
        <v>0</v>
      </c>
      <c r="K263" s="130"/>
      <c r="L263" s="32"/>
      <c r="M263" s="131" t="s">
        <v>19</v>
      </c>
      <c r="N263" s="132" t="s">
        <v>41</v>
      </c>
      <c r="P263" s="133">
        <f>O263*H263</f>
        <v>0</v>
      </c>
      <c r="Q263" s="133">
        <v>0</v>
      </c>
      <c r="R263" s="133">
        <f>Q263*H263</f>
        <v>0</v>
      </c>
      <c r="S263" s="133">
        <v>0</v>
      </c>
      <c r="T263" s="134">
        <f>S263*H263</f>
        <v>0</v>
      </c>
      <c r="AR263" s="135" t="s">
        <v>129</v>
      </c>
      <c r="AT263" s="135" t="s">
        <v>134</v>
      </c>
      <c r="AU263" s="135" t="s">
        <v>77</v>
      </c>
      <c r="AY263" s="17" t="s">
        <v>130</v>
      </c>
      <c r="BE263" s="136">
        <f>IF(N263="základní",J263,0)</f>
        <v>0</v>
      </c>
      <c r="BF263" s="136">
        <f>IF(N263="snížená",J263,0)</f>
        <v>0</v>
      </c>
      <c r="BG263" s="136">
        <f>IF(N263="zákl. přenesená",J263,0)</f>
        <v>0</v>
      </c>
      <c r="BH263" s="136">
        <f>IF(N263="sníž. přenesená",J263,0)</f>
        <v>0</v>
      </c>
      <c r="BI263" s="136">
        <f>IF(N263="nulová",J263,0)</f>
        <v>0</v>
      </c>
      <c r="BJ263" s="17" t="s">
        <v>75</v>
      </c>
      <c r="BK263" s="136">
        <f>ROUND(I263*H263,2)</f>
        <v>0</v>
      </c>
      <c r="BL263" s="17" t="s">
        <v>129</v>
      </c>
      <c r="BM263" s="135" t="s">
        <v>408</v>
      </c>
    </row>
    <row r="264" spans="2:65" s="1" customFormat="1">
      <c r="B264" s="32"/>
      <c r="D264" s="137" t="s">
        <v>140</v>
      </c>
      <c r="F264" s="138" t="s">
        <v>409</v>
      </c>
      <c r="I264" s="139"/>
      <c r="L264" s="32"/>
      <c r="M264" s="140"/>
      <c r="T264" s="53"/>
      <c r="AT264" s="17" t="s">
        <v>140</v>
      </c>
      <c r="AU264" s="17" t="s">
        <v>77</v>
      </c>
    </row>
    <row r="265" spans="2:65" s="1" customFormat="1" ht="37.9" customHeight="1">
      <c r="B265" s="32"/>
      <c r="C265" s="123" t="s">
        <v>410</v>
      </c>
      <c r="D265" s="123" t="s">
        <v>134</v>
      </c>
      <c r="E265" s="124" t="s">
        <v>411</v>
      </c>
      <c r="F265" s="125" t="s">
        <v>412</v>
      </c>
      <c r="G265" s="126" t="s">
        <v>151</v>
      </c>
      <c r="H265" s="127">
        <v>537.82399999999996</v>
      </c>
      <c r="I265" s="128"/>
      <c r="J265" s="129">
        <f>ROUND(I265*H265,2)</f>
        <v>0</v>
      </c>
      <c r="K265" s="130"/>
      <c r="L265" s="32"/>
      <c r="M265" s="131" t="s">
        <v>19</v>
      </c>
      <c r="N265" s="132" t="s">
        <v>41</v>
      </c>
      <c r="P265" s="133">
        <f>O265*H265</f>
        <v>0</v>
      </c>
      <c r="Q265" s="133">
        <v>0</v>
      </c>
      <c r="R265" s="133">
        <f>Q265*H265</f>
        <v>0</v>
      </c>
      <c r="S265" s="133">
        <v>0</v>
      </c>
      <c r="T265" s="134">
        <f>S265*H265</f>
        <v>0</v>
      </c>
      <c r="AR265" s="135" t="s">
        <v>129</v>
      </c>
      <c r="AT265" s="135" t="s">
        <v>134</v>
      </c>
      <c r="AU265" s="135" t="s">
        <v>77</v>
      </c>
      <c r="AY265" s="17" t="s">
        <v>130</v>
      </c>
      <c r="BE265" s="136">
        <f>IF(N265="základní",J265,0)</f>
        <v>0</v>
      </c>
      <c r="BF265" s="136">
        <f>IF(N265="snížená",J265,0)</f>
        <v>0</v>
      </c>
      <c r="BG265" s="136">
        <f>IF(N265="zákl. přenesená",J265,0)</f>
        <v>0</v>
      </c>
      <c r="BH265" s="136">
        <f>IF(N265="sníž. přenesená",J265,0)</f>
        <v>0</v>
      </c>
      <c r="BI265" s="136">
        <f>IF(N265="nulová",J265,0)</f>
        <v>0</v>
      </c>
      <c r="BJ265" s="17" t="s">
        <v>75</v>
      </c>
      <c r="BK265" s="136">
        <f>ROUND(I265*H265,2)</f>
        <v>0</v>
      </c>
      <c r="BL265" s="17" t="s">
        <v>129</v>
      </c>
      <c r="BM265" s="135" t="s">
        <v>413</v>
      </c>
    </row>
    <row r="266" spans="2:65" s="1" customFormat="1">
      <c r="B266" s="32"/>
      <c r="D266" s="137" t="s">
        <v>140</v>
      </c>
      <c r="F266" s="138" t="s">
        <v>414</v>
      </c>
      <c r="I266" s="139"/>
      <c r="L266" s="32"/>
      <c r="M266" s="140"/>
      <c r="T266" s="53"/>
      <c r="AT266" s="17" t="s">
        <v>140</v>
      </c>
      <c r="AU266" s="17" t="s">
        <v>77</v>
      </c>
    </row>
    <row r="267" spans="2:65" s="13" customFormat="1">
      <c r="B267" s="149"/>
      <c r="D267" s="142" t="s">
        <v>142</v>
      </c>
      <c r="E267" s="150" t="s">
        <v>19</v>
      </c>
      <c r="F267" s="151" t="s">
        <v>415</v>
      </c>
      <c r="H267" s="150" t="s">
        <v>19</v>
      </c>
      <c r="I267" s="152"/>
      <c r="L267" s="149"/>
      <c r="M267" s="153"/>
      <c r="T267" s="154"/>
      <c r="AT267" s="150" t="s">
        <v>142</v>
      </c>
      <c r="AU267" s="150" t="s">
        <v>77</v>
      </c>
      <c r="AV267" s="13" t="s">
        <v>75</v>
      </c>
      <c r="AW267" s="13" t="s">
        <v>32</v>
      </c>
      <c r="AX267" s="13" t="s">
        <v>70</v>
      </c>
      <c r="AY267" s="150" t="s">
        <v>130</v>
      </c>
    </row>
    <row r="268" spans="2:65" s="12" customFormat="1">
      <c r="B268" s="141"/>
      <c r="D268" s="142" t="s">
        <v>142</v>
      </c>
      <c r="E268" s="143" t="s">
        <v>19</v>
      </c>
      <c r="F268" s="144" t="s">
        <v>416</v>
      </c>
      <c r="H268" s="145">
        <v>537.82399999999996</v>
      </c>
      <c r="I268" s="146"/>
      <c r="L268" s="141"/>
      <c r="M268" s="147"/>
      <c r="T268" s="148"/>
      <c r="AT268" s="143" t="s">
        <v>142</v>
      </c>
      <c r="AU268" s="143" t="s">
        <v>77</v>
      </c>
      <c r="AV268" s="12" t="s">
        <v>77</v>
      </c>
      <c r="AW268" s="12" t="s">
        <v>32</v>
      </c>
      <c r="AX268" s="12" t="s">
        <v>75</v>
      </c>
      <c r="AY268" s="143" t="s">
        <v>130</v>
      </c>
    </row>
    <row r="269" spans="2:65" s="11" customFormat="1" ht="20.85" customHeight="1">
      <c r="B269" s="111"/>
      <c r="D269" s="112" t="s">
        <v>69</v>
      </c>
      <c r="E269" s="121" t="s">
        <v>417</v>
      </c>
      <c r="F269" s="121" t="s">
        <v>418</v>
      </c>
      <c r="I269" s="114"/>
      <c r="J269" s="122">
        <f>BK269</f>
        <v>0</v>
      </c>
      <c r="L269" s="111"/>
      <c r="M269" s="116"/>
      <c r="P269" s="117">
        <f>SUM(P270:P273)</f>
        <v>0</v>
      </c>
      <c r="R269" s="117">
        <f>SUM(R270:R273)</f>
        <v>0</v>
      </c>
      <c r="T269" s="118">
        <f>SUM(T270:T273)</f>
        <v>0</v>
      </c>
      <c r="AR269" s="112" t="s">
        <v>75</v>
      </c>
      <c r="AT269" s="119" t="s">
        <v>69</v>
      </c>
      <c r="AU269" s="119" t="s">
        <v>77</v>
      </c>
      <c r="AY269" s="112" t="s">
        <v>130</v>
      </c>
      <c r="BK269" s="120">
        <f>SUM(BK270:BK273)</f>
        <v>0</v>
      </c>
    </row>
    <row r="270" spans="2:65" s="1" customFormat="1" ht="66.75" customHeight="1">
      <c r="B270" s="32"/>
      <c r="C270" s="123" t="s">
        <v>419</v>
      </c>
      <c r="D270" s="123" t="s">
        <v>134</v>
      </c>
      <c r="E270" s="124" t="s">
        <v>420</v>
      </c>
      <c r="F270" s="125" t="s">
        <v>421</v>
      </c>
      <c r="G270" s="126" t="s">
        <v>151</v>
      </c>
      <c r="H270" s="127">
        <v>33.686</v>
      </c>
      <c r="I270" s="128"/>
      <c r="J270" s="129">
        <f>ROUND(I270*H270,2)</f>
        <v>0</v>
      </c>
      <c r="K270" s="130"/>
      <c r="L270" s="32"/>
      <c r="M270" s="131" t="s">
        <v>19</v>
      </c>
      <c r="N270" s="132" t="s">
        <v>41</v>
      </c>
      <c r="P270" s="133">
        <f>O270*H270</f>
        <v>0</v>
      </c>
      <c r="Q270" s="133">
        <v>0</v>
      </c>
      <c r="R270" s="133">
        <f>Q270*H270</f>
        <v>0</v>
      </c>
      <c r="S270" s="133">
        <v>0</v>
      </c>
      <c r="T270" s="134">
        <f>S270*H270</f>
        <v>0</v>
      </c>
      <c r="AR270" s="135" t="s">
        <v>129</v>
      </c>
      <c r="AT270" s="135" t="s">
        <v>134</v>
      </c>
      <c r="AU270" s="135" t="s">
        <v>138</v>
      </c>
      <c r="AY270" s="17" t="s">
        <v>130</v>
      </c>
      <c r="BE270" s="136">
        <f>IF(N270="základní",J270,0)</f>
        <v>0</v>
      </c>
      <c r="BF270" s="136">
        <f>IF(N270="snížená",J270,0)</f>
        <v>0</v>
      </c>
      <c r="BG270" s="136">
        <f>IF(N270="zákl. přenesená",J270,0)</f>
        <v>0</v>
      </c>
      <c r="BH270" s="136">
        <f>IF(N270="sníž. přenesená",J270,0)</f>
        <v>0</v>
      </c>
      <c r="BI270" s="136">
        <f>IF(N270="nulová",J270,0)</f>
        <v>0</v>
      </c>
      <c r="BJ270" s="17" t="s">
        <v>75</v>
      </c>
      <c r="BK270" s="136">
        <f>ROUND(I270*H270,2)</f>
        <v>0</v>
      </c>
      <c r="BL270" s="17" t="s">
        <v>129</v>
      </c>
      <c r="BM270" s="135" t="s">
        <v>422</v>
      </c>
    </row>
    <row r="271" spans="2:65" s="1" customFormat="1">
      <c r="B271" s="32"/>
      <c r="D271" s="137" t="s">
        <v>140</v>
      </c>
      <c r="F271" s="138" t="s">
        <v>423</v>
      </c>
      <c r="I271" s="139"/>
      <c r="L271" s="32"/>
      <c r="M271" s="140"/>
      <c r="T271" s="53"/>
      <c r="AT271" s="17" t="s">
        <v>140</v>
      </c>
      <c r="AU271" s="17" t="s">
        <v>138</v>
      </c>
    </row>
    <row r="272" spans="2:65" s="1" customFormat="1" ht="66.75" customHeight="1">
      <c r="B272" s="32"/>
      <c r="C272" s="123" t="s">
        <v>424</v>
      </c>
      <c r="D272" s="123" t="s">
        <v>134</v>
      </c>
      <c r="E272" s="124" t="s">
        <v>425</v>
      </c>
      <c r="F272" s="125" t="s">
        <v>426</v>
      </c>
      <c r="G272" s="126" t="s">
        <v>151</v>
      </c>
      <c r="H272" s="127">
        <v>33.686</v>
      </c>
      <c r="I272" s="128"/>
      <c r="J272" s="129">
        <f>ROUND(I272*H272,2)</f>
        <v>0</v>
      </c>
      <c r="K272" s="130"/>
      <c r="L272" s="32"/>
      <c r="M272" s="131" t="s">
        <v>19</v>
      </c>
      <c r="N272" s="132" t="s">
        <v>41</v>
      </c>
      <c r="P272" s="133">
        <f>O272*H272</f>
        <v>0</v>
      </c>
      <c r="Q272" s="133">
        <v>0</v>
      </c>
      <c r="R272" s="133">
        <f>Q272*H272</f>
        <v>0</v>
      </c>
      <c r="S272" s="133">
        <v>0</v>
      </c>
      <c r="T272" s="134">
        <f>S272*H272</f>
        <v>0</v>
      </c>
      <c r="AR272" s="135" t="s">
        <v>129</v>
      </c>
      <c r="AT272" s="135" t="s">
        <v>134</v>
      </c>
      <c r="AU272" s="135" t="s">
        <v>138</v>
      </c>
      <c r="AY272" s="17" t="s">
        <v>130</v>
      </c>
      <c r="BE272" s="136">
        <f>IF(N272="základní",J272,0)</f>
        <v>0</v>
      </c>
      <c r="BF272" s="136">
        <f>IF(N272="snížená",J272,0)</f>
        <v>0</v>
      </c>
      <c r="BG272" s="136">
        <f>IF(N272="zákl. přenesená",J272,0)</f>
        <v>0</v>
      </c>
      <c r="BH272" s="136">
        <f>IF(N272="sníž. přenesená",J272,0)</f>
        <v>0</v>
      </c>
      <c r="BI272" s="136">
        <f>IF(N272="nulová",J272,0)</f>
        <v>0</v>
      </c>
      <c r="BJ272" s="17" t="s">
        <v>75</v>
      </c>
      <c r="BK272" s="136">
        <f>ROUND(I272*H272,2)</f>
        <v>0</v>
      </c>
      <c r="BL272" s="17" t="s">
        <v>129</v>
      </c>
      <c r="BM272" s="135" t="s">
        <v>427</v>
      </c>
    </row>
    <row r="273" spans="2:65" s="1" customFormat="1">
      <c r="B273" s="32"/>
      <c r="D273" s="137" t="s">
        <v>140</v>
      </c>
      <c r="F273" s="138" t="s">
        <v>428</v>
      </c>
      <c r="I273" s="139"/>
      <c r="L273" s="32"/>
      <c r="M273" s="140"/>
      <c r="T273" s="53"/>
      <c r="AT273" s="17" t="s">
        <v>140</v>
      </c>
      <c r="AU273" s="17" t="s">
        <v>138</v>
      </c>
    </row>
    <row r="274" spans="2:65" s="11" customFormat="1" ht="22.9" customHeight="1">
      <c r="B274" s="111"/>
      <c r="D274" s="112" t="s">
        <v>69</v>
      </c>
      <c r="E274" s="121" t="s">
        <v>429</v>
      </c>
      <c r="F274" s="121" t="s">
        <v>430</v>
      </c>
      <c r="I274" s="114"/>
      <c r="J274" s="122">
        <f>BK274</f>
        <v>0</v>
      </c>
      <c r="L274" s="111"/>
      <c r="M274" s="116"/>
      <c r="P274" s="117">
        <f>P275+P290+P316+P350+P379+P383+P402+P417+P522+P533+P602+P657+P739+P754</f>
        <v>0</v>
      </c>
      <c r="R274" s="117">
        <f>R275+R290+R316+R350+R379+R383+R402+R417+R522+R533+R602+R657+R739+R754</f>
        <v>19.029198749999999</v>
      </c>
      <c r="T274" s="118">
        <f>T275+T290+T316+T350+T379+T383+T402+T417+T522+T533+T602+T657+T739+T754</f>
        <v>11.838654999999999</v>
      </c>
      <c r="AR274" s="112" t="s">
        <v>77</v>
      </c>
      <c r="AT274" s="119" t="s">
        <v>69</v>
      </c>
      <c r="AU274" s="119" t="s">
        <v>75</v>
      </c>
      <c r="AY274" s="112" t="s">
        <v>130</v>
      </c>
      <c r="BK274" s="120">
        <f>BK275+BK290+BK316+BK350+BK379+BK383+BK402+BK417+BK522+BK533+BK602+BK657+BK739+BK754</f>
        <v>0</v>
      </c>
    </row>
    <row r="275" spans="2:65" s="11" customFormat="1" ht="20.85" customHeight="1">
      <c r="B275" s="111"/>
      <c r="D275" s="112" t="s">
        <v>69</v>
      </c>
      <c r="E275" s="121" t="s">
        <v>431</v>
      </c>
      <c r="F275" s="121" t="s">
        <v>432</v>
      </c>
      <c r="I275" s="114"/>
      <c r="J275" s="122">
        <f>BK275</f>
        <v>0</v>
      </c>
      <c r="L275" s="111"/>
      <c r="M275" s="116"/>
      <c r="P275" s="117">
        <f>SUM(P276:P289)</f>
        <v>0</v>
      </c>
      <c r="R275" s="117">
        <f>SUM(R276:R289)</f>
        <v>5.2340799999999993E-2</v>
      </c>
      <c r="T275" s="118">
        <f>SUM(T276:T289)</f>
        <v>0</v>
      </c>
      <c r="AR275" s="112" t="s">
        <v>77</v>
      </c>
      <c r="AT275" s="119" t="s">
        <v>69</v>
      </c>
      <c r="AU275" s="119" t="s">
        <v>77</v>
      </c>
      <c r="AY275" s="112" t="s">
        <v>130</v>
      </c>
      <c r="BK275" s="120">
        <f>SUM(BK276:BK289)</f>
        <v>0</v>
      </c>
    </row>
    <row r="276" spans="2:65" s="1" customFormat="1" ht="37.9" customHeight="1">
      <c r="B276" s="32"/>
      <c r="C276" s="123" t="s">
        <v>433</v>
      </c>
      <c r="D276" s="123" t="s">
        <v>134</v>
      </c>
      <c r="E276" s="124" t="s">
        <v>434</v>
      </c>
      <c r="F276" s="125" t="s">
        <v>435</v>
      </c>
      <c r="G276" s="126" t="s">
        <v>157</v>
      </c>
      <c r="H276" s="127">
        <v>4.032</v>
      </c>
      <c r="I276" s="128"/>
      <c r="J276" s="129">
        <f>ROUND(I276*H276,2)</f>
        <v>0</v>
      </c>
      <c r="K276" s="130"/>
      <c r="L276" s="32"/>
      <c r="M276" s="131" t="s">
        <v>19</v>
      </c>
      <c r="N276" s="132" t="s">
        <v>41</v>
      </c>
      <c r="P276" s="133">
        <f>O276*H276</f>
        <v>0</v>
      </c>
      <c r="Q276" s="133">
        <v>0</v>
      </c>
      <c r="R276" s="133">
        <f>Q276*H276</f>
        <v>0</v>
      </c>
      <c r="S276" s="133">
        <v>0</v>
      </c>
      <c r="T276" s="134">
        <f>S276*H276</f>
        <v>0</v>
      </c>
      <c r="AR276" s="135" t="s">
        <v>226</v>
      </c>
      <c r="AT276" s="135" t="s">
        <v>134</v>
      </c>
      <c r="AU276" s="135" t="s">
        <v>138</v>
      </c>
      <c r="AY276" s="17" t="s">
        <v>130</v>
      </c>
      <c r="BE276" s="136">
        <f>IF(N276="základní",J276,0)</f>
        <v>0</v>
      </c>
      <c r="BF276" s="136">
        <f>IF(N276="snížená",J276,0)</f>
        <v>0</v>
      </c>
      <c r="BG276" s="136">
        <f>IF(N276="zákl. přenesená",J276,0)</f>
        <v>0</v>
      </c>
      <c r="BH276" s="136">
        <f>IF(N276="sníž. přenesená",J276,0)</f>
        <v>0</v>
      </c>
      <c r="BI276" s="136">
        <f>IF(N276="nulová",J276,0)</f>
        <v>0</v>
      </c>
      <c r="BJ276" s="17" t="s">
        <v>75</v>
      </c>
      <c r="BK276" s="136">
        <f>ROUND(I276*H276,2)</f>
        <v>0</v>
      </c>
      <c r="BL276" s="17" t="s">
        <v>226</v>
      </c>
      <c r="BM276" s="135" t="s">
        <v>436</v>
      </c>
    </row>
    <row r="277" spans="2:65" s="1" customFormat="1">
      <c r="B277" s="32"/>
      <c r="D277" s="137" t="s">
        <v>140</v>
      </c>
      <c r="F277" s="138" t="s">
        <v>437</v>
      </c>
      <c r="I277" s="139"/>
      <c r="L277" s="32"/>
      <c r="M277" s="140"/>
      <c r="T277" s="53"/>
      <c r="AT277" s="17" t="s">
        <v>140</v>
      </c>
      <c r="AU277" s="17" t="s">
        <v>138</v>
      </c>
    </row>
    <row r="278" spans="2:65" s="12" customFormat="1">
      <c r="B278" s="141"/>
      <c r="D278" s="142" t="s">
        <v>142</v>
      </c>
      <c r="E278" s="143" t="s">
        <v>19</v>
      </c>
      <c r="F278" s="144" t="s">
        <v>159</v>
      </c>
      <c r="H278" s="145">
        <v>4.032</v>
      </c>
      <c r="I278" s="146"/>
      <c r="L278" s="141"/>
      <c r="M278" s="147"/>
      <c r="T278" s="148"/>
      <c r="AT278" s="143" t="s">
        <v>142</v>
      </c>
      <c r="AU278" s="143" t="s">
        <v>138</v>
      </c>
      <c r="AV278" s="12" t="s">
        <v>77</v>
      </c>
      <c r="AW278" s="12" t="s">
        <v>32</v>
      </c>
      <c r="AX278" s="12" t="s">
        <v>75</v>
      </c>
      <c r="AY278" s="143" t="s">
        <v>130</v>
      </c>
    </row>
    <row r="279" spans="2:65" s="1" customFormat="1" ht="16.5" customHeight="1">
      <c r="B279" s="32"/>
      <c r="C279" s="155" t="s">
        <v>438</v>
      </c>
      <c r="D279" s="155" t="s">
        <v>215</v>
      </c>
      <c r="E279" s="156" t="s">
        <v>439</v>
      </c>
      <c r="F279" s="157" t="s">
        <v>440</v>
      </c>
      <c r="G279" s="158" t="s">
        <v>151</v>
      </c>
      <c r="H279" s="159">
        <v>4.0000000000000001E-3</v>
      </c>
      <c r="I279" s="160"/>
      <c r="J279" s="161">
        <f>ROUND(I279*H279,2)</f>
        <v>0</v>
      </c>
      <c r="K279" s="162"/>
      <c r="L279" s="163"/>
      <c r="M279" s="164" t="s">
        <v>19</v>
      </c>
      <c r="N279" s="165" t="s">
        <v>41</v>
      </c>
      <c r="P279" s="133">
        <f>O279*H279</f>
        <v>0</v>
      </c>
      <c r="Q279" s="133">
        <v>1</v>
      </c>
      <c r="R279" s="133">
        <f>Q279*H279</f>
        <v>4.0000000000000001E-3</v>
      </c>
      <c r="S279" s="133">
        <v>0</v>
      </c>
      <c r="T279" s="134">
        <f>S279*H279</f>
        <v>0</v>
      </c>
      <c r="AR279" s="135" t="s">
        <v>335</v>
      </c>
      <c r="AT279" s="135" t="s">
        <v>215</v>
      </c>
      <c r="AU279" s="135" t="s">
        <v>138</v>
      </c>
      <c r="AY279" s="17" t="s">
        <v>130</v>
      </c>
      <c r="BE279" s="136">
        <f>IF(N279="základní",J279,0)</f>
        <v>0</v>
      </c>
      <c r="BF279" s="136">
        <f>IF(N279="snížená",J279,0)</f>
        <v>0</v>
      </c>
      <c r="BG279" s="136">
        <f>IF(N279="zákl. přenesená",J279,0)</f>
        <v>0</v>
      </c>
      <c r="BH279" s="136">
        <f>IF(N279="sníž. přenesená",J279,0)</f>
        <v>0</v>
      </c>
      <c r="BI279" s="136">
        <f>IF(N279="nulová",J279,0)</f>
        <v>0</v>
      </c>
      <c r="BJ279" s="17" t="s">
        <v>75</v>
      </c>
      <c r="BK279" s="136">
        <f>ROUND(I279*H279,2)</f>
        <v>0</v>
      </c>
      <c r="BL279" s="17" t="s">
        <v>226</v>
      </c>
      <c r="BM279" s="135" t="s">
        <v>441</v>
      </c>
    </row>
    <row r="280" spans="2:65" s="12" customFormat="1">
      <c r="B280" s="141"/>
      <c r="D280" s="142" t="s">
        <v>142</v>
      </c>
      <c r="F280" s="144" t="s">
        <v>442</v>
      </c>
      <c r="H280" s="145">
        <v>4.0000000000000001E-3</v>
      </c>
      <c r="I280" s="146"/>
      <c r="L280" s="141"/>
      <c r="M280" s="147"/>
      <c r="T280" s="148"/>
      <c r="AT280" s="143" t="s">
        <v>142</v>
      </c>
      <c r="AU280" s="143" t="s">
        <v>138</v>
      </c>
      <c r="AV280" s="12" t="s">
        <v>77</v>
      </c>
      <c r="AW280" s="12" t="s">
        <v>4</v>
      </c>
      <c r="AX280" s="12" t="s">
        <v>75</v>
      </c>
      <c r="AY280" s="143" t="s">
        <v>130</v>
      </c>
    </row>
    <row r="281" spans="2:65" s="1" customFormat="1" ht="24.2" customHeight="1">
      <c r="B281" s="32"/>
      <c r="C281" s="123" t="s">
        <v>443</v>
      </c>
      <c r="D281" s="123" t="s">
        <v>134</v>
      </c>
      <c r="E281" s="124" t="s">
        <v>444</v>
      </c>
      <c r="F281" s="125" t="s">
        <v>445</v>
      </c>
      <c r="G281" s="126" t="s">
        <v>157</v>
      </c>
      <c r="H281" s="127">
        <v>8.0640000000000001</v>
      </c>
      <c r="I281" s="128"/>
      <c r="J281" s="129">
        <f>ROUND(I281*H281,2)</f>
        <v>0</v>
      </c>
      <c r="K281" s="130"/>
      <c r="L281" s="32"/>
      <c r="M281" s="131" t="s">
        <v>19</v>
      </c>
      <c r="N281" s="132" t="s">
        <v>41</v>
      </c>
      <c r="P281" s="133">
        <f>O281*H281</f>
        <v>0</v>
      </c>
      <c r="Q281" s="133">
        <v>4.0000000000000002E-4</v>
      </c>
      <c r="R281" s="133">
        <f>Q281*H281</f>
        <v>3.2256000000000003E-3</v>
      </c>
      <c r="S281" s="133">
        <v>0</v>
      </c>
      <c r="T281" s="134">
        <f>S281*H281</f>
        <v>0</v>
      </c>
      <c r="AR281" s="135" t="s">
        <v>226</v>
      </c>
      <c r="AT281" s="135" t="s">
        <v>134</v>
      </c>
      <c r="AU281" s="135" t="s">
        <v>138</v>
      </c>
      <c r="AY281" s="17" t="s">
        <v>130</v>
      </c>
      <c r="BE281" s="136">
        <f>IF(N281="základní",J281,0)</f>
        <v>0</v>
      </c>
      <c r="BF281" s="136">
        <f>IF(N281="snížená",J281,0)</f>
        <v>0</v>
      </c>
      <c r="BG281" s="136">
        <f>IF(N281="zákl. přenesená",J281,0)</f>
        <v>0</v>
      </c>
      <c r="BH281" s="136">
        <f>IF(N281="sníž. přenesená",J281,0)</f>
        <v>0</v>
      </c>
      <c r="BI281" s="136">
        <f>IF(N281="nulová",J281,0)</f>
        <v>0</v>
      </c>
      <c r="BJ281" s="17" t="s">
        <v>75</v>
      </c>
      <c r="BK281" s="136">
        <f>ROUND(I281*H281,2)</f>
        <v>0</v>
      </c>
      <c r="BL281" s="17" t="s">
        <v>226</v>
      </c>
      <c r="BM281" s="135" t="s">
        <v>446</v>
      </c>
    </row>
    <row r="282" spans="2:65" s="1" customFormat="1">
      <c r="B282" s="32"/>
      <c r="D282" s="137" t="s">
        <v>140</v>
      </c>
      <c r="F282" s="138" t="s">
        <v>447</v>
      </c>
      <c r="I282" s="139"/>
      <c r="L282" s="32"/>
      <c r="M282" s="140"/>
      <c r="T282" s="53"/>
      <c r="AT282" s="17" t="s">
        <v>140</v>
      </c>
      <c r="AU282" s="17" t="s">
        <v>138</v>
      </c>
    </row>
    <row r="283" spans="2:65" s="12" customFormat="1">
      <c r="B283" s="141"/>
      <c r="D283" s="142" t="s">
        <v>142</v>
      </c>
      <c r="E283" s="143" t="s">
        <v>19</v>
      </c>
      <c r="F283" s="144" t="s">
        <v>448</v>
      </c>
      <c r="H283" s="145">
        <v>8.0640000000000001</v>
      </c>
      <c r="I283" s="146"/>
      <c r="L283" s="141"/>
      <c r="M283" s="147"/>
      <c r="T283" s="148"/>
      <c r="AT283" s="143" t="s">
        <v>142</v>
      </c>
      <c r="AU283" s="143" t="s">
        <v>138</v>
      </c>
      <c r="AV283" s="12" t="s">
        <v>77</v>
      </c>
      <c r="AW283" s="12" t="s">
        <v>32</v>
      </c>
      <c r="AX283" s="12" t="s">
        <v>75</v>
      </c>
      <c r="AY283" s="143" t="s">
        <v>130</v>
      </c>
    </row>
    <row r="284" spans="2:65" s="1" customFormat="1" ht="37.9" customHeight="1">
      <c r="B284" s="32"/>
      <c r="C284" s="155" t="s">
        <v>449</v>
      </c>
      <c r="D284" s="155" t="s">
        <v>215</v>
      </c>
      <c r="E284" s="156" t="s">
        <v>450</v>
      </c>
      <c r="F284" s="157" t="s">
        <v>451</v>
      </c>
      <c r="G284" s="158" t="s">
        <v>157</v>
      </c>
      <c r="H284" s="159">
        <v>9.3989999999999991</v>
      </c>
      <c r="I284" s="160"/>
      <c r="J284" s="161">
        <f>ROUND(I284*H284,2)</f>
        <v>0</v>
      </c>
      <c r="K284" s="162"/>
      <c r="L284" s="163"/>
      <c r="M284" s="164" t="s">
        <v>19</v>
      </c>
      <c r="N284" s="165" t="s">
        <v>41</v>
      </c>
      <c r="P284" s="133">
        <f>O284*H284</f>
        <v>0</v>
      </c>
      <c r="Q284" s="133">
        <v>4.7999999999999996E-3</v>
      </c>
      <c r="R284" s="133">
        <f>Q284*H284</f>
        <v>4.5115199999999994E-2</v>
      </c>
      <c r="S284" s="133">
        <v>0</v>
      </c>
      <c r="T284" s="134">
        <f>S284*H284</f>
        <v>0</v>
      </c>
      <c r="AR284" s="135" t="s">
        <v>335</v>
      </c>
      <c r="AT284" s="135" t="s">
        <v>215</v>
      </c>
      <c r="AU284" s="135" t="s">
        <v>138</v>
      </c>
      <c r="AY284" s="17" t="s">
        <v>130</v>
      </c>
      <c r="BE284" s="136">
        <f>IF(N284="základní",J284,0)</f>
        <v>0</v>
      </c>
      <c r="BF284" s="136">
        <f>IF(N284="snížená",J284,0)</f>
        <v>0</v>
      </c>
      <c r="BG284" s="136">
        <f>IF(N284="zákl. přenesená",J284,0)</f>
        <v>0</v>
      </c>
      <c r="BH284" s="136">
        <f>IF(N284="sníž. přenesená",J284,0)</f>
        <v>0</v>
      </c>
      <c r="BI284" s="136">
        <f>IF(N284="nulová",J284,0)</f>
        <v>0</v>
      </c>
      <c r="BJ284" s="17" t="s">
        <v>75</v>
      </c>
      <c r="BK284" s="136">
        <f>ROUND(I284*H284,2)</f>
        <v>0</v>
      </c>
      <c r="BL284" s="17" t="s">
        <v>226</v>
      </c>
      <c r="BM284" s="135" t="s">
        <v>452</v>
      </c>
    </row>
    <row r="285" spans="2:65" s="12" customFormat="1">
      <c r="B285" s="141"/>
      <c r="D285" s="142" t="s">
        <v>142</v>
      </c>
      <c r="F285" s="144" t="s">
        <v>453</v>
      </c>
      <c r="H285" s="145">
        <v>9.3989999999999991</v>
      </c>
      <c r="I285" s="146"/>
      <c r="L285" s="141"/>
      <c r="M285" s="147"/>
      <c r="T285" s="148"/>
      <c r="AT285" s="143" t="s">
        <v>142</v>
      </c>
      <c r="AU285" s="143" t="s">
        <v>138</v>
      </c>
      <c r="AV285" s="12" t="s">
        <v>77</v>
      </c>
      <c r="AW285" s="12" t="s">
        <v>4</v>
      </c>
      <c r="AX285" s="12" t="s">
        <v>75</v>
      </c>
      <c r="AY285" s="143" t="s">
        <v>130</v>
      </c>
    </row>
    <row r="286" spans="2:65" s="1" customFormat="1" ht="55.5" customHeight="1">
      <c r="B286" s="32"/>
      <c r="C286" s="123" t="s">
        <v>454</v>
      </c>
      <c r="D286" s="123" t="s">
        <v>134</v>
      </c>
      <c r="E286" s="124" t="s">
        <v>455</v>
      </c>
      <c r="F286" s="125" t="s">
        <v>456</v>
      </c>
      <c r="G286" s="126" t="s">
        <v>151</v>
      </c>
      <c r="H286" s="127">
        <v>5.1999999999999998E-2</v>
      </c>
      <c r="I286" s="128"/>
      <c r="J286" s="129">
        <f>ROUND(I286*H286,2)</f>
        <v>0</v>
      </c>
      <c r="K286" s="130"/>
      <c r="L286" s="32"/>
      <c r="M286" s="131" t="s">
        <v>19</v>
      </c>
      <c r="N286" s="132" t="s">
        <v>41</v>
      </c>
      <c r="P286" s="133">
        <f>O286*H286</f>
        <v>0</v>
      </c>
      <c r="Q286" s="133">
        <v>0</v>
      </c>
      <c r="R286" s="133">
        <f>Q286*H286</f>
        <v>0</v>
      </c>
      <c r="S286" s="133">
        <v>0</v>
      </c>
      <c r="T286" s="134">
        <f>S286*H286</f>
        <v>0</v>
      </c>
      <c r="AR286" s="135" t="s">
        <v>226</v>
      </c>
      <c r="AT286" s="135" t="s">
        <v>134</v>
      </c>
      <c r="AU286" s="135" t="s">
        <v>138</v>
      </c>
      <c r="AY286" s="17" t="s">
        <v>130</v>
      </c>
      <c r="BE286" s="136">
        <f>IF(N286="základní",J286,0)</f>
        <v>0</v>
      </c>
      <c r="BF286" s="136">
        <f>IF(N286="snížená",J286,0)</f>
        <v>0</v>
      </c>
      <c r="BG286" s="136">
        <f>IF(N286="zákl. přenesená",J286,0)</f>
        <v>0</v>
      </c>
      <c r="BH286" s="136">
        <f>IF(N286="sníž. přenesená",J286,0)</f>
        <v>0</v>
      </c>
      <c r="BI286" s="136">
        <f>IF(N286="nulová",J286,0)</f>
        <v>0</v>
      </c>
      <c r="BJ286" s="17" t="s">
        <v>75</v>
      </c>
      <c r="BK286" s="136">
        <f>ROUND(I286*H286,2)</f>
        <v>0</v>
      </c>
      <c r="BL286" s="17" t="s">
        <v>226</v>
      </c>
      <c r="BM286" s="135" t="s">
        <v>457</v>
      </c>
    </row>
    <row r="287" spans="2:65" s="1" customFormat="1">
      <c r="B287" s="32"/>
      <c r="D287" s="137" t="s">
        <v>140</v>
      </c>
      <c r="F287" s="138" t="s">
        <v>458</v>
      </c>
      <c r="I287" s="139"/>
      <c r="L287" s="32"/>
      <c r="M287" s="140"/>
      <c r="T287" s="53"/>
      <c r="AT287" s="17" t="s">
        <v>140</v>
      </c>
      <c r="AU287" s="17" t="s">
        <v>138</v>
      </c>
    </row>
    <row r="288" spans="2:65" s="1" customFormat="1" ht="76.349999999999994" customHeight="1">
      <c r="B288" s="32"/>
      <c r="C288" s="123" t="s">
        <v>459</v>
      </c>
      <c r="D288" s="123" t="s">
        <v>134</v>
      </c>
      <c r="E288" s="124" t="s">
        <v>460</v>
      </c>
      <c r="F288" s="125" t="s">
        <v>461</v>
      </c>
      <c r="G288" s="126" t="s">
        <v>151</v>
      </c>
      <c r="H288" s="127">
        <v>5.1999999999999998E-2</v>
      </c>
      <c r="I288" s="128"/>
      <c r="J288" s="129">
        <f>ROUND(I288*H288,2)</f>
        <v>0</v>
      </c>
      <c r="K288" s="130"/>
      <c r="L288" s="32"/>
      <c r="M288" s="131" t="s">
        <v>19</v>
      </c>
      <c r="N288" s="132" t="s">
        <v>41</v>
      </c>
      <c r="P288" s="133">
        <f>O288*H288</f>
        <v>0</v>
      </c>
      <c r="Q288" s="133">
        <v>0</v>
      </c>
      <c r="R288" s="133">
        <f>Q288*H288</f>
        <v>0</v>
      </c>
      <c r="S288" s="133">
        <v>0</v>
      </c>
      <c r="T288" s="134">
        <f>S288*H288</f>
        <v>0</v>
      </c>
      <c r="AR288" s="135" t="s">
        <v>226</v>
      </c>
      <c r="AT288" s="135" t="s">
        <v>134</v>
      </c>
      <c r="AU288" s="135" t="s">
        <v>138</v>
      </c>
      <c r="AY288" s="17" t="s">
        <v>130</v>
      </c>
      <c r="BE288" s="136">
        <f>IF(N288="základní",J288,0)</f>
        <v>0</v>
      </c>
      <c r="BF288" s="136">
        <f>IF(N288="snížená",J288,0)</f>
        <v>0</v>
      </c>
      <c r="BG288" s="136">
        <f>IF(N288="zákl. přenesená",J288,0)</f>
        <v>0</v>
      </c>
      <c r="BH288" s="136">
        <f>IF(N288="sníž. přenesená",J288,0)</f>
        <v>0</v>
      </c>
      <c r="BI288" s="136">
        <f>IF(N288="nulová",J288,0)</f>
        <v>0</v>
      </c>
      <c r="BJ288" s="17" t="s">
        <v>75</v>
      </c>
      <c r="BK288" s="136">
        <f>ROUND(I288*H288,2)</f>
        <v>0</v>
      </c>
      <c r="BL288" s="17" t="s">
        <v>226</v>
      </c>
      <c r="BM288" s="135" t="s">
        <v>462</v>
      </c>
    </row>
    <row r="289" spans="2:65" s="1" customFormat="1">
      <c r="B289" s="32"/>
      <c r="D289" s="137" t="s">
        <v>140</v>
      </c>
      <c r="F289" s="138" t="s">
        <v>463</v>
      </c>
      <c r="I289" s="139"/>
      <c r="L289" s="32"/>
      <c r="M289" s="140"/>
      <c r="T289" s="53"/>
      <c r="AT289" s="17" t="s">
        <v>140</v>
      </c>
      <c r="AU289" s="17" t="s">
        <v>138</v>
      </c>
    </row>
    <row r="290" spans="2:65" s="11" customFormat="1" ht="20.85" customHeight="1">
      <c r="B290" s="111"/>
      <c r="D290" s="112" t="s">
        <v>69</v>
      </c>
      <c r="E290" s="121" t="s">
        <v>464</v>
      </c>
      <c r="F290" s="121" t="s">
        <v>465</v>
      </c>
      <c r="I290" s="114"/>
      <c r="J290" s="122">
        <f>BK290</f>
        <v>0</v>
      </c>
      <c r="L290" s="111"/>
      <c r="M290" s="116"/>
      <c r="P290" s="117">
        <f>SUM(P291:P315)</f>
        <v>0</v>
      </c>
      <c r="R290" s="117">
        <f>SUM(R291:R315)</f>
        <v>0.26423899999999995</v>
      </c>
      <c r="T290" s="118">
        <f>SUM(T291:T315)</f>
        <v>0</v>
      </c>
      <c r="AR290" s="112" t="s">
        <v>77</v>
      </c>
      <c r="AT290" s="119" t="s">
        <v>69</v>
      </c>
      <c r="AU290" s="119" t="s">
        <v>77</v>
      </c>
      <c r="AY290" s="112" t="s">
        <v>130</v>
      </c>
      <c r="BK290" s="120">
        <f>SUM(BK291:BK315)</f>
        <v>0</v>
      </c>
    </row>
    <row r="291" spans="2:65" s="1" customFormat="1" ht="24.2" customHeight="1">
      <c r="B291" s="32"/>
      <c r="C291" s="123" t="s">
        <v>466</v>
      </c>
      <c r="D291" s="123" t="s">
        <v>134</v>
      </c>
      <c r="E291" s="124" t="s">
        <v>467</v>
      </c>
      <c r="F291" s="125" t="s">
        <v>468</v>
      </c>
      <c r="G291" s="126" t="s">
        <v>365</v>
      </c>
      <c r="H291" s="127">
        <v>8</v>
      </c>
      <c r="I291" s="128"/>
      <c r="J291" s="129">
        <f>ROUND(I291*H291,2)</f>
        <v>0</v>
      </c>
      <c r="K291" s="130"/>
      <c r="L291" s="32"/>
      <c r="M291" s="131" t="s">
        <v>19</v>
      </c>
      <c r="N291" s="132" t="s">
        <v>41</v>
      </c>
      <c r="P291" s="133">
        <f>O291*H291</f>
        <v>0</v>
      </c>
      <c r="Q291" s="133">
        <v>4.0699999999999998E-3</v>
      </c>
      <c r="R291" s="133">
        <f>Q291*H291</f>
        <v>3.2559999999999999E-2</v>
      </c>
      <c r="S291" s="133">
        <v>0</v>
      </c>
      <c r="T291" s="134">
        <f>S291*H291</f>
        <v>0</v>
      </c>
      <c r="AR291" s="135" t="s">
        <v>226</v>
      </c>
      <c r="AT291" s="135" t="s">
        <v>134</v>
      </c>
      <c r="AU291" s="135" t="s">
        <v>138</v>
      </c>
      <c r="AY291" s="17" t="s">
        <v>130</v>
      </c>
      <c r="BE291" s="136">
        <f>IF(N291="základní",J291,0)</f>
        <v>0</v>
      </c>
      <c r="BF291" s="136">
        <f>IF(N291="snížená",J291,0)</f>
        <v>0</v>
      </c>
      <c r="BG291" s="136">
        <f>IF(N291="zákl. přenesená",J291,0)</f>
        <v>0</v>
      </c>
      <c r="BH291" s="136">
        <f>IF(N291="sníž. přenesená",J291,0)</f>
        <v>0</v>
      </c>
      <c r="BI291" s="136">
        <f>IF(N291="nulová",J291,0)</f>
        <v>0</v>
      </c>
      <c r="BJ291" s="17" t="s">
        <v>75</v>
      </c>
      <c r="BK291" s="136">
        <f>ROUND(I291*H291,2)</f>
        <v>0</v>
      </c>
      <c r="BL291" s="17" t="s">
        <v>226</v>
      </c>
      <c r="BM291" s="135" t="s">
        <v>469</v>
      </c>
    </row>
    <row r="292" spans="2:65" s="1" customFormat="1">
      <c r="B292" s="32"/>
      <c r="D292" s="137" t="s">
        <v>140</v>
      </c>
      <c r="F292" s="138" t="s">
        <v>470</v>
      </c>
      <c r="I292" s="139"/>
      <c r="L292" s="32"/>
      <c r="M292" s="140"/>
      <c r="T292" s="53"/>
      <c r="AT292" s="17" t="s">
        <v>140</v>
      </c>
      <c r="AU292" s="17" t="s">
        <v>138</v>
      </c>
    </row>
    <row r="293" spans="2:65" s="12" customFormat="1">
      <c r="B293" s="141"/>
      <c r="D293" s="142" t="s">
        <v>142</v>
      </c>
      <c r="E293" s="143" t="s">
        <v>19</v>
      </c>
      <c r="F293" s="144" t="s">
        <v>471</v>
      </c>
      <c r="H293" s="145">
        <v>8</v>
      </c>
      <c r="I293" s="146"/>
      <c r="L293" s="141"/>
      <c r="M293" s="147"/>
      <c r="T293" s="148"/>
      <c r="AT293" s="143" t="s">
        <v>142</v>
      </c>
      <c r="AU293" s="143" t="s">
        <v>138</v>
      </c>
      <c r="AV293" s="12" t="s">
        <v>77</v>
      </c>
      <c r="AW293" s="12" t="s">
        <v>32</v>
      </c>
      <c r="AX293" s="12" t="s">
        <v>75</v>
      </c>
      <c r="AY293" s="143" t="s">
        <v>130</v>
      </c>
    </row>
    <row r="294" spans="2:65" s="1" customFormat="1" ht="21.75" customHeight="1">
      <c r="B294" s="32"/>
      <c r="C294" s="123" t="s">
        <v>472</v>
      </c>
      <c r="D294" s="123" t="s">
        <v>134</v>
      </c>
      <c r="E294" s="124" t="s">
        <v>473</v>
      </c>
      <c r="F294" s="125" t="s">
        <v>474</v>
      </c>
      <c r="G294" s="126" t="s">
        <v>365</v>
      </c>
      <c r="H294" s="127">
        <v>57.3</v>
      </c>
      <c r="I294" s="128"/>
      <c r="J294" s="129">
        <f>ROUND(I294*H294,2)</f>
        <v>0</v>
      </c>
      <c r="K294" s="130"/>
      <c r="L294" s="32"/>
      <c r="M294" s="131" t="s">
        <v>19</v>
      </c>
      <c r="N294" s="132" t="s">
        <v>41</v>
      </c>
      <c r="P294" s="133">
        <f>O294*H294</f>
        <v>0</v>
      </c>
      <c r="Q294" s="133">
        <v>5.5000000000000003E-4</v>
      </c>
      <c r="R294" s="133">
        <f>Q294*H294</f>
        <v>3.1515000000000001E-2</v>
      </c>
      <c r="S294" s="133">
        <v>0</v>
      </c>
      <c r="T294" s="134">
        <f>S294*H294</f>
        <v>0</v>
      </c>
      <c r="AR294" s="135" t="s">
        <v>226</v>
      </c>
      <c r="AT294" s="135" t="s">
        <v>134</v>
      </c>
      <c r="AU294" s="135" t="s">
        <v>138</v>
      </c>
      <c r="AY294" s="17" t="s">
        <v>130</v>
      </c>
      <c r="BE294" s="136">
        <f>IF(N294="základní",J294,0)</f>
        <v>0</v>
      </c>
      <c r="BF294" s="136">
        <f>IF(N294="snížená",J294,0)</f>
        <v>0</v>
      </c>
      <c r="BG294" s="136">
        <f>IF(N294="zákl. přenesená",J294,0)</f>
        <v>0</v>
      </c>
      <c r="BH294" s="136">
        <f>IF(N294="sníž. přenesená",J294,0)</f>
        <v>0</v>
      </c>
      <c r="BI294" s="136">
        <f>IF(N294="nulová",J294,0)</f>
        <v>0</v>
      </c>
      <c r="BJ294" s="17" t="s">
        <v>75</v>
      </c>
      <c r="BK294" s="136">
        <f>ROUND(I294*H294,2)</f>
        <v>0</v>
      </c>
      <c r="BL294" s="17" t="s">
        <v>226</v>
      </c>
      <c r="BM294" s="135" t="s">
        <v>475</v>
      </c>
    </row>
    <row r="295" spans="2:65" s="1" customFormat="1">
      <c r="B295" s="32"/>
      <c r="D295" s="137" t="s">
        <v>140</v>
      </c>
      <c r="F295" s="138" t="s">
        <v>476</v>
      </c>
      <c r="I295" s="139"/>
      <c r="L295" s="32"/>
      <c r="M295" s="140"/>
      <c r="T295" s="53"/>
      <c r="AT295" s="17" t="s">
        <v>140</v>
      </c>
      <c r="AU295" s="17" t="s">
        <v>138</v>
      </c>
    </row>
    <row r="296" spans="2:65" s="12" customFormat="1">
      <c r="B296" s="141"/>
      <c r="D296" s="142" t="s">
        <v>142</v>
      </c>
      <c r="E296" s="143" t="s">
        <v>19</v>
      </c>
      <c r="F296" s="144" t="s">
        <v>477</v>
      </c>
      <c r="H296" s="145">
        <v>22.9</v>
      </c>
      <c r="I296" s="146"/>
      <c r="L296" s="141"/>
      <c r="M296" s="147"/>
      <c r="T296" s="148"/>
      <c r="AT296" s="143" t="s">
        <v>142</v>
      </c>
      <c r="AU296" s="143" t="s">
        <v>138</v>
      </c>
      <c r="AV296" s="12" t="s">
        <v>77</v>
      </c>
      <c r="AW296" s="12" t="s">
        <v>32</v>
      </c>
      <c r="AX296" s="12" t="s">
        <v>70</v>
      </c>
      <c r="AY296" s="143" t="s">
        <v>130</v>
      </c>
    </row>
    <row r="297" spans="2:65" s="12" customFormat="1">
      <c r="B297" s="141"/>
      <c r="D297" s="142" t="s">
        <v>142</v>
      </c>
      <c r="E297" s="143" t="s">
        <v>19</v>
      </c>
      <c r="F297" s="144" t="s">
        <v>478</v>
      </c>
      <c r="H297" s="145">
        <v>20</v>
      </c>
      <c r="I297" s="146"/>
      <c r="L297" s="141"/>
      <c r="M297" s="147"/>
      <c r="T297" s="148"/>
      <c r="AT297" s="143" t="s">
        <v>142</v>
      </c>
      <c r="AU297" s="143" t="s">
        <v>138</v>
      </c>
      <c r="AV297" s="12" t="s">
        <v>77</v>
      </c>
      <c r="AW297" s="12" t="s">
        <v>32</v>
      </c>
      <c r="AX297" s="12" t="s">
        <v>70</v>
      </c>
      <c r="AY297" s="143" t="s">
        <v>130</v>
      </c>
    </row>
    <row r="298" spans="2:65" s="12" customFormat="1">
      <c r="B298" s="141"/>
      <c r="D298" s="142" t="s">
        <v>142</v>
      </c>
      <c r="E298" s="143" t="s">
        <v>19</v>
      </c>
      <c r="F298" s="144" t="s">
        <v>479</v>
      </c>
      <c r="H298" s="145">
        <v>14.4</v>
      </c>
      <c r="I298" s="146"/>
      <c r="L298" s="141"/>
      <c r="M298" s="147"/>
      <c r="T298" s="148"/>
      <c r="AT298" s="143" t="s">
        <v>142</v>
      </c>
      <c r="AU298" s="143" t="s">
        <v>138</v>
      </c>
      <c r="AV298" s="12" t="s">
        <v>77</v>
      </c>
      <c r="AW298" s="12" t="s">
        <v>32</v>
      </c>
      <c r="AX298" s="12" t="s">
        <v>70</v>
      </c>
      <c r="AY298" s="143" t="s">
        <v>130</v>
      </c>
    </row>
    <row r="299" spans="2:65" s="14" customFormat="1">
      <c r="B299" s="167"/>
      <c r="D299" s="142" t="s">
        <v>142</v>
      </c>
      <c r="E299" s="168" t="s">
        <v>19</v>
      </c>
      <c r="F299" s="169" t="s">
        <v>260</v>
      </c>
      <c r="H299" s="170">
        <v>57.3</v>
      </c>
      <c r="I299" s="171"/>
      <c r="L299" s="167"/>
      <c r="M299" s="172"/>
      <c r="T299" s="173"/>
      <c r="AT299" s="168" t="s">
        <v>142</v>
      </c>
      <c r="AU299" s="168" t="s">
        <v>138</v>
      </c>
      <c r="AV299" s="14" t="s">
        <v>129</v>
      </c>
      <c r="AW299" s="14" t="s">
        <v>32</v>
      </c>
      <c r="AX299" s="14" t="s">
        <v>75</v>
      </c>
      <c r="AY299" s="168" t="s">
        <v>130</v>
      </c>
    </row>
    <row r="300" spans="2:65" s="1" customFormat="1" ht="21.75" customHeight="1">
      <c r="B300" s="32"/>
      <c r="C300" s="123" t="s">
        <v>480</v>
      </c>
      <c r="D300" s="123" t="s">
        <v>134</v>
      </c>
      <c r="E300" s="124" t="s">
        <v>481</v>
      </c>
      <c r="F300" s="125" t="s">
        <v>482</v>
      </c>
      <c r="G300" s="126" t="s">
        <v>365</v>
      </c>
      <c r="H300" s="127">
        <v>15</v>
      </c>
      <c r="I300" s="128"/>
      <c r="J300" s="129">
        <f>ROUND(I300*H300,2)</f>
        <v>0</v>
      </c>
      <c r="K300" s="130"/>
      <c r="L300" s="32"/>
      <c r="M300" s="131" t="s">
        <v>19</v>
      </c>
      <c r="N300" s="132" t="s">
        <v>41</v>
      </c>
      <c r="P300" s="133">
        <f>O300*H300</f>
        <v>0</v>
      </c>
      <c r="Q300" s="133">
        <v>1.0399999999999999E-3</v>
      </c>
      <c r="R300" s="133">
        <f>Q300*H300</f>
        <v>1.5599999999999999E-2</v>
      </c>
      <c r="S300" s="133">
        <v>0</v>
      </c>
      <c r="T300" s="134">
        <f>S300*H300</f>
        <v>0</v>
      </c>
      <c r="AR300" s="135" t="s">
        <v>226</v>
      </c>
      <c r="AT300" s="135" t="s">
        <v>134</v>
      </c>
      <c r="AU300" s="135" t="s">
        <v>138</v>
      </c>
      <c r="AY300" s="17" t="s">
        <v>130</v>
      </c>
      <c r="BE300" s="136">
        <f>IF(N300="základní",J300,0)</f>
        <v>0</v>
      </c>
      <c r="BF300" s="136">
        <f>IF(N300="snížená",J300,0)</f>
        <v>0</v>
      </c>
      <c r="BG300" s="136">
        <f>IF(N300="zákl. přenesená",J300,0)</f>
        <v>0</v>
      </c>
      <c r="BH300" s="136">
        <f>IF(N300="sníž. přenesená",J300,0)</f>
        <v>0</v>
      </c>
      <c r="BI300" s="136">
        <f>IF(N300="nulová",J300,0)</f>
        <v>0</v>
      </c>
      <c r="BJ300" s="17" t="s">
        <v>75</v>
      </c>
      <c r="BK300" s="136">
        <f>ROUND(I300*H300,2)</f>
        <v>0</v>
      </c>
      <c r="BL300" s="17" t="s">
        <v>226</v>
      </c>
      <c r="BM300" s="135" t="s">
        <v>483</v>
      </c>
    </row>
    <row r="301" spans="2:65" s="1" customFormat="1">
      <c r="B301" s="32"/>
      <c r="D301" s="137" t="s">
        <v>140</v>
      </c>
      <c r="F301" s="138" t="s">
        <v>484</v>
      </c>
      <c r="I301" s="139"/>
      <c r="L301" s="32"/>
      <c r="M301" s="140"/>
      <c r="T301" s="53"/>
      <c r="AT301" s="17" t="s">
        <v>140</v>
      </c>
      <c r="AU301" s="17" t="s">
        <v>138</v>
      </c>
    </row>
    <row r="302" spans="2:65" s="12" customFormat="1">
      <c r="B302" s="141"/>
      <c r="D302" s="142" t="s">
        <v>142</v>
      </c>
      <c r="E302" s="143" t="s">
        <v>19</v>
      </c>
      <c r="F302" s="144" t="s">
        <v>220</v>
      </c>
      <c r="H302" s="145">
        <v>15</v>
      </c>
      <c r="I302" s="146"/>
      <c r="L302" s="141"/>
      <c r="M302" s="147"/>
      <c r="T302" s="148"/>
      <c r="AT302" s="143" t="s">
        <v>142</v>
      </c>
      <c r="AU302" s="143" t="s">
        <v>138</v>
      </c>
      <c r="AV302" s="12" t="s">
        <v>77</v>
      </c>
      <c r="AW302" s="12" t="s">
        <v>32</v>
      </c>
      <c r="AX302" s="12" t="s">
        <v>75</v>
      </c>
      <c r="AY302" s="143" t="s">
        <v>130</v>
      </c>
    </row>
    <row r="303" spans="2:65" s="1" customFormat="1" ht="24.2" customHeight="1">
      <c r="B303" s="32"/>
      <c r="C303" s="123" t="s">
        <v>485</v>
      </c>
      <c r="D303" s="123" t="s">
        <v>134</v>
      </c>
      <c r="E303" s="124" t="s">
        <v>486</v>
      </c>
      <c r="F303" s="125" t="s">
        <v>487</v>
      </c>
      <c r="G303" s="126" t="s">
        <v>365</v>
      </c>
      <c r="H303" s="127">
        <v>87.2</v>
      </c>
      <c r="I303" s="128"/>
      <c r="J303" s="129">
        <f>ROUND(I303*H303,2)</f>
        <v>0</v>
      </c>
      <c r="K303" s="130"/>
      <c r="L303" s="32"/>
      <c r="M303" s="131" t="s">
        <v>19</v>
      </c>
      <c r="N303" s="132" t="s">
        <v>41</v>
      </c>
      <c r="P303" s="133">
        <f>O303*H303</f>
        <v>0</v>
      </c>
      <c r="Q303" s="133">
        <v>1.8699999999999999E-3</v>
      </c>
      <c r="R303" s="133">
        <f>Q303*H303</f>
        <v>0.16306399999999999</v>
      </c>
      <c r="S303" s="133">
        <v>0</v>
      </c>
      <c r="T303" s="134">
        <f>S303*H303</f>
        <v>0</v>
      </c>
      <c r="AR303" s="135" t="s">
        <v>226</v>
      </c>
      <c r="AT303" s="135" t="s">
        <v>134</v>
      </c>
      <c r="AU303" s="135" t="s">
        <v>138</v>
      </c>
      <c r="AY303" s="17" t="s">
        <v>130</v>
      </c>
      <c r="BE303" s="136">
        <f>IF(N303="základní",J303,0)</f>
        <v>0</v>
      </c>
      <c r="BF303" s="136">
        <f>IF(N303="snížená",J303,0)</f>
        <v>0</v>
      </c>
      <c r="BG303" s="136">
        <f>IF(N303="zákl. přenesená",J303,0)</f>
        <v>0</v>
      </c>
      <c r="BH303" s="136">
        <f>IF(N303="sníž. přenesená",J303,0)</f>
        <v>0</v>
      </c>
      <c r="BI303" s="136">
        <f>IF(N303="nulová",J303,0)</f>
        <v>0</v>
      </c>
      <c r="BJ303" s="17" t="s">
        <v>75</v>
      </c>
      <c r="BK303" s="136">
        <f>ROUND(I303*H303,2)</f>
        <v>0</v>
      </c>
      <c r="BL303" s="17" t="s">
        <v>226</v>
      </c>
      <c r="BM303" s="135" t="s">
        <v>488</v>
      </c>
    </row>
    <row r="304" spans="2:65" s="1" customFormat="1">
      <c r="B304" s="32"/>
      <c r="D304" s="137" t="s">
        <v>140</v>
      </c>
      <c r="F304" s="138" t="s">
        <v>489</v>
      </c>
      <c r="I304" s="139"/>
      <c r="L304" s="32"/>
      <c r="M304" s="140"/>
      <c r="T304" s="53"/>
      <c r="AT304" s="17" t="s">
        <v>140</v>
      </c>
      <c r="AU304" s="17" t="s">
        <v>138</v>
      </c>
    </row>
    <row r="305" spans="2:65" s="12" customFormat="1">
      <c r="B305" s="141"/>
      <c r="D305" s="142" t="s">
        <v>142</v>
      </c>
      <c r="E305" s="143" t="s">
        <v>19</v>
      </c>
      <c r="F305" s="144" t="s">
        <v>490</v>
      </c>
      <c r="H305" s="145">
        <v>39.200000000000003</v>
      </c>
      <c r="I305" s="146"/>
      <c r="L305" s="141"/>
      <c r="M305" s="147"/>
      <c r="T305" s="148"/>
      <c r="AT305" s="143" t="s">
        <v>142</v>
      </c>
      <c r="AU305" s="143" t="s">
        <v>138</v>
      </c>
      <c r="AV305" s="12" t="s">
        <v>77</v>
      </c>
      <c r="AW305" s="12" t="s">
        <v>32</v>
      </c>
      <c r="AX305" s="12" t="s">
        <v>70</v>
      </c>
      <c r="AY305" s="143" t="s">
        <v>130</v>
      </c>
    </row>
    <row r="306" spans="2:65" s="12" customFormat="1">
      <c r="B306" s="141"/>
      <c r="D306" s="142" t="s">
        <v>142</v>
      </c>
      <c r="E306" s="143" t="s">
        <v>19</v>
      </c>
      <c r="F306" s="144" t="s">
        <v>491</v>
      </c>
      <c r="H306" s="145">
        <v>48</v>
      </c>
      <c r="I306" s="146"/>
      <c r="L306" s="141"/>
      <c r="M306" s="147"/>
      <c r="T306" s="148"/>
      <c r="AT306" s="143" t="s">
        <v>142</v>
      </c>
      <c r="AU306" s="143" t="s">
        <v>138</v>
      </c>
      <c r="AV306" s="12" t="s">
        <v>77</v>
      </c>
      <c r="AW306" s="12" t="s">
        <v>32</v>
      </c>
      <c r="AX306" s="12" t="s">
        <v>70</v>
      </c>
      <c r="AY306" s="143" t="s">
        <v>130</v>
      </c>
    </row>
    <row r="307" spans="2:65" s="14" customFormat="1">
      <c r="B307" s="167"/>
      <c r="D307" s="142" t="s">
        <v>142</v>
      </c>
      <c r="E307" s="168" t="s">
        <v>19</v>
      </c>
      <c r="F307" s="169" t="s">
        <v>260</v>
      </c>
      <c r="H307" s="170">
        <v>87.2</v>
      </c>
      <c r="I307" s="171"/>
      <c r="L307" s="167"/>
      <c r="M307" s="172"/>
      <c r="T307" s="173"/>
      <c r="AT307" s="168" t="s">
        <v>142</v>
      </c>
      <c r="AU307" s="168" t="s">
        <v>138</v>
      </c>
      <c r="AV307" s="14" t="s">
        <v>129</v>
      </c>
      <c r="AW307" s="14" t="s">
        <v>32</v>
      </c>
      <c r="AX307" s="14" t="s">
        <v>75</v>
      </c>
      <c r="AY307" s="168" t="s">
        <v>130</v>
      </c>
    </row>
    <row r="308" spans="2:65" s="1" customFormat="1" ht="24.2" customHeight="1">
      <c r="B308" s="32"/>
      <c r="C308" s="123" t="s">
        <v>492</v>
      </c>
      <c r="D308" s="123" t="s">
        <v>134</v>
      </c>
      <c r="E308" s="124" t="s">
        <v>493</v>
      </c>
      <c r="F308" s="125" t="s">
        <v>494</v>
      </c>
      <c r="G308" s="126" t="s">
        <v>200</v>
      </c>
      <c r="H308" s="127">
        <v>12</v>
      </c>
      <c r="I308" s="128"/>
      <c r="J308" s="129">
        <f>ROUND(I308*H308,2)</f>
        <v>0</v>
      </c>
      <c r="K308" s="130"/>
      <c r="L308" s="32"/>
      <c r="M308" s="131" t="s">
        <v>19</v>
      </c>
      <c r="N308" s="132" t="s">
        <v>41</v>
      </c>
      <c r="P308" s="133">
        <f>O308*H308</f>
        <v>0</v>
      </c>
      <c r="Q308" s="133">
        <v>8.9999999999999998E-4</v>
      </c>
      <c r="R308" s="133">
        <f>Q308*H308</f>
        <v>1.0800000000000001E-2</v>
      </c>
      <c r="S308" s="133">
        <v>0</v>
      </c>
      <c r="T308" s="134">
        <f>S308*H308</f>
        <v>0</v>
      </c>
      <c r="AR308" s="135" t="s">
        <v>226</v>
      </c>
      <c r="AT308" s="135" t="s">
        <v>134</v>
      </c>
      <c r="AU308" s="135" t="s">
        <v>138</v>
      </c>
      <c r="AY308" s="17" t="s">
        <v>130</v>
      </c>
      <c r="BE308" s="136">
        <f>IF(N308="základní",J308,0)</f>
        <v>0</v>
      </c>
      <c r="BF308" s="136">
        <f>IF(N308="snížená",J308,0)</f>
        <v>0</v>
      </c>
      <c r="BG308" s="136">
        <f>IF(N308="zákl. přenesená",J308,0)</f>
        <v>0</v>
      </c>
      <c r="BH308" s="136">
        <f>IF(N308="sníž. přenesená",J308,0)</f>
        <v>0</v>
      </c>
      <c r="BI308" s="136">
        <f>IF(N308="nulová",J308,0)</f>
        <v>0</v>
      </c>
      <c r="BJ308" s="17" t="s">
        <v>75</v>
      </c>
      <c r="BK308" s="136">
        <f>ROUND(I308*H308,2)</f>
        <v>0</v>
      </c>
      <c r="BL308" s="17" t="s">
        <v>226</v>
      </c>
      <c r="BM308" s="135" t="s">
        <v>495</v>
      </c>
    </row>
    <row r="309" spans="2:65" s="1" customFormat="1">
      <c r="B309" s="32"/>
      <c r="D309" s="137" t="s">
        <v>140</v>
      </c>
      <c r="F309" s="138" t="s">
        <v>496</v>
      </c>
      <c r="I309" s="139"/>
      <c r="L309" s="32"/>
      <c r="M309" s="140"/>
      <c r="T309" s="53"/>
      <c r="AT309" s="17" t="s">
        <v>140</v>
      </c>
      <c r="AU309" s="17" t="s">
        <v>138</v>
      </c>
    </row>
    <row r="310" spans="2:65" s="1" customFormat="1" ht="24.2" customHeight="1">
      <c r="B310" s="32"/>
      <c r="C310" s="123" t="s">
        <v>497</v>
      </c>
      <c r="D310" s="123" t="s">
        <v>134</v>
      </c>
      <c r="E310" s="124" t="s">
        <v>498</v>
      </c>
      <c r="F310" s="125" t="s">
        <v>499</v>
      </c>
      <c r="G310" s="126" t="s">
        <v>200</v>
      </c>
      <c r="H310" s="127">
        <v>2</v>
      </c>
      <c r="I310" s="128"/>
      <c r="J310" s="129">
        <f>ROUND(I310*H310,2)</f>
        <v>0</v>
      </c>
      <c r="K310" s="130"/>
      <c r="L310" s="32"/>
      <c r="M310" s="131" t="s">
        <v>19</v>
      </c>
      <c r="N310" s="132" t="s">
        <v>41</v>
      </c>
      <c r="P310" s="133">
        <f>O310*H310</f>
        <v>0</v>
      </c>
      <c r="Q310" s="133">
        <v>5.3499999999999997E-3</v>
      </c>
      <c r="R310" s="133">
        <f>Q310*H310</f>
        <v>1.0699999999999999E-2</v>
      </c>
      <c r="S310" s="133">
        <v>0</v>
      </c>
      <c r="T310" s="134">
        <f>S310*H310</f>
        <v>0</v>
      </c>
      <c r="AR310" s="135" t="s">
        <v>226</v>
      </c>
      <c r="AT310" s="135" t="s">
        <v>134</v>
      </c>
      <c r="AU310" s="135" t="s">
        <v>138</v>
      </c>
      <c r="AY310" s="17" t="s">
        <v>130</v>
      </c>
      <c r="BE310" s="136">
        <f>IF(N310="základní",J310,0)</f>
        <v>0</v>
      </c>
      <c r="BF310" s="136">
        <f>IF(N310="snížená",J310,0)</f>
        <v>0</v>
      </c>
      <c r="BG310" s="136">
        <f>IF(N310="zákl. přenesená",J310,0)</f>
        <v>0</v>
      </c>
      <c r="BH310" s="136">
        <f>IF(N310="sníž. přenesená",J310,0)</f>
        <v>0</v>
      </c>
      <c r="BI310" s="136">
        <f>IF(N310="nulová",J310,0)</f>
        <v>0</v>
      </c>
      <c r="BJ310" s="17" t="s">
        <v>75</v>
      </c>
      <c r="BK310" s="136">
        <f>ROUND(I310*H310,2)</f>
        <v>0</v>
      </c>
      <c r="BL310" s="17" t="s">
        <v>226</v>
      </c>
      <c r="BM310" s="135" t="s">
        <v>500</v>
      </c>
    </row>
    <row r="311" spans="2:65" s="1" customFormat="1">
      <c r="B311" s="32"/>
      <c r="D311" s="137" t="s">
        <v>140</v>
      </c>
      <c r="F311" s="138" t="s">
        <v>501</v>
      </c>
      <c r="I311" s="139"/>
      <c r="L311" s="32"/>
      <c r="M311" s="140"/>
      <c r="T311" s="53"/>
      <c r="AT311" s="17" t="s">
        <v>140</v>
      </c>
      <c r="AU311" s="17" t="s">
        <v>138</v>
      </c>
    </row>
    <row r="312" spans="2:65" s="1" customFormat="1" ht="55.5" customHeight="1">
      <c r="B312" s="32"/>
      <c r="C312" s="123" t="s">
        <v>502</v>
      </c>
      <c r="D312" s="123" t="s">
        <v>134</v>
      </c>
      <c r="E312" s="124" t="s">
        <v>503</v>
      </c>
      <c r="F312" s="125" t="s">
        <v>504</v>
      </c>
      <c r="G312" s="126" t="s">
        <v>151</v>
      </c>
      <c r="H312" s="127">
        <v>0.26400000000000001</v>
      </c>
      <c r="I312" s="128"/>
      <c r="J312" s="129">
        <f>ROUND(I312*H312,2)</f>
        <v>0</v>
      </c>
      <c r="K312" s="130"/>
      <c r="L312" s="32"/>
      <c r="M312" s="131" t="s">
        <v>19</v>
      </c>
      <c r="N312" s="132" t="s">
        <v>41</v>
      </c>
      <c r="P312" s="133">
        <f>O312*H312</f>
        <v>0</v>
      </c>
      <c r="Q312" s="133">
        <v>0</v>
      </c>
      <c r="R312" s="133">
        <f>Q312*H312</f>
        <v>0</v>
      </c>
      <c r="S312" s="133">
        <v>0</v>
      </c>
      <c r="T312" s="134">
        <f>S312*H312</f>
        <v>0</v>
      </c>
      <c r="AR312" s="135" t="s">
        <v>226</v>
      </c>
      <c r="AT312" s="135" t="s">
        <v>134</v>
      </c>
      <c r="AU312" s="135" t="s">
        <v>138</v>
      </c>
      <c r="AY312" s="17" t="s">
        <v>130</v>
      </c>
      <c r="BE312" s="136">
        <f>IF(N312="základní",J312,0)</f>
        <v>0</v>
      </c>
      <c r="BF312" s="136">
        <f>IF(N312="snížená",J312,0)</f>
        <v>0</v>
      </c>
      <c r="BG312" s="136">
        <f>IF(N312="zákl. přenesená",J312,0)</f>
        <v>0</v>
      </c>
      <c r="BH312" s="136">
        <f>IF(N312="sníž. přenesená",J312,0)</f>
        <v>0</v>
      </c>
      <c r="BI312" s="136">
        <f>IF(N312="nulová",J312,0)</f>
        <v>0</v>
      </c>
      <c r="BJ312" s="17" t="s">
        <v>75</v>
      </c>
      <c r="BK312" s="136">
        <f>ROUND(I312*H312,2)</f>
        <v>0</v>
      </c>
      <c r="BL312" s="17" t="s">
        <v>226</v>
      </c>
      <c r="BM312" s="135" t="s">
        <v>505</v>
      </c>
    </row>
    <row r="313" spans="2:65" s="1" customFormat="1">
      <c r="B313" s="32"/>
      <c r="D313" s="137" t="s">
        <v>140</v>
      </c>
      <c r="F313" s="138" t="s">
        <v>506</v>
      </c>
      <c r="I313" s="139"/>
      <c r="L313" s="32"/>
      <c r="M313" s="140"/>
      <c r="T313" s="53"/>
      <c r="AT313" s="17" t="s">
        <v>140</v>
      </c>
      <c r="AU313" s="17" t="s">
        <v>138</v>
      </c>
    </row>
    <row r="314" spans="2:65" s="1" customFormat="1" ht="76.349999999999994" customHeight="1">
      <c r="B314" s="32"/>
      <c r="C314" s="123" t="s">
        <v>507</v>
      </c>
      <c r="D314" s="123" t="s">
        <v>134</v>
      </c>
      <c r="E314" s="124" t="s">
        <v>508</v>
      </c>
      <c r="F314" s="125" t="s">
        <v>509</v>
      </c>
      <c r="G314" s="126" t="s">
        <v>151</v>
      </c>
      <c r="H314" s="127">
        <v>0.26400000000000001</v>
      </c>
      <c r="I314" s="128"/>
      <c r="J314" s="129">
        <f>ROUND(I314*H314,2)</f>
        <v>0</v>
      </c>
      <c r="K314" s="130"/>
      <c r="L314" s="32"/>
      <c r="M314" s="131" t="s">
        <v>19</v>
      </c>
      <c r="N314" s="132" t="s">
        <v>41</v>
      </c>
      <c r="P314" s="133">
        <f>O314*H314</f>
        <v>0</v>
      </c>
      <c r="Q314" s="133">
        <v>0</v>
      </c>
      <c r="R314" s="133">
        <f>Q314*H314</f>
        <v>0</v>
      </c>
      <c r="S314" s="133">
        <v>0</v>
      </c>
      <c r="T314" s="134">
        <f>S314*H314</f>
        <v>0</v>
      </c>
      <c r="AR314" s="135" t="s">
        <v>226</v>
      </c>
      <c r="AT314" s="135" t="s">
        <v>134</v>
      </c>
      <c r="AU314" s="135" t="s">
        <v>138</v>
      </c>
      <c r="AY314" s="17" t="s">
        <v>130</v>
      </c>
      <c r="BE314" s="136">
        <f>IF(N314="základní",J314,0)</f>
        <v>0</v>
      </c>
      <c r="BF314" s="136">
        <f>IF(N314="snížená",J314,0)</f>
        <v>0</v>
      </c>
      <c r="BG314" s="136">
        <f>IF(N314="zákl. přenesená",J314,0)</f>
        <v>0</v>
      </c>
      <c r="BH314" s="136">
        <f>IF(N314="sníž. přenesená",J314,0)</f>
        <v>0</v>
      </c>
      <c r="BI314" s="136">
        <f>IF(N314="nulová",J314,0)</f>
        <v>0</v>
      </c>
      <c r="BJ314" s="17" t="s">
        <v>75</v>
      </c>
      <c r="BK314" s="136">
        <f>ROUND(I314*H314,2)</f>
        <v>0</v>
      </c>
      <c r="BL314" s="17" t="s">
        <v>226</v>
      </c>
      <c r="BM314" s="135" t="s">
        <v>510</v>
      </c>
    </row>
    <row r="315" spans="2:65" s="1" customFormat="1">
      <c r="B315" s="32"/>
      <c r="D315" s="137" t="s">
        <v>140</v>
      </c>
      <c r="F315" s="138" t="s">
        <v>511</v>
      </c>
      <c r="I315" s="139"/>
      <c r="L315" s="32"/>
      <c r="M315" s="140"/>
      <c r="T315" s="53"/>
      <c r="AT315" s="17" t="s">
        <v>140</v>
      </c>
      <c r="AU315" s="17" t="s">
        <v>138</v>
      </c>
    </row>
    <row r="316" spans="2:65" s="11" customFormat="1" ht="20.85" customHeight="1">
      <c r="B316" s="111"/>
      <c r="D316" s="112" t="s">
        <v>69</v>
      </c>
      <c r="E316" s="121" t="s">
        <v>512</v>
      </c>
      <c r="F316" s="121" t="s">
        <v>513</v>
      </c>
      <c r="I316" s="114"/>
      <c r="J316" s="122">
        <f>BK316</f>
        <v>0</v>
      </c>
      <c r="L316" s="111"/>
      <c r="M316" s="116"/>
      <c r="P316" s="117">
        <f>SUM(P317:P349)</f>
        <v>0</v>
      </c>
      <c r="R316" s="117">
        <f>SUM(R317:R349)</f>
        <v>0.28405000000000002</v>
      </c>
      <c r="T316" s="118">
        <f>SUM(T317:T349)</f>
        <v>0</v>
      </c>
      <c r="AR316" s="112" t="s">
        <v>77</v>
      </c>
      <c r="AT316" s="119" t="s">
        <v>69</v>
      </c>
      <c r="AU316" s="119" t="s">
        <v>77</v>
      </c>
      <c r="AY316" s="112" t="s">
        <v>130</v>
      </c>
      <c r="BK316" s="120">
        <f>SUM(BK317:BK349)</f>
        <v>0</v>
      </c>
    </row>
    <row r="317" spans="2:65" s="1" customFormat="1" ht="33" customHeight="1">
      <c r="B317" s="32"/>
      <c r="C317" s="123" t="s">
        <v>514</v>
      </c>
      <c r="D317" s="123" t="s">
        <v>134</v>
      </c>
      <c r="E317" s="124" t="s">
        <v>515</v>
      </c>
      <c r="F317" s="125" t="s">
        <v>516</v>
      </c>
      <c r="G317" s="126" t="s">
        <v>365</v>
      </c>
      <c r="H317" s="127">
        <v>31.5</v>
      </c>
      <c r="I317" s="128"/>
      <c r="J317" s="129">
        <f>ROUND(I317*H317,2)</f>
        <v>0</v>
      </c>
      <c r="K317" s="130"/>
      <c r="L317" s="32"/>
      <c r="M317" s="131" t="s">
        <v>19</v>
      </c>
      <c r="N317" s="132" t="s">
        <v>41</v>
      </c>
      <c r="P317" s="133">
        <f>O317*H317</f>
        <v>0</v>
      </c>
      <c r="Q317" s="133">
        <v>8.4000000000000003E-4</v>
      </c>
      <c r="R317" s="133">
        <f>Q317*H317</f>
        <v>2.6460000000000001E-2</v>
      </c>
      <c r="S317" s="133">
        <v>0</v>
      </c>
      <c r="T317" s="134">
        <f>S317*H317</f>
        <v>0</v>
      </c>
      <c r="AR317" s="135" t="s">
        <v>226</v>
      </c>
      <c r="AT317" s="135" t="s">
        <v>134</v>
      </c>
      <c r="AU317" s="135" t="s">
        <v>138</v>
      </c>
      <c r="AY317" s="17" t="s">
        <v>130</v>
      </c>
      <c r="BE317" s="136">
        <f>IF(N317="základní",J317,0)</f>
        <v>0</v>
      </c>
      <c r="BF317" s="136">
        <f>IF(N317="snížená",J317,0)</f>
        <v>0</v>
      </c>
      <c r="BG317" s="136">
        <f>IF(N317="zákl. přenesená",J317,0)</f>
        <v>0</v>
      </c>
      <c r="BH317" s="136">
        <f>IF(N317="sníž. přenesená",J317,0)</f>
        <v>0</v>
      </c>
      <c r="BI317" s="136">
        <f>IF(N317="nulová",J317,0)</f>
        <v>0</v>
      </c>
      <c r="BJ317" s="17" t="s">
        <v>75</v>
      </c>
      <c r="BK317" s="136">
        <f>ROUND(I317*H317,2)</f>
        <v>0</v>
      </c>
      <c r="BL317" s="17" t="s">
        <v>226</v>
      </c>
      <c r="BM317" s="135" t="s">
        <v>517</v>
      </c>
    </row>
    <row r="318" spans="2:65" s="1" customFormat="1">
      <c r="B318" s="32"/>
      <c r="D318" s="137" t="s">
        <v>140</v>
      </c>
      <c r="F318" s="138" t="s">
        <v>518</v>
      </c>
      <c r="I318" s="139"/>
      <c r="L318" s="32"/>
      <c r="M318" s="140"/>
      <c r="T318" s="53"/>
      <c r="AT318" s="17" t="s">
        <v>140</v>
      </c>
      <c r="AU318" s="17" t="s">
        <v>138</v>
      </c>
    </row>
    <row r="319" spans="2:65" s="13" customFormat="1">
      <c r="B319" s="149"/>
      <c r="D319" s="142" t="s">
        <v>142</v>
      </c>
      <c r="E319" s="150" t="s">
        <v>19</v>
      </c>
      <c r="F319" s="151" t="s">
        <v>323</v>
      </c>
      <c r="H319" s="150" t="s">
        <v>19</v>
      </c>
      <c r="I319" s="152"/>
      <c r="L319" s="149"/>
      <c r="M319" s="153"/>
      <c r="T319" s="154"/>
      <c r="AT319" s="150" t="s">
        <v>142</v>
      </c>
      <c r="AU319" s="150" t="s">
        <v>138</v>
      </c>
      <c r="AV319" s="13" t="s">
        <v>75</v>
      </c>
      <c r="AW319" s="13" t="s">
        <v>32</v>
      </c>
      <c r="AX319" s="13" t="s">
        <v>70</v>
      </c>
      <c r="AY319" s="150" t="s">
        <v>130</v>
      </c>
    </row>
    <row r="320" spans="2:65" s="12" customFormat="1">
      <c r="B320" s="141"/>
      <c r="D320" s="142" t="s">
        <v>142</v>
      </c>
      <c r="E320" s="143" t="s">
        <v>19</v>
      </c>
      <c r="F320" s="144" t="s">
        <v>519</v>
      </c>
      <c r="H320" s="145">
        <v>31.5</v>
      </c>
      <c r="I320" s="146"/>
      <c r="L320" s="141"/>
      <c r="M320" s="147"/>
      <c r="T320" s="148"/>
      <c r="AT320" s="143" t="s">
        <v>142</v>
      </c>
      <c r="AU320" s="143" t="s">
        <v>138</v>
      </c>
      <c r="AV320" s="12" t="s">
        <v>77</v>
      </c>
      <c r="AW320" s="12" t="s">
        <v>32</v>
      </c>
      <c r="AX320" s="12" t="s">
        <v>75</v>
      </c>
      <c r="AY320" s="143" t="s">
        <v>130</v>
      </c>
    </row>
    <row r="321" spans="2:65" s="1" customFormat="1" ht="33" customHeight="1">
      <c r="B321" s="32"/>
      <c r="C321" s="123" t="s">
        <v>520</v>
      </c>
      <c r="D321" s="123" t="s">
        <v>134</v>
      </c>
      <c r="E321" s="124" t="s">
        <v>521</v>
      </c>
      <c r="F321" s="125" t="s">
        <v>522</v>
      </c>
      <c r="G321" s="126" t="s">
        <v>365</v>
      </c>
      <c r="H321" s="127">
        <v>24</v>
      </c>
      <c r="I321" s="128"/>
      <c r="J321" s="129">
        <f>ROUND(I321*H321,2)</f>
        <v>0</v>
      </c>
      <c r="K321" s="130"/>
      <c r="L321" s="32"/>
      <c r="M321" s="131" t="s">
        <v>19</v>
      </c>
      <c r="N321" s="132" t="s">
        <v>41</v>
      </c>
      <c r="P321" s="133">
        <f>O321*H321</f>
        <v>0</v>
      </c>
      <c r="Q321" s="133">
        <v>1.2600000000000001E-3</v>
      </c>
      <c r="R321" s="133">
        <f>Q321*H321</f>
        <v>3.0240000000000003E-2</v>
      </c>
      <c r="S321" s="133">
        <v>0</v>
      </c>
      <c r="T321" s="134">
        <f>S321*H321</f>
        <v>0</v>
      </c>
      <c r="AR321" s="135" t="s">
        <v>226</v>
      </c>
      <c r="AT321" s="135" t="s">
        <v>134</v>
      </c>
      <c r="AU321" s="135" t="s">
        <v>138</v>
      </c>
      <c r="AY321" s="17" t="s">
        <v>130</v>
      </c>
      <c r="BE321" s="136">
        <f>IF(N321="základní",J321,0)</f>
        <v>0</v>
      </c>
      <c r="BF321" s="136">
        <f>IF(N321="snížená",J321,0)</f>
        <v>0</v>
      </c>
      <c r="BG321" s="136">
        <f>IF(N321="zákl. přenesená",J321,0)</f>
        <v>0</v>
      </c>
      <c r="BH321" s="136">
        <f>IF(N321="sníž. přenesená",J321,0)</f>
        <v>0</v>
      </c>
      <c r="BI321" s="136">
        <f>IF(N321="nulová",J321,0)</f>
        <v>0</v>
      </c>
      <c r="BJ321" s="17" t="s">
        <v>75</v>
      </c>
      <c r="BK321" s="136">
        <f>ROUND(I321*H321,2)</f>
        <v>0</v>
      </c>
      <c r="BL321" s="17" t="s">
        <v>226</v>
      </c>
      <c r="BM321" s="135" t="s">
        <v>523</v>
      </c>
    </row>
    <row r="322" spans="2:65" s="1" customFormat="1">
      <c r="B322" s="32"/>
      <c r="D322" s="137" t="s">
        <v>140</v>
      </c>
      <c r="F322" s="138" t="s">
        <v>524</v>
      </c>
      <c r="I322" s="139"/>
      <c r="L322" s="32"/>
      <c r="M322" s="140"/>
      <c r="T322" s="53"/>
      <c r="AT322" s="17" t="s">
        <v>140</v>
      </c>
      <c r="AU322" s="17" t="s">
        <v>138</v>
      </c>
    </row>
    <row r="323" spans="2:65" s="13" customFormat="1">
      <c r="B323" s="149"/>
      <c r="D323" s="142" t="s">
        <v>142</v>
      </c>
      <c r="E323" s="150" t="s">
        <v>19</v>
      </c>
      <c r="F323" s="151" t="s">
        <v>327</v>
      </c>
      <c r="H323" s="150" t="s">
        <v>19</v>
      </c>
      <c r="I323" s="152"/>
      <c r="L323" s="149"/>
      <c r="M323" s="153"/>
      <c r="T323" s="154"/>
      <c r="AT323" s="150" t="s">
        <v>142</v>
      </c>
      <c r="AU323" s="150" t="s">
        <v>138</v>
      </c>
      <c r="AV323" s="13" t="s">
        <v>75</v>
      </c>
      <c r="AW323" s="13" t="s">
        <v>32</v>
      </c>
      <c r="AX323" s="13" t="s">
        <v>70</v>
      </c>
      <c r="AY323" s="150" t="s">
        <v>130</v>
      </c>
    </row>
    <row r="324" spans="2:65" s="12" customFormat="1">
      <c r="B324" s="141"/>
      <c r="D324" s="142" t="s">
        <v>142</v>
      </c>
      <c r="E324" s="143" t="s">
        <v>19</v>
      </c>
      <c r="F324" s="144" t="s">
        <v>525</v>
      </c>
      <c r="H324" s="145">
        <v>24</v>
      </c>
      <c r="I324" s="146"/>
      <c r="L324" s="141"/>
      <c r="M324" s="147"/>
      <c r="T324" s="148"/>
      <c r="AT324" s="143" t="s">
        <v>142</v>
      </c>
      <c r="AU324" s="143" t="s">
        <v>138</v>
      </c>
      <c r="AV324" s="12" t="s">
        <v>77</v>
      </c>
      <c r="AW324" s="12" t="s">
        <v>32</v>
      </c>
      <c r="AX324" s="12" t="s">
        <v>75</v>
      </c>
      <c r="AY324" s="143" t="s">
        <v>130</v>
      </c>
    </row>
    <row r="325" spans="2:65" s="1" customFormat="1" ht="33" customHeight="1">
      <c r="B325" s="32"/>
      <c r="C325" s="123" t="s">
        <v>526</v>
      </c>
      <c r="D325" s="123" t="s">
        <v>134</v>
      </c>
      <c r="E325" s="124" t="s">
        <v>527</v>
      </c>
      <c r="F325" s="125" t="s">
        <v>528</v>
      </c>
      <c r="G325" s="126" t="s">
        <v>365</v>
      </c>
      <c r="H325" s="127">
        <v>73.5</v>
      </c>
      <c r="I325" s="128"/>
      <c r="J325" s="129">
        <f>ROUND(I325*H325,2)</f>
        <v>0</v>
      </c>
      <c r="K325" s="130"/>
      <c r="L325" s="32"/>
      <c r="M325" s="131" t="s">
        <v>19</v>
      </c>
      <c r="N325" s="132" t="s">
        <v>41</v>
      </c>
      <c r="P325" s="133">
        <f>O325*H325</f>
        <v>0</v>
      </c>
      <c r="Q325" s="133">
        <v>1.5299999999999999E-3</v>
      </c>
      <c r="R325" s="133">
        <f>Q325*H325</f>
        <v>0.11245499999999999</v>
      </c>
      <c r="S325" s="133">
        <v>0</v>
      </c>
      <c r="T325" s="134">
        <f>S325*H325</f>
        <v>0</v>
      </c>
      <c r="AR325" s="135" t="s">
        <v>226</v>
      </c>
      <c r="AT325" s="135" t="s">
        <v>134</v>
      </c>
      <c r="AU325" s="135" t="s">
        <v>138</v>
      </c>
      <c r="AY325" s="17" t="s">
        <v>130</v>
      </c>
      <c r="BE325" s="136">
        <f>IF(N325="základní",J325,0)</f>
        <v>0</v>
      </c>
      <c r="BF325" s="136">
        <f>IF(N325="snížená",J325,0)</f>
        <v>0</v>
      </c>
      <c r="BG325" s="136">
        <f>IF(N325="zákl. přenesená",J325,0)</f>
        <v>0</v>
      </c>
      <c r="BH325" s="136">
        <f>IF(N325="sníž. přenesená",J325,0)</f>
        <v>0</v>
      </c>
      <c r="BI325" s="136">
        <f>IF(N325="nulová",J325,0)</f>
        <v>0</v>
      </c>
      <c r="BJ325" s="17" t="s">
        <v>75</v>
      </c>
      <c r="BK325" s="136">
        <f>ROUND(I325*H325,2)</f>
        <v>0</v>
      </c>
      <c r="BL325" s="17" t="s">
        <v>226</v>
      </c>
      <c r="BM325" s="135" t="s">
        <v>529</v>
      </c>
    </row>
    <row r="326" spans="2:65" s="1" customFormat="1">
      <c r="B326" s="32"/>
      <c r="D326" s="137" t="s">
        <v>140</v>
      </c>
      <c r="F326" s="138" t="s">
        <v>530</v>
      </c>
      <c r="I326" s="139"/>
      <c r="L326" s="32"/>
      <c r="M326" s="140"/>
      <c r="T326" s="53"/>
      <c r="AT326" s="17" t="s">
        <v>140</v>
      </c>
      <c r="AU326" s="17" t="s">
        <v>138</v>
      </c>
    </row>
    <row r="327" spans="2:65" s="13" customFormat="1">
      <c r="B327" s="149"/>
      <c r="D327" s="142" t="s">
        <v>142</v>
      </c>
      <c r="E327" s="150" t="s">
        <v>19</v>
      </c>
      <c r="F327" s="151" t="s">
        <v>348</v>
      </c>
      <c r="H327" s="150" t="s">
        <v>19</v>
      </c>
      <c r="I327" s="152"/>
      <c r="L327" s="149"/>
      <c r="M327" s="153"/>
      <c r="T327" s="154"/>
      <c r="AT327" s="150" t="s">
        <v>142</v>
      </c>
      <c r="AU327" s="150" t="s">
        <v>138</v>
      </c>
      <c r="AV327" s="13" t="s">
        <v>75</v>
      </c>
      <c r="AW327" s="13" t="s">
        <v>32</v>
      </c>
      <c r="AX327" s="13" t="s">
        <v>70</v>
      </c>
      <c r="AY327" s="150" t="s">
        <v>130</v>
      </c>
    </row>
    <row r="328" spans="2:65" s="12" customFormat="1">
      <c r="B328" s="141"/>
      <c r="D328" s="142" t="s">
        <v>142</v>
      </c>
      <c r="E328" s="143" t="s">
        <v>19</v>
      </c>
      <c r="F328" s="144" t="s">
        <v>531</v>
      </c>
      <c r="H328" s="145">
        <v>34.5</v>
      </c>
      <c r="I328" s="146"/>
      <c r="L328" s="141"/>
      <c r="M328" s="147"/>
      <c r="T328" s="148"/>
      <c r="AT328" s="143" t="s">
        <v>142</v>
      </c>
      <c r="AU328" s="143" t="s">
        <v>138</v>
      </c>
      <c r="AV328" s="12" t="s">
        <v>77</v>
      </c>
      <c r="AW328" s="12" t="s">
        <v>32</v>
      </c>
      <c r="AX328" s="12" t="s">
        <v>70</v>
      </c>
      <c r="AY328" s="143" t="s">
        <v>130</v>
      </c>
    </row>
    <row r="329" spans="2:65" s="12" customFormat="1">
      <c r="B329" s="141"/>
      <c r="D329" s="142" t="s">
        <v>142</v>
      </c>
      <c r="E329" s="143" t="s">
        <v>19</v>
      </c>
      <c r="F329" s="144" t="s">
        <v>532</v>
      </c>
      <c r="H329" s="145">
        <v>11</v>
      </c>
      <c r="I329" s="146"/>
      <c r="L329" s="141"/>
      <c r="M329" s="147"/>
      <c r="T329" s="148"/>
      <c r="AT329" s="143" t="s">
        <v>142</v>
      </c>
      <c r="AU329" s="143" t="s">
        <v>138</v>
      </c>
      <c r="AV329" s="12" t="s">
        <v>77</v>
      </c>
      <c r="AW329" s="12" t="s">
        <v>32</v>
      </c>
      <c r="AX329" s="12" t="s">
        <v>70</v>
      </c>
      <c r="AY329" s="143" t="s">
        <v>130</v>
      </c>
    </row>
    <row r="330" spans="2:65" s="13" customFormat="1">
      <c r="B330" s="149"/>
      <c r="D330" s="142" t="s">
        <v>142</v>
      </c>
      <c r="E330" s="150" t="s">
        <v>19</v>
      </c>
      <c r="F330" s="151" t="s">
        <v>323</v>
      </c>
      <c r="H330" s="150" t="s">
        <v>19</v>
      </c>
      <c r="I330" s="152"/>
      <c r="L330" s="149"/>
      <c r="M330" s="153"/>
      <c r="T330" s="154"/>
      <c r="AT330" s="150" t="s">
        <v>142</v>
      </c>
      <c r="AU330" s="150" t="s">
        <v>138</v>
      </c>
      <c r="AV330" s="13" t="s">
        <v>75</v>
      </c>
      <c r="AW330" s="13" t="s">
        <v>32</v>
      </c>
      <c r="AX330" s="13" t="s">
        <v>70</v>
      </c>
      <c r="AY330" s="150" t="s">
        <v>130</v>
      </c>
    </row>
    <row r="331" spans="2:65" s="12" customFormat="1">
      <c r="B331" s="141"/>
      <c r="D331" s="142" t="s">
        <v>142</v>
      </c>
      <c r="E331" s="143" t="s">
        <v>19</v>
      </c>
      <c r="F331" s="144" t="s">
        <v>533</v>
      </c>
      <c r="H331" s="145">
        <v>28</v>
      </c>
      <c r="I331" s="146"/>
      <c r="L331" s="141"/>
      <c r="M331" s="147"/>
      <c r="T331" s="148"/>
      <c r="AT331" s="143" t="s">
        <v>142</v>
      </c>
      <c r="AU331" s="143" t="s">
        <v>138</v>
      </c>
      <c r="AV331" s="12" t="s">
        <v>77</v>
      </c>
      <c r="AW331" s="12" t="s">
        <v>32</v>
      </c>
      <c r="AX331" s="12" t="s">
        <v>70</v>
      </c>
      <c r="AY331" s="143" t="s">
        <v>130</v>
      </c>
    </row>
    <row r="332" spans="2:65" s="14" customFormat="1">
      <c r="B332" s="167"/>
      <c r="D332" s="142" t="s">
        <v>142</v>
      </c>
      <c r="E332" s="168" t="s">
        <v>19</v>
      </c>
      <c r="F332" s="169" t="s">
        <v>260</v>
      </c>
      <c r="H332" s="170">
        <v>73.5</v>
      </c>
      <c r="I332" s="171"/>
      <c r="L332" s="167"/>
      <c r="M332" s="172"/>
      <c r="T332" s="173"/>
      <c r="AT332" s="168" t="s">
        <v>142</v>
      </c>
      <c r="AU332" s="168" t="s">
        <v>138</v>
      </c>
      <c r="AV332" s="14" t="s">
        <v>129</v>
      </c>
      <c r="AW332" s="14" t="s">
        <v>32</v>
      </c>
      <c r="AX332" s="14" t="s">
        <v>75</v>
      </c>
      <c r="AY332" s="168" t="s">
        <v>130</v>
      </c>
    </row>
    <row r="333" spans="2:65" s="1" customFormat="1" ht="33" customHeight="1">
      <c r="B333" s="32"/>
      <c r="C333" s="123" t="s">
        <v>534</v>
      </c>
      <c r="D333" s="123" t="s">
        <v>134</v>
      </c>
      <c r="E333" s="124" t="s">
        <v>535</v>
      </c>
      <c r="F333" s="125" t="s">
        <v>536</v>
      </c>
      <c r="G333" s="126" t="s">
        <v>365</v>
      </c>
      <c r="H333" s="127">
        <v>34.5</v>
      </c>
      <c r="I333" s="128"/>
      <c r="J333" s="129">
        <f>ROUND(I333*H333,2)</f>
        <v>0</v>
      </c>
      <c r="K333" s="130"/>
      <c r="L333" s="32"/>
      <c r="M333" s="131" t="s">
        <v>19</v>
      </c>
      <c r="N333" s="132" t="s">
        <v>41</v>
      </c>
      <c r="P333" s="133">
        <f>O333*H333</f>
        <v>0</v>
      </c>
      <c r="Q333" s="133">
        <v>2.8400000000000001E-3</v>
      </c>
      <c r="R333" s="133">
        <f>Q333*H333</f>
        <v>9.7979999999999998E-2</v>
      </c>
      <c r="S333" s="133">
        <v>0</v>
      </c>
      <c r="T333" s="134">
        <f>S333*H333</f>
        <v>0</v>
      </c>
      <c r="AR333" s="135" t="s">
        <v>226</v>
      </c>
      <c r="AT333" s="135" t="s">
        <v>134</v>
      </c>
      <c r="AU333" s="135" t="s">
        <v>138</v>
      </c>
      <c r="AY333" s="17" t="s">
        <v>130</v>
      </c>
      <c r="BE333" s="136">
        <f>IF(N333="základní",J333,0)</f>
        <v>0</v>
      </c>
      <c r="BF333" s="136">
        <f>IF(N333="snížená",J333,0)</f>
        <v>0</v>
      </c>
      <c r="BG333" s="136">
        <f>IF(N333="zákl. přenesená",J333,0)</f>
        <v>0</v>
      </c>
      <c r="BH333" s="136">
        <f>IF(N333="sníž. přenesená",J333,0)</f>
        <v>0</v>
      </c>
      <c r="BI333" s="136">
        <f>IF(N333="nulová",J333,0)</f>
        <v>0</v>
      </c>
      <c r="BJ333" s="17" t="s">
        <v>75</v>
      </c>
      <c r="BK333" s="136">
        <f>ROUND(I333*H333,2)</f>
        <v>0</v>
      </c>
      <c r="BL333" s="17" t="s">
        <v>226</v>
      </c>
      <c r="BM333" s="135" t="s">
        <v>537</v>
      </c>
    </row>
    <row r="334" spans="2:65" s="1" customFormat="1">
      <c r="B334" s="32"/>
      <c r="D334" s="137" t="s">
        <v>140</v>
      </c>
      <c r="F334" s="138" t="s">
        <v>538</v>
      </c>
      <c r="I334" s="139"/>
      <c r="L334" s="32"/>
      <c r="M334" s="140"/>
      <c r="T334" s="53"/>
      <c r="AT334" s="17" t="s">
        <v>140</v>
      </c>
      <c r="AU334" s="17" t="s">
        <v>138</v>
      </c>
    </row>
    <row r="335" spans="2:65" s="13" customFormat="1">
      <c r="B335" s="149"/>
      <c r="D335" s="142" t="s">
        <v>142</v>
      </c>
      <c r="E335" s="150" t="s">
        <v>19</v>
      </c>
      <c r="F335" s="151" t="s">
        <v>348</v>
      </c>
      <c r="H335" s="150" t="s">
        <v>19</v>
      </c>
      <c r="I335" s="152"/>
      <c r="L335" s="149"/>
      <c r="M335" s="153"/>
      <c r="T335" s="154"/>
      <c r="AT335" s="150" t="s">
        <v>142</v>
      </c>
      <c r="AU335" s="150" t="s">
        <v>138</v>
      </c>
      <c r="AV335" s="13" t="s">
        <v>75</v>
      </c>
      <c r="AW335" s="13" t="s">
        <v>32</v>
      </c>
      <c r="AX335" s="13" t="s">
        <v>70</v>
      </c>
      <c r="AY335" s="150" t="s">
        <v>130</v>
      </c>
    </row>
    <row r="336" spans="2:65" s="12" customFormat="1">
      <c r="B336" s="141"/>
      <c r="D336" s="142" t="s">
        <v>142</v>
      </c>
      <c r="E336" s="143" t="s">
        <v>19</v>
      </c>
      <c r="F336" s="144" t="s">
        <v>539</v>
      </c>
      <c r="H336" s="145">
        <v>34.5</v>
      </c>
      <c r="I336" s="146"/>
      <c r="L336" s="141"/>
      <c r="M336" s="147"/>
      <c r="T336" s="148"/>
      <c r="AT336" s="143" t="s">
        <v>142</v>
      </c>
      <c r="AU336" s="143" t="s">
        <v>138</v>
      </c>
      <c r="AV336" s="12" t="s">
        <v>77</v>
      </c>
      <c r="AW336" s="12" t="s">
        <v>32</v>
      </c>
      <c r="AX336" s="12" t="s">
        <v>75</v>
      </c>
      <c r="AY336" s="143" t="s">
        <v>130</v>
      </c>
    </row>
    <row r="337" spans="2:65" s="1" customFormat="1" ht="55.5" customHeight="1">
      <c r="B337" s="32"/>
      <c r="C337" s="123" t="s">
        <v>540</v>
      </c>
      <c r="D337" s="123" t="s">
        <v>134</v>
      </c>
      <c r="E337" s="124" t="s">
        <v>541</v>
      </c>
      <c r="F337" s="125" t="s">
        <v>542</v>
      </c>
      <c r="G337" s="126" t="s">
        <v>365</v>
      </c>
      <c r="H337" s="127">
        <v>31.5</v>
      </c>
      <c r="I337" s="128"/>
      <c r="J337" s="129">
        <f>ROUND(I337*H337,2)</f>
        <v>0</v>
      </c>
      <c r="K337" s="130"/>
      <c r="L337" s="32"/>
      <c r="M337" s="131" t="s">
        <v>19</v>
      </c>
      <c r="N337" s="132" t="s">
        <v>41</v>
      </c>
      <c r="P337" s="133">
        <f>O337*H337</f>
        <v>0</v>
      </c>
      <c r="Q337" s="133">
        <v>5.0000000000000002E-5</v>
      </c>
      <c r="R337" s="133">
        <f>Q337*H337</f>
        <v>1.575E-3</v>
      </c>
      <c r="S337" s="133">
        <v>0</v>
      </c>
      <c r="T337" s="134">
        <f>S337*H337</f>
        <v>0</v>
      </c>
      <c r="AR337" s="135" t="s">
        <v>226</v>
      </c>
      <c r="AT337" s="135" t="s">
        <v>134</v>
      </c>
      <c r="AU337" s="135" t="s">
        <v>138</v>
      </c>
      <c r="AY337" s="17" t="s">
        <v>130</v>
      </c>
      <c r="BE337" s="136">
        <f>IF(N337="základní",J337,0)</f>
        <v>0</v>
      </c>
      <c r="BF337" s="136">
        <f>IF(N337="snížená",J337,0)</f>
        <v>0</v>
      </c>
      <c r="BG337" s="136">
        <f>IF(N337="zákl. přenesená",J337,0)</f>
        <v>0</v>
      </c>
      <c r="BH337" s="136">
        <f>IF(N337="sníž. přenesená",J337,0)</f>
        <v>0</v>
      </c>
      <c r="BI337" s="136">
        <f>IF(N337="nulová",J337,0)</f>
        <v>0</v>
      </c>
      <c r="BJ337" s="17" t="s">
        <v>75</v>
      </c>
      <c r="BK337" s="136">
        <f>ROUND(I337*H337,2)</f>
        <v>0</v>
      </c>
      <c r="BL337" s="17" t="s">
        <v>226</v>
      </c>
      <c r="BM337" s="135" t="s">
        <v>543</v>
      </c>
    </row>
    <row r="338" spans="2:65" s="1" customFormat="1">
      <c r="B338" s="32"/>
      <c r="D338" s="137" t="s">
        <v>140</v>
      </c>
      <c r="F338" s="138" t="s">
        <v>544</v>
      </c>
      <c r="I338" s="139"/>
      <c r="L338" s="32"/>
      <c r="M338" s="140"/>
      <c r="T338" s="53"/>
      <c r="AT338" s="17" t="s">
        <v>140</v>
      </c>
      <c r="AU338" s="17" t="s">
        <v>138</v>
      </c>
    </row>
    <row r="339" spans="2:65" s="1" customFormat="1" ht="55.5" customHeight="1">
      <c r="B339" s="32"/>
      <c r="C339" s="123" t="s">
        <v>545</v>
      </c>
      <c r="D339" s="123" t="s">
        <v>134</v>
      </c>
      <c r="E339" s="124" t="s">
        <v>546</v>
      </c>
      <c r="F339" s="125" t="s">
        <v>547</v>
      </c>
      <c r="G339" s="126" t="s">
        <v>365</v>
      </c>
      <c r="H339" s="127">
        <v>132</v>
      </c>
      <c r="I339" s="128"/>
      <c r="J339" s="129">
        <f>ROUND(I339*H339,2)</f>
        <v>0</v>
      </c>
      <c r="K339" s="130"/>
      <c r="L339" s="32"/>
      <c r="M339" s="131" t="s">
        <v>19</v>
      </c>
      <c r="N339" s="132" t="s">
        <v>41</v>
      </c>
      <c r="P339" s="133">
        <f>O339*H339</f>
        <v>0</v>
      </c>
      <c r="Q339" s="133">
        <v>6.9999999999999994E-5</v>
      </c>
      <c r="R339" s="133">
        <f>Q339*H339</f>
        <v>9.2399999999999999E-3</v>
      </c>
      <c r="S339" s="133">
        <v>0</v>
      </c>
      <c r="T339" s="134">
        <f>S339*H339</f>
        <v>0</v>
      </c>
      <c r="AR339" s="135" t="s">
        <v>226</v>
      </c>
      <c r="AT339" s="135" t="s">
        <v>134</v>
      </c>
      <c r="AU339" s="135" t="s">
        <v>138</v>
      </c>
      <c r="AY339" s="17" t="s">
        <v>130</v>
      </c>
      <c r="BE339" s="136">
        <f>IF(N339="základní",J339,0)</f>
        <v>0</v>
      </c>
      <c r="BF339" s="136">
        <f>IF(N339="snížená",J339,0)</f>
        <v>0</v>
      </c>
      <c r="BG339" s="136">
        <f>IF(N339="zákl. přenesená",J339,0)</f>
        <v>0</v>
      </c>
      <c r="BH339" s="136">
        <f>IF(N339="sníž. přenesená",J339,0)</f>
        <v>0</v>
      </c>
      <c r="BI339" s="136">
        <f>IF(N339="nulová",J339,0)</f>
        <v>0</v>
      </c>
      <c r="BJ339" s="17" t="s">
        <v>75</v>
      </c>
      <c r="BK339" s="136">
        <f>ROUND(I339*H339,2)</f>
        <v>0</v>
      </c>
      <c r="BL339" s="17" t="s">
        <v>226</v>
      </c>
      <c r="BM339" s="135" t="s">
        <v>548</v>
      </c>
    </row>
    <row r="340" spans="2:65" s="1" customFormat="1">
      <c r="B340" s="32"/>
      <c r="D340" s="137" t="s">
        <v>140</v>
      </c>
      <c r="F340" s="138" t="s">
        <v>549</v>
      </c>
      <c r="I340" s="139"/>
      <c r="L340" s="32"/>
      <c r="M340" s="140"/>
      <c r="T340" s="53"/>
      <c r="AT340" s="17" t="s">
        <v>140</v>
      </c>
      <c r="AU340" s="17" t="s">
        <v>138</v>
      </c>
    </row>
    <row r="341" spans="2:65" s="12" customFormat="1">
      <c r="B341" s="141"/>
      <c r="D341" s="142" t="s">
        <v>142</v>
      </c>
      <c r="E341" s="143" t="s">
        <v>19</v>
      </c>
      <c r="F341" s="144" t="s">
        <v>550</v>
      </c>
      <c r="H341" s="145">
        <v>132</v>
      </c>
      <c r="I341" s="146"/>
      <c r="L341" s="141"/>
      <c r="M341" s="147"/>
      <c r="T341" s="148"/>
      <c r="AT341" s="143" t="s">
        <v>142</v>
      </c>
      <c r="AU341" s="143" t="s">
        <v>138</v>
      </c>
      <c r="AV341" s="12" t="s">
        <v>77</v>
      </c>
      <c r="AW341" s="12" t="s">
        <v>32</v>
      </c>
      <c r="AX341" s="12" t="s">
        <v>75</v>
      </c>
      <c r="AY341" s="143" t="s">
        <v>130</v>
      </c>
    </row>
    <row r="342" spans="2:65" s="1" customFormat="1" ht="24.2" customHeight="1">
      <c r="B342" s="32"/>
      <c r="C342" s="123" t="s">
        <v>551</v>
      </c>
      <c r="D342" s="123" t="s">
        <v>134</v>
      </c>
      <c r="E342" s="124" t="s">
        <v>552</v>
      </c>
      <c r="F342" s="125" t="s">
        <v>553</v>
      </c>
      <c r="G342" s="126" t="s">
        <v>200</v>
      </c>
      <c r="H342" s="127">
        <v>20</v>
      </c>
      <c r="I342" s="128"/>
      <c r="J342" s="129">
        <f>ROUND(I342*H342,2)</f>
        <v>0</v>
      </c>
      <c r="K342" s="130"/>
      <c r="L342" s="32"/>
      <c r="M342" s="131" t="s">
        <v>19</v>
      </c>
      <c r="N342" s="132" t="s">
        <v>41</v>
      </c>
      <c r="P342" s="133">
        <f>O342*H342</f>
        <v>0</v>
      </c>
      <c r="Q342" s="133">
        <v>1.2999999999999999E-4</v>
      </c>
      <c r="R342" s="133">
        <f>Q342*H342</f>
        <v>2.5999999999999999E-3</v>
      </c>
      <c r="S342" s="133">
        <v>0</v>
      </c>
      <c r="T342" s="134">
        <f>S342*H342</f>
        <v>0</v>
      </c>
      <c r="AR342" s="135" t="s">
        <v>226</v>
      </c>
      <c r="AT342" s="135" t="s">
        <v>134</v>
      </c>
      <c r="AU342" s="135" t="s">
        <v>138</v>
      </c>
      <c r="AY342" s="17" t="s">
        <v>130</v>
      </c>
      <c r="BE342" s="136">
        <f>IF(N342="základní",J342,0)</f>
        <v>0</v>
      </c>
      <c r="BF342" s="136">
        <f>IF(N342="snížená",J342,0)</f>
        <v>0</v>
      </c>
      <c r="BG342" s="136">
        <f>IF(N342="zákl. přenesená",J342,0)</f>
        <v>0</v>
      </c>
      <c r="BH342" s="136">
        <f>IF(N342="sníž. přenesená",J342,0)</f>
        <v>0</v>
      </c>
      <c r="BI342" s="136">
        <f>IF(N342="nulová",J342,0)</f>
        <v>0</v>
      </c>
      <c r="BJ342" s="17" t="s">
        <v>75</v>
      </c>
      <c r="BK342" s="136">
        <f>ROUND(I342*H342,2)</f>
        <v>0</v>
      </c>
      <c r="BL342" s="17" t="s">
        <v>226</v>
      </c>
      <c r="BM342" s="135" t="s">
        <v>554</v>
      </c>
    </row>
    <row r="343" spans="2:65" s="1" customFormat="1">
      <c r="B343" s="32"/>
      <c r="D343" s="137" t="s">
        <v>140</v>
      </c>
      <c r="F343" s="138" t="s">
        <v>555</v>
      </c>
      <c r="I343" s="139"/>
      <c r="L343" s="32"/>
      <c r="M343" s="140"/>
      <c r="T343" s="53"/>
      <c r="AT343" s="17" t="s">
        <v>140</v>
      </c>
      <c r="AU343" s="17" t="s">
        <v>138</v>
      </c>
    </row>
    <row r="344" spans="2:65" s="1" customFormat="1" ht="21.75" customHeight="1">
      <c r="B344" s="32"/>
      <c r="C344" s="123" t="s">
        <v>556</v>
      </c>
      <c r="D344" s="123" t="s">
        <v>134</v>
      </c>
      <c r="E344" s="124" t="s">
        <v>557</v>
      </c>
      <c r="F344" s="125" t="s">
        <v>558</v>
      </c>
      <c r="G344" s="126" t="s">
        <v>559</v>
      </c>
      <c r="H344" s="127">
        <v>14</v>
      </c>
      <c r="I344" s="128"/>
      <c r="J344" s="129">
        <f>ROUND(I344*H344,2)</f>
        <v>0</v>
      </c>
      <c r="K344" s="130"/>
      <c r="L344" s="32"/>
      <c r="M344" s="131" t="s">
        <v>19</v>
      </c>
      <c r="N344" s="132" t="s">
        <v>41</v>
      </c>
      <c r="P344" s="133">
        <f>O344*H344</f>
        <v>0</v>
      </c>
      <c r="Q344" s="133">
        <v>2.5000000000000001E-4</v>
      </c>
      <c r="R344" s="133">
        <f>Q344*H344</f>
        <v>3.5000000000000001E-3</v>
      </c>
      <c r="S344" s="133">
        <v>0</v>
      </c>
      <c r="T344" s="134">
        <f>S344*H344</f>
        <v>0</v>
      </c>
      <c r="AR344" s="135" t="s">
        <v>226</v>
      </c>
      <c r="AT344" s="135" t="s">
        <v>134</v>
      </c>
      <c r="AU344" s="135" t="s">
        <v>138</v>
      </c>
      <c r="AY344" s="17" t="s">
        <v>130</v>
      </c>
      <c r="BE344" s="136">
        <f>IF(N344="základní",J344,0)</f>
        <v>0</v>
      </c>
      <c r="BF344" s="136">
        <f>IF(N344="snížená",J344,0)</f>
        <v>0</v>
      </c>
      <c r="BG344" s="136">
        <f>IF(N344="zákl. přenesená",J344,0)</f>
        <v>0</v>
      </c>
      <c r="BH344" s="136">
        <f>IF(N344="sníž. přenesená",J344,0)</f>
        <v>0</v>
      </c>
      <c r="BI344" s="136">
        <f>IF(N344="nulová",J344,0)</f>
        <v>0</v>
      </c>
      <c r="BJ344" s="17" t="s">
        <v>75</v>
      </c>
      <c r="BK344" s="136">
        <f>ROUND(I344*H344,2)</f>
        <v>0</v>
      </c>
      <c r="BL344" s="17" t="s">
        <v>226</v>
      </c>
      <c r="BM344" s="135" t="s">
        <v>560</v>
      </c>
    </row>
    <row r="345" spans="2:65" s="1" customFormat="1">
      <c r="B345" s="32"/>
      <c r="D345" s="137" t="s">
        <v>140</v>
      </c>
      <c r="F345" s="138" t="s">
        <v>561</v>
      </c>
      <c r="I345" s="139"/>
      <c r="L345" s="32"/>
      <c r="M345" s="140"/>
      <c r="T345" s="53"/>
      <c r="AT345" s="17" t="s">
        <v>140</v>
      </c>
      <c r="AU345" s="17" t="s">
        <v>138</v>
      </c>
    </row>
    <row r="346" spans="2:65" s="1" customFormat="1" ht="55.5" customHeight="1">
      <c r="B346" s="32"/>
      <c r="C346" s="123" t="s">
        <v>562</v>
      </c>
      <c r="D346" s="123" t="s">
        <v>134</v>
      </c>
      <c r="E346" s="124" t="s">
        <v>563</v>
      </c>
      <c r="F346" s="125" t="s">
        <v>564</v>
      </c>
      <c r="G346" s="126" t="s">
        <v>151</v>
      </c>
      <c r="H346" s="127">
        <v>0.28399999999999997</v>
      </c>
      <c r="I346" s="128"/>
      <c r="J346" s="129">
        <f>ROUND(I346*H346,2)</f>
        <v>0</v>
      </c>
      <c r="K346" s="130"/>
      <c r="L346" s="32"/>
      <c r="M346" s="131" t="s">
        <v>19</v>
      </c>
      <c r="N346" s="132" t="s">
        <v>41</v>
      </c>
      <c r="P346" s="133">
        <f>O346*H346</f>
        <v>0</v>
      </c>
      <c r="Q346" s="133">
        <v>0</v>
      </c>
      <c r="R346" s="133">
        <f>Q346*H346</f>
        <v>0</v>
      </c>
      <c r="S346" s="133">
        <v>0</v>
      </c>
      <c r="T346" s="134">
        <f>S346*H346</f>
        <v>0</v>
      </c>
      <c r="AR346" s="135" t="s">
        <v>226</v>
      </c>
      <c r="AT346" s="135" t="s">
        <v>134</v>
      </c>
      <c r="AU346" s="135" t="s">
        <v>138</v>
      </c>
      <c r="AY346" s="17" t="s">
        <v>130</v>
      </c>
      <c r="BE346" s="136">
        <f>IF(N346="základní",J346,0)</f>
        <v>0</v>
      </c>
      <c r="BF346" s="136">
        <f>IF(N346="snížená",J346,0)</f>
        <v>0</v>
      </c>
      <c r="BG346" s="136">
        <f>IF(N346="zákl. přenesená",J346,0)</f>
        <v>0</v>
      </c>
      <c r="BH346" s="136">
        <f>IF(N346="sníž. přenesená",J346,0)</f>
        <v>0</v>
      </c>
      <c r="BI346" s="136">
        <f>IF(N346="nulová",J346,0)</f>
        <v>0</v>
      </c>
      <c r="BJ346" s="17" t="s">
        <v>75</v>
      </c>
      <c r="BK346" s="136">
        <f>ROUND(I346*H346,2)</f>
        <v>0</v>
      </c>
      <c r="BL346" s="17" t="s">
        <v>226</v>
      </c>
      <c r="BM346" s="135" t="s">
        <v>565</v>
      </c>
    </row>
    <row r="347" spans="2:65" s="1" customFormat="1">
      <c r="B347" s="32"/>
      <c r="D347" s="137" t="s">
        <v>140</v>
      </c>
      <c r="F347" s="138" t="s">
        <v>566</v>
      </c>
      <c r="I347" s="139"/>
      <c r="L347" s="32"/>
      <c r="M347" s="140"/>
      <c r="T347" s="53"/>
      <c r="AT347" s="17" t="s">
        <v>140</v>
      </c>
      <c r="AU347" s="17" t="s">
        <v>138</v>
      </c>
    </row>
    <row r="348" spans="2:65" s="1" customFormat="1" ht="66.75" customHeight="1">
      <c r="B348" s="32"/>
      <c r="C348" s="123" t="s">
        <v>567</v>
      </c>
      <c r="D348" s="123" t="s">
        <v>134</v>
      </c>
      <c r="E348" s="124" t="s">
        <v>568</v>
      </c>
      <c r="F348" s="125" t="s">
        <v>569</v>
      </c>
      <c r="G348" s="126" t="s">
        <v>151</v>
      </c>
      <c r="H348" s="127">
        <v>0.28399999999999997</v>
      </c>
      <c r="I348" s="128"/>
      <c r="J348" s="129">
        <f>ROUND(I348*H348,2)</f>
        <v>0</v>
      </c>
      <c r="K348" s="130"/>
      <c r="L348" s="32"/>
      <c r="M348" s="131" t="s">
        <v>19</v>
      </c>
      <c r="N348" s="132" t="s">
        <v>41</v>
      </c>
      <c r="P348" s="133">
        <f>O348*H348</f>
        <v>0</v>
      </c>
      <c r="Q348" s="133">
        <v>0</v>
      </c>
      <c r="R348" s="133">
        <f>Q348*H348</f>
        <v>0</v>
      </c>
      <c r="S348" s="133">
        <v>0</v>
      </c>
      <c r="T348" s="134">
        <f>S348*H348</f>
        <v>0</v>
      </c>
      <c r="AR348" s="135" t="s">
        <v>226</v>
      </c>
      <c r="AT348" s="135" t="s">
        <v>134</v>
      </c>
      <c r="AU348" s="135" t="s">
        <v>138</v>
      </c>
      <c r="AY348" s="17" t="s">
        <v>130</v>
      </c>
      <c r="BE348" s="136">
        <f>IF(N348="základní",J348,0)</f>
        <v>0</v>
      </c>
      <c r="BF348" s="136">
        <f>IF(N348="snížená",J348,0)</f>
        <v>0</v>
      </c>
      <c r="BG348" s="136">
        <f>IF(N348="zákl. přenesená",J348,0)</f>
        <v>0</v>
      </c>
      <c r="BH348" s="136">
        <f>IF(N348="sníž. přenesená",J348,0)</f>
        <v>0</v>
      </c>
      <c r="BI348" s="136">
        <f>IF(N348="nulová",J348,0)</f>
        <v>0</v>
      </c>
      <c r="BJ348" s="17" t="s">
        <v>75</v>
      </c>
      <c r="BK348" s="136">
        <f>ROUND(I348*H348,2)</f>
        <v>0</v>
      </c>
      <c r="BL348" s="17" t="s">
        <v>226</v>
      </c>
      <c r="BM348" s="135" t="s">
        <v>570</v>
      </c>
    </row>
    <row r="349" spans="2:65" s="1" customFormat="1">
      <c r="B349" s="32"/>
      <c r="D349" s="137" t="s">
        <v>140</v>
      </c>
      <c r="F349" s="138" t="s">
        <v>571</v>
      </c>
      <c r="I349" s="139"/>
      <c r="L349" s="32"/>
      <c r="M349" s="140"/>
      <c r="T349" s="53"/>
      <c r="AT349" s="17" t="s">
        <v>140</v>
      </c>
      <c r="AU349" s="17" t="s">
        <v>138</v>
      </c>
    </row>
    <row r="350" spans="2:65" s="11" customFormat="1" ht="20.85" customHeight="1">
      <c r="B350" s="111"/>
      <c r="D350" s="112" t="s">
        <v>69</v>
      </c>
      <c r="E350" s="121" t="s">
        <v>572</v>
      </c>
      <c r="F350" s="121" t="s">
        <v>573</v>
      </c>
      <c r="I350" s="114"/>
      <c r="J350" s="122">
        <f>BK350</f>
        <v>0</v>
      </c>
      <c r="L350" s="111"/>
      <c r="M350" s="116"/>
      <c r="P350" s="117">
        <f>SUM(P351:P378)</f>
        <v>0</v>
      </c>
      <c r="R350" s="117">
        <f>SUM(R351:R378)</f>
        <v>0.44333</v>
      </c>
      <c r="T350" s="118">
        <f>SUM(T351:T378)</f>
        <v>0</v>
      </c>
      <c r="AR350" s="112" t="s">
        <v>77</v>
      </c>
      <c r="AT350" s="119" t="s">
        <v>69</v>
      </c>
      <c r="AU350" s="119" t="s">
        <v>77</v>
      </c>
      <c r="AY350" s="112" t="s">
        <v>130</v>
      </c>
      <c r="BK350" s="120">
        <f>SUM(BK351:BK378)</f>
        <v>0</v>
      </c>
    </row>
    <row r="351" spans="2:65" s="1" customFormat="1" ht="33" customHeight="1">
      <c r="B351" s="32"/>
      <c r="C351" s="123" t="s">
        <v>574</v>
      </c>
      <c r="D351" s="123" t="s">
        <v>134</v>
      </c>
      <c r="E351" s="124" t="s">
        <v>575</v>
      </c>
      <c r="F351" s="125" t="s">
        <v>576</v>
      </c>
      <c r="G351" s="126" t="s">
        <v>577</v>
      </c>
      <c r="H351" s="127">
        <v>2</v>
      </c>
      <c r="I351" s="128"/>
      <c r="J351" s="129">
        <f>ROUND(I351*H351,2)</f>
        <v>0</v>
      </c>
      <c r="K351" s="130"/>
      <c r="L351" s="32"/>
      <c r="M351" s="131" t="s">
        <v>19</v>
      </c>
      <c r="N351" s="132" t="s">
        <v>41</v>
      </c>
      <c r="P351" s="133">
        <f>O351*H351</f>
        <v>0</v>
      </c>
      <c r="Q351" s="133">
        <v>1.6969999999999999E-2</v>
      </c>
      <c r="R351" s="133">
        <f>Q351*H351</f>
        <v>3.3939999999999998E-2</v>
      </c>
      <c r="S351" s="133">
        <v>0</v>
      </c>
      <c r="T351" s="134">
        <f>S351*H351</f>
        <v>0</v>
      </c>
      <c r="AR351" s="135" t="s">
        <v>226</v>
      </c>
      <c r="AT351" s="135" t="s">
        <v>134</v>
      </c>
      <c r="AU351" s="135" t="s">
        <v>138</v>
      </c>
      <c r="AY351" s="17" t="s">
        <v>130</v>
      </c>
      <c r="BE351" s="136">
        <f>IF(N351="základní",J351,0)</f>
        <v>0</v>
      </c>
      <c r="BF351" s="136">
        <f>IF(N351="snížená",J351,0)</f>
        <v>0</v>
      </c>
      <c r="BG351" s="136">
        <f>IF(N351="zákl. přenesená",J351,0)</f>
        <v>0</v>
      </c>
      <c r="BH351" s="136">
        <f>IF(N351="sníž. přenesená",J351,0)</f>
        <v>0</v>
      </c>
      <c r="BI351" s="136">
        <f>IF(N351="nulová",J351,0)</f>
        <v>0</v>
      </c>
      <c r="BJ351" s="17" t="s">
        <v>75</v>
      </c>
      <c r="BK351" s="136">
        <f>ROUND(I351*H351,2)</f>
        <v>0</v>
      </c>
      <c r="BL351" s="17" t="s">
        <v>226</v>
      </c>
      <c r="BM351" s="135" t="s">
        <v>578</v>
      </c>
    </row>
    <row r="352" spans="2:65" s="1" customFormat="1">
      <c r="B352" s="32"/>
      <c r="D352" s="137" t="s">
        <v>140</v>
      </c>
      <c r="F352" s="138" t="s">
        <v>579</v>
      </c>
      <c r="I352" s="139"/>
      <c r="L352" s="32"/>
      <c r="M352" s="140"/>
      <c r="T352" s="53"/>
      <c r="AT352" s="17" t="s">
        <v>140</v>
      </c>
      <c r="AU352" s="17" t="s">
        <v>138</v>
      </c>
    </row>
    <row r="353" spans="2:65" s="1" customFormat="1" ht="37.9" customHeight="1">
      <c r="B353" s="32"/>
      <c r="C353" s="123" t="s">
        <v>580</v>
      </c>
      <c r="D353" s="123" t="s">
        <v>134</v>
      </c>
      <c r="E353" s="124" t="s">
        <v>581</v>
      </c>
      <c r="F353" s="125" t="s">
        <v>582</v>
      </c>
      <c r="G353" s="126" t="s">
        <v>577</v>
      </c>
      <c r="H353" s="127">
        <v>4</v>
      </c>
      <c r="I353" s="128"/>
      <c r="J353" s="129">
        <f>ROUND(I353*H353,2)</f>
        <v>0</v>
      </c>
      <c r="K353" s="130"/>
      <c r="L353" s="32"/>
      <c r="M353" s="131" t="s">
        <v>19</v>
      </c>
      <c r="N353" s="132" t="s">
        <v>41</v>
      </c>
      <c r="P353" s="133">
        <f>O353*H353</f>
        <v>0</v>
      </c>
      <c r="Q353" s="133">
        <v>1.4970000000000001E-2</v>
      </c>
      <c r="R353" s="133">
        <f>Q353*H353</f>
        <v>5.9880000000000003E-2</v>
      </c>
      <c r="S353" s="133">
        <v>0</v>
      </c>
      <c r="T353" s="134">
        <f>S353*H353</f>
        <v>0</v>
      </c>
      <c r="AR353" s="135" t="s">
        <v>226</v>
      </c>
      <c r="AT353" s="135" t="s">
        <v>134</v>
      </c>
      <c r="AU353" s="135" t="s">
        <v>138</v>
      </c>
      <c r="AY353" s="17" t="s">
        <v>130</v>
      </c>
      <c r="BE353" s="136">
        <f>IF(N353="základní",J353,0)</f>
        <v>0</v>
      </c>
      <c r="BF353" s="136">
        <f>IF(N353="snížená",J353,0)</f>
        <v>0</v>
      </c>
      <c r="BG353" s="136">
        <f>IF(N353="zákl. přenesená",J353,0)</f>
        <v>0</v>
      </c>
      <c r="BH353" s="136">
        <f>IF(N353="sníž. přenesená",J353,0)</f>
        <v>0</v>
      </c>
      <c r="BI353" s="136">
        <f>IF(N353="nulová",J353,0)</f>
        <v>0</v>
      </c>
      <c r="BJ353" s="17" t="s">
        <v>75</v>
      </c>
      <c r="BK353" s="136">
        <f>ROUND(I353*H353,2)</f>
        <v>0</v>
      </c>
      <c r="BL353" s="17" t="s">
        <v>226</v>
      </c>
      <c r="BM353" s="135" t="s">
        <v>583</v>
      </c>
    </row>
    <row r="354" spans="2:65" s="1" customFormat="1">
      <c r="B354" s="32"/>
      <c r="D354" s="137" t="s">
        <v>140</v>
      </c>
      <c r="F354" s="138" t="s">
        <v>584</v>
      </c>
      <c r="I354" s="139"/>
      <c r="L354" s="32"/>
      <c r="M354" s="140"/>
      <c r="T354" s="53"/>
      <c r="AT354" s="17" t="s">
        <v>140</v>
      </c>
      <c r="AU354" s="17" t="s">
        <v>138</v>
      </c>
    </row>
    <row r="355" spans="2:65" s="1" customFormat="1" ht="37.9" customHeight="1">
      <c r="B355" s="32"/>
      <c r="C355" s="123" t="s">
        <v>585</v>
      </c>
      <c r="D355" s="123" t="s">
        <v>134</v>
      </c>
      <c r="E355" s="124" t="s">
        <v>586</v>
      </c>
      <c r="F355" s="125" t="s">
        <v>587</v>
      </c>
      <c r="G355" s="126" t="s">
        <v>577</v>
      </c>
      <c r="H355" s="127">
        <v>2</v>
      </c>
      <c r="I355" s="128"/>
      <c r="J355" s="129">
        <f>ROUND(I355*H355,2)</f>
        <v>0</v>
      </c>
      <c r="K355" s="130"/>
      <c r="L355" s="32"/>
      <c r="M355" s="131" t="s">
        <v>19</v>
      </c>
      <c r="N355" s="132" t="s">
        <v>41</v>
      </c>
      <c r="P355" s="133">
        <f>O355*H355</f>
        <v>0</v>
      </c>
      <c r="Q355" s="133">
        <v>9.4599999999999997E-3</v>
      </c>
      <c r="R355" s="133">
        <f>Q355*H355</f>
        <v>1.8919999999999999E-2</v>
      </c>
      <c r="S355" s="133">
        <v>0</v>
      </c>
      <c r="T355" s="134">
        <f>S355*H355</f>
        <v>0</v>
      </c>
      <c r="AR355" s="135" t="s">
        <v>226</v>
      </c>
      <c r="AT355" s="135" t="s">
        <v>134</v>
      </c>
      <c r="AU355" s="135" t="s">
        <v>138</v>
      </c>
      <c r="AY355" s="17" t="s">
        <v>130</v>
      </c>
      <c r="BE355" s="136">
        <f>IF(N355="základní",J355,0)</f>
        <v>0</v>
      </c>
      <c r="BF355" s="136">
        <f>IF(N355="snížená",J355,0)</f>
        <v>0</v>
      </c>
      <c r="BG355" s="136">
        <f>IF(N355="zákl. přenesená",J355,0)</f>
        <v>0</v>
      </c>
      <c r="BH355" s="136">
        <f>IF(N355="sníž. přenesená",J355,0)</f>
        <v>0</v>
      </c>
      <c r="BI355" s="136">
        <f>IF(N355="nulová",J355,0)</f>
        <v>0</v>
      </c>
      <c r="BJ355" s="17" t="s">
        <v>75</v>
      </c>
      <c r="BK355" s="136">
        <f>ROUND(I355*H355,2)</f>
        <v>0</v>
      </c>
      <c r="BL355" s="17" t="s">
        <v>226</v>
      </c>
      <c r="BM355" s="135" t="s">
        <v>588</v>
      </c>
    </row>
    <row r="356" spans="2:65" s="1" customFormat="1">
      <c r="B356" s="32"/>
      <c r="D356" s="137" t="s">
        <v>140</v>
      </c>
      <c r="F356" s="138" t="s">
        <v>589</v>
      </c>
      <c r="I356" s="139"/>
      <c r="L356" s="32"/>
      <c r="M356" s="140"/>
      <c r="T356" s="53"/>
      <c r="AT356" s="17" t="s">
        <v>140</v>
      </c>
      <c r="AU356" s="17" t="s">
        <v>138</v>
      </c>
    </row>
    <row r="357" spans="2:65" s="1" customFormat="1" ht="21.75" customHeight="1">
      <c r="B357" s="32"/>
      <c r="C357" s="123" t="s">
        <v>590</v>
      </c>
      <c r="D357" s="123" t="s">
        <v>134</v>
      </c>
      <c r="E357" s="124" t="s">
        <v>591</v>
      </c>
      <c r="F357" s="125" t="s">
        <v>592</v>
      </c>
      <c r="G357" s="126" t="s">
        <v>577</v>
      </c>
      <c r="H357" s="127">
        <v>2</v>
      </c>
      <c r="I357" s="128"/>
      <c r="J357" s="129">
        <f>ROUND(I357*H357,2)</f>
        <v>0</v>
      </c>
      <c r="K357" s="130"/>
      <c r="L357" s="32"/>
      <c r="M357" s="131" t="s">
        <v>19</v>
      </c>
      <c r="N357" s="132" t="s">
        <v>41</v>
      </c>
      <c r="P357" s="133">
        <f>O357*H357</f>
        <v>0</v>
      </c>
      <c r="Q357" s="133">
        <v>1.7000000000000001E-4</v>
      </c>
      <c r="R357" s="133">
        <f>Q357*H357</f>
        <v>3.4000000000000002E-4</v>
      </c>
      <c r="S357" s="133">
        <v>0</v>
      </c>
      <c r="T357" s="134">
        <f>S357*H357</f>
        <v>0</v>
      </c>
      <c r="AR357" s="135" t="s">
        <v>226</v>
      </c>
      <c r="AT357" s="135" t="s">
        <v>134</v>
      </c>
      <c r="AU357" s="135" t="s">
        <v>138</v>
      </c>
      <c r="AY357" s="17" t="s">
        <v>130</v>
      </c>
      <c r="BE357" s="136">
        <f>IF(N357="základní",J357,0)</f>
        <v>0</v>
      </c>
      <c r="BF357" s="136">
        <f>IF(N357="snížená",J357,0)</f>
        <v>0</v>
      </c>
      <c r="BG357" s="136">
        <f>IF(N357="zákl. přenesená",J357,0)</f>
        <v>0</v>
      </c>
      <c r="BH357" s="136">
        <f>IF(N357="sníž. přenesená",J357,0)</f>
        <v>0</v>
      </c>
      <c r="BI357" s="136">
        <f>IF(N357="nulová",J357,0)</f>
        <v>0</v>
      </c>
      <c r="BJ357" s="17" t="s">
        <v>75</v>
      </c>
      <c r="BK357" s="136">
        <f>ROUND(I357*H357,2)</f>
        <v>0</v>
      </c>
      <c r="BL357" s="17" t="s">
        <v>226</v>
      </c>
      <c r="BM357" s="135" t="s">
        <v>593</v>
      </c>
    </row>
    <row r="358" spans="2:65" s="1" customFormat="1">
      <c r="B358" s="32"/>
      <c r="D358" s="137" t="s">
        <v>140</v>
      </c>
      <c r="F358" s="138" t="s">
        <v>594</v>
      </c>
      <c r="I358" s="139"/>
      <c r="L358" s="32"/>
      <c r="M358" s="140"/>
      <c r="T358" s="53"/>
      <c r="AT358" s="17" t="s">
        <v>140</v>
      </c>
      <c r="AU358" s="17" t="s">
        <v>138</v>
      </c>
    </row>
    <row r="359" spans="2:65" s="1" customFormat="1" ht="16.5" customHeight="1">
      <c r="B359" s="32"/>
      <c r="C359" s="155" t="s">
        <v>595</v>
      </c>
      <c r="D359" s="155" t="s">
        <v>215</v>
      </c>
      <c r="E359" s="156" t="s">
        <v>596</v>
      </c>
      <c r="F359" s="157" t="s">
        <v>597</v>
      </c>
      <c r="G359" s="158" t="s">
        <v>200</v>
      </c>
      <c r="H359" s="159">
        <v>2</v>
      </c>
      <c r="I359" s="160"/>
      <c r="J359" s="161">
        <f>ROUND(I359*H359,2)</f>
        <v>0</v>
      </c>
      <c r="K359" s="162"/>
      <c r="L359" s="163"/>
      <c r="M359" s="164" t="s">
        <v>19</v>
      </c>
      <c r="N359" s="165" t="s">
        <v>41</v>
      </c>
      <c r="P359" s="133">
        <f>O359*H359</f>
        <v>0</v>
      </c>
      <c r="Q359" s="133">
        <v>0.02</v>
      </c>
      <c r="R359" s="133">
        <f>Q359*H359</f>
        <v>0.04</v>
      </c>
      <c r="S359" s="133">
        <v>0</v>
      </c>
      <c r="T359" s="134">
        <f>S359*H359</f>
        <v>0</v>
      </c>
      <c r="AR359" s="135" t="s">
        <v>335</v>
      </c>
      <c r="AT359" s="135" t="s">
        <v>215</v>
      </c>
      <c r="AU359" s="135" t="s">
        <v>138</v>
      </c>
      <c r="AY359" s="17" t="s">
        <v>130</v>
      </c>
      <c r="BE359" s="136">
        <f>IF(N359="základní",J359,0)</f>
        <v>0</v>
      </c>
      <c r="BF359" s="136">
        <f>IF(N359="snížená",J359,0)</f>
        <v>0</v>
      </c>
      <c r="BG359" s="136">
        <f>IF(N359="zákl. přenesená",J359,0)</f>
        <v>0</v>
      </c>
      <c r="BH359" s="136">
        <f>IF(N359="sníž. přenesená",J359,0)</f>
        <v>0</v>
      </c>
      <c r="BI359" s="136">
        <f>IF(N359="nulová",J359,0)</f>
        <v>0</v>
      </c>
      <c r="BJ359" s="17" t="s">
        <v>75</v>
      </c>
      <c r="BK359" s="136">
        <f>ROUND(I359*H359,2)</f>
        <v>0</v>
      </c>
      <c r="BL359" s="17" t="s">
        <v>226</v>
      </c>
      <c r="BM359" s="135" t="s">
        <v>598</v>
      </c>
    </row>
    <row r="360" spans="2:65" s="1" customFormat="1" ht="16.5" customHeight="1">
      <c r="B360" s="32"/>
      <c r="C360" s="123" t="s">
        <v>599</v>
      </c>
      <c r="D360" s="123" t="s">
        <v>134</v>
      </c>
      <c r="E360" s="124" t="s">
        <v>600</v>
      </c>
      <c r="F360" s="125" t="s">
        <v>601</v>
      </c>
      <c r="G360" s="126" t="s">
        <v>577</v>
      </c>
      <c r="H360" s="127">
        <v>2</v>
      </c>
      <c r="I360" s="128"/>
      <c r="J360" s="129">
        <f>ROUND(I360*H360,2)</f>
        <v>0</v>
      </c>
      <c r="K360" s="130"/>
      <c r="L360" s="32"/>
      <c r="M360" s="131" t="s">
        <v>19</v>
      </c>
      <c r="N360" s="132" t="s">
        <v>41</v>
      </c>
      <c r="P360" s="133">
        <f>O360*H360</f>
        <v>0</v>
      </c>
      <c r="Q360" s="133">
        <v>6.4000000000000005E-4</v>
      </c>
      <c r="R360" s="133">
        <f>Q360*H360</f>
        <v>1.2800000000000001E-3</v>
      </c>
      <c r="S360" s="133">
        <v>0</v>
      </c>
      <c r="T360" s="134">
        <f>S360*H360</f>
        <v>0</v>
      </c>
      <c r="AR360" s="135" t="s">
        <v>226</v>
      </c>
      <c r="AT360" s="135" t="s">
        <v>134</v>
      </c>
      <c r="AU360" s="135" t="s">
        <v>138</v>
      </c>
      <c r="AY360" s="17" t="s">
        <v>130</v>
      </c>
      <c r="BE360" s="136">
        <f>IF(N360="základní",J360,0)</f>
        <v>0</v>
      </c>
      <c r="BF360" s="136">
        <f>IF(N360="snížená",J360,0)</f>
        <v>0</v>
      </c>
      <c r="BG360" s="136">
        <f>IF(N360="zákl. přenesená",J360,0)</f>
        <v>0</v>
      </c>
      <c r="BH360" s="136">
        <f>IF(N360="sníž. přenesená",J360,0)</f>
        <v>0</v>
      </c>
      <c r="BI360" s="136">
        <f>IF(N360="nulová",J360,0)</f>
        <v>0</v>
      </c>
      <c r="BJ360" s="17" t="s">
        <v>75</v>
      </c>
      <c r="BK360" s="136">
        <f>ROUND(I360*H360,2)</f>
        <v>0</v>
      </c>
      <c r="BL360" s="17" t="s">
        <v>226</v>
      </c>
      <c r="BM360" s="135" t="s">
        <v>602</v>
      </c>
    </row>
    <row r="361" spans="2:65" s="1" customFormat="1">
      <c r="B361" s="32"/>
      <c r="D361" s="137" t="s">
        <v>140</v>
      </c>
      <c r="F361" s="138" t="s">
        <v>603</v>
      </c>
      <c r="I361" s="139"/>
      <c r="L361" s="32"/>
      <c r="M361" s="140"/>
      <c r="T361" s="53"/>
      <c r="AT361" s="17" t="s">
        <v>140</v>
      </c>
      <c r="AU361" s="17" t="s">
        <v>138</v>
      </c>
    </row>
    <row r="362" spans="2:65" s="1" customFormat="1" ht="16.5" customHeight="1">
      <c r="B362" s="32"/>
      <c r="C362" s="155" t="s">
        <v>604</v>
      </c>
      <c r="D362" s="155" t="s">
        <v>215</v>
      </c>
      <c r="E362" s="156" t="s">
        <v>605</v>
      </c>
      <c r="F362" s="157" t="s">
        <v>606</v>
      </c>
      <c r="G362" s="158" t="s">
        <v>200</v>
      </c>
      <c r="H362" s="159">
        <v>2</v>
      </c>
      <c r="I362" s="160"/>
      <c r="J362" s="161">
        <f>ROUND(I362*H362,2)</f>
        <v>0</v>
      </c>
      <c r="K362" s="162"/>
      <c r="L362" s="163"/>
      <c r="M362" s="164" t="s">
        <v>19</v>
      </c>
      <c r="N362" s="165" t="s">
        <v>41</v>
      </c>
      <c r="P362" s="133">
        <f>O362*H362</f>
        <v>0</v>
      </c>
      <c r="Q362" s="133">
        <v>1.4E-2</v>
      </c>
      <c r="R362" s="133">
        <f>Q362*H362</f>
        <v>2.8000000000000001E-2</v>
      </c>
      <c r="S362" s="133">
        <v>0</v>
      </c>
      <c r="T362" s="134">
        <f>S362*H362</f>
        <v>0</v>
      </c>
      <c r="AR362" s="135" t="s">
        <v>335</v>
      </c>
      <c r="AT362" s="135" t="s">
        <v>215</v>
      </c>
      <c r="AU362" s="135" t="s">
        <v>138</v>
      </c>
      <c r="AY362" s="17" t="s">
        <v>130</v>
      </c>
      <c r="BE362" s="136">
        <f>IF(N362="základní",J362,0)</f>
        <v>0</v>
      </c>
      <c r="BF362" s="136">
        <f>IF(N362="snížená",J362,0)</f>
        <v>0</v>
      </c>
      <c r="BG362" s="136">
        <f>IF(N362="zákl. přenesená",J362,0)</f>
        <v>0</v>
      </c>
      <c r="BH362" s="136">
        <f>IF(N362="sníž. přenesená",J362,0)</f>
        <v>0</v>
      </c>
      <c r="BI362" s="136">
        <f>IF(N362="nulová",J362,0)</f>
        <v>0</v>
      </c>
      <c r="BJ362" s="17" t="s">
        <v>75</v>
      </c>
      <c r="BK362" s="136">
        <f>ROUND(I362*H362,2)</f>
        <v>0</v>
      </c>
      <c r="BL362" s="17" t="s">
        <v>226</v>
      </c>
      <c r="BM362" s="135" t="s">
        <v>607</v>
      </c>
    </row>
    <row r="363" spans="2:65" s="1" customFormat="1" ht="44.25" customHeight="1">
      <c r="B363" s="32"/>
      <c r="C363" s="123" t="s">
        <v>608</v>
      </c>
      <c r="D363" s="123" t="s">
        <v>134</v>
      </c>
      <c r="E363" s="124" t="s">
        <v>609</v>
      </c>
      <c r="F363" s="125" t="s">
        <v>610</v>
      </c>
      <c r="G363" s="126" t="s">
        <v>577</v>
      </c>
      <c r="H363" s="127">
        <v>1</v>
      </c>
      <c r="I363" s="128"/>
      <c r="J363" s="129">
        <f>ROUND(I363*H363,2)</f>
        <v>0</v>
      </c>
      <c r="K363" s="130"/>
      <c r="L363" s="32"/>
      <c r="M363" s="131" t="s">
        <v>19</v>
      </c>
      <c r="N363" s="132" t="s">
        <v>41</v>
      </c>
      <c r="P363" s="133">
        <f>O363*H363</f>
        <v>0</v>
      </c>
      <c r="Q363" s="133">
        <v>0.24173</v>
      </c>
      <c r="R363" s="133">
        <f>Q363*H363</f>
        <v>0.24173</v>
      </c>
      <c r="S363" s="133">
        <v>0</v>
      </c>
      <c r="T363" s="134">
        <f>S363*H363</f>
        <v>0</v>
      </c>
      <c r="AR363" s="135" t="s">
        <v>226</v>
      </c>
      <c r="AT363" s="135" t="s">
        <v>134</v>
      </c>
      <c r="AU363" s="135" t="s">
        <v>138</v>
      </c>
      <c r="AY363" s="17" t="s">
        <v>130</v>
      </c>
      <c r="BE363" s="136">
        <f>IF(N363="základní",J363,0)</f>
        <v>0</v>
      </c>
      <c r="BF363" s="136">
        <f>IF(N363="snížená",J363,0)</f>
        <v>0</v>
      </c>
      <c r="BG363" s="136">
        <f>IF(N363="zákl. přenesená",J363,0)</f>
        <v>0</v>
      </c>
      <c r="BH363" s="136">
        <f>IF(N363="sníž. přenesená",J363,0)</f>
        <v>0</v>
      </c>
      <c r="BI363" s="136">
        <f>IF(N363="nulová",J363,0)</f>
        <v>0</v>
      </c>
      <c r="BJ363" s="17" t="s">
        <v>75</v>
      </c>
      <c r="BK363" s="136">
        <f>ROUND(I363*H363,2)</f>
        <v>0</v>
      </c>
      <c r="BL363" s="17" t="s">
        <v>226</v>
      </c>
      <c r="BM363" s="135" t="s">
        <v>611</v>
      </c>
    </row>
    <row r="364" spans="2:65" s="1" customFormat="1">
      <c r="B364" s="32"/>
      <c r="D364" s="137" t="s">
        <v>140</v>
      </c>
      <c r="F364" s="138" t="s">
        <v>612</v>
      </c>
      <c r="I364" s="139"/>
      <c r="L364" s="32"/>
      <c r="M364" s="140"/>
      <c r="T364" s="53"/>
      <c r="AT364" s="17" t="s">
        <v>140</v>
      </c>
      <c r="AU364" s="17" t="s">
        <v>138</v>
      </c>
    </row>
    <row r="365" spans="2:65" s="1" customFormat="1" ht="24.2" customHeight="1">
      <c r="B365" s="32"/>
      <c r="C365" s="123" t="s">
        <v>613</v>
      </c>
      <c r="D365" s="123" t="s">
        <v>134</v>
      </c>
      <c r="E365" s="124" t="s">
        <v>614</v>
      </c>
      <c r="F365" s="125" t="s">
        <v>615</v>
      </c>
      <c r="G365" s="126" t="s">
        <v>200</v>
      </c>
      <c r="H365" s="127">
        <v>2</v>
      </c>
      <c r="I365" s="128"/>
      <c r="J365" s="129">
        <f>ROUND(I365*H365,2)</f>
        <v>0</v>
      </c>
      <c r="K365" s="130"/>
      <c r="L365" s="32"/>
      <c r="M365" s="131" t="s">
        <v>19</v>
      </c>
      <c r="N365" s="132" t="s">
        <v>41</v>
      </c>
      <c r="P365" s="133">
        <f>O365*H365</f>
        <v>0</v>
      </c>
      <c r="Q365" s="133">
        <v>2.9999999999999997E-4</v>
      </c>
      <c r="R365" s="133">
        <f>Q365*H365</f>
        <v>5.9999999999999995E-4</v>
      </c>
      <c r="S365" s="133">
        <v>0</v>
      </c>
      <c r="T365" s="134">
        <f>S365*H365</f>
        <v>0</v>
      </c>
      <c r="AR365" s="135" t="s">
        <v>226</v>
      </c>
      <c r="AT365" s="135" t="s">
        <v>134</v>
      </c>
      <c r="AU365" s="135" t="s">
        <v>138</v>
      </c>
      <c r="AY365" s="17" t="s">
        <v>130</v>
      </c>
      <c r="BE365" s="136">
        <f>IF(N365="základní",J365,0)</f>
        <v>0</v>
      </c>
      <c r="BF365" s="136">
        <f>IF(N365="snížená",J365,0)</f>
        <v>0</v>
      </c>
      <c r="BG365" s="136">
        <f>IF(N365="zákl. přenesená",J365,0)</f>
        <v>0</v>
      </c>
      <c r="BH365" s="136">
        <f>IF(N365="sníž. přenesená",J365,0)</f>
        <v>0</v>
      </c>
      <c r="BI365" s="136">
        <f>IF(N365="nulová",J365,0)</f>
        <v>0</v>
      </c>
      <c r="BJ365" s="17" t="s">
        <v>75</v>
      </c>
      <c r="BK365" s="136">
        <f>ROUND(I365*H365,2)</f>
        <v>0</v>
      </c>
      <c r="BL365" s="17" t="s">
        <v>226</v>
      </c>
      <c r="BM365" s="135" t="s">
        <v>616</v>
      </c>
    </row>
    <row r="366" spans="2:65" s="1" customFormat="1">
      <c r="B366" s="32"/>
      <c r="D366" s="137" t="s">
        <v>140</v>
      </c>
      <c r="F366" s="138" t="s">
        <v>617</v>
      </c>
      <c r="I366" s="139"/>
      <c r="L366" s="32"/>
      <c r="M366" s="140"/>
      <c r="T366" s="53"/>
      <c r="AT366" s="17" t="s">
        <v>140</v>
      </c>
      <c r="AU366" s="17" t="s">
        <v>138</v>
      </c>
    </row>
    <row r="367" spans="2:65" s="1" customFormat="1" ht="21.75" customHeight="1">
      <c r="B367" s="32"/>
      <c r="C367" s="123" t="s">
        <v>618</v>
      </c>
      <c r="D367" s="123" t="s">
        <v>134</v>
      </c>
      <c r="E367" s="124" t="s">
        <v>619</v>
      </c>
      <c r="F367" s="125" t="s">
        <v>620</v>
      </c>
      <c r="G367" s="126" t="s">
        <v>577</v>
      </c>
      <c r="H367" s="127">
        <v>6</v>
      </c>
      <c r="I367" s="128"/>
      <c r="J367" s="129">
        <f>ROUND(I367*H367,2)</f>
        <v>0</v>
      </c>
      <c r="K367" s="130"/>
      <c r="L367" s="32"/>
      <c r="M367" s="131" t="s">
        <v>19</v>
      </c>
      <c r="N367" s="132" t="s">
        <v>41</v>
      </c>
      <c r="P367" s="133">
        <f>O367*H367</f>
        <v>0</v>
      </c>
      <c r="Q367" s="133">
        <v>1.8E-3</v>
      </c>
      <c r="R367" s="133">
        <f>Q367*H367</f>
        <v>1.0800000000000001E-2</v>
      </c>
      <c r="S367" s="133">
        <v>0</v>
      </c>
      <c r="T367" s="134">
        <f>S367*H367</f>
        <v>0</v>
      </c>
      <c r="AR367" s="135" t="s">
        <v>226</v>
      </c>
      <c r="AT367" s="135" t="s">
        <v>134</v>
      </c>
      <c r="AU367" s="135" t="s">
        <v>138</v>
      </c>
      <c r="AY367" s="17" t="s">
        <v>130</v>
      </c>
      <c r="BE367" s="136">
        <f>IF(N367="základní",J367,0)</f>
        <v>0</v>
      </c>
      <c r="BF367" s="136">
        <f>IF(N367="snížená",J367,0)</f>
        <v>0</v>
      </c>
      <c r="BG367" s="136">
        <f>IF(N367="zákl. přenesená",J367,0)</f>
        <v>0</v>
      </c>
      <c r="BH367" s="136">
        <f>IF(N367="sníž. přenesená",J367,0)</f>
        <v>0</v>
      </c>
      <c r="BI367" s="136">
        <f>IF(N367="nulová",J367,0)</f>
        <v>0</v>
      </c>
      <c r="BJ367" s="17" t="s">
        <v>75</v>
      </c>
      <c r="BK367" s="136">
        <f>ROUND(I367*H367,2)</f>
        <v>0</v>
      </c>
      <c r="BL367" s="17" t="s">
        <v>226</v>
      </c>
      <c r="BM367" s="135" t="s">
        <v>621</v>
      </c>
    </row>
    <row r="368" spans="2:65" s="1" customFormat="1">
      <c r="B368" s="32"/>
      <c r="D368" s="137" t="s">
        <v>140</v>
      </c>
      <c r="F368" s="138" t="s">
        <v>622</v>
      </c>
      <c r="I368" s="139"/>
      <c r="L368" s="32"/>
      <c r="M368" s="140"/>
      <c r="T368" s="53"/>
      <c r="AT368" s="17" t="s">
        <v>140</v>
      </c>
      <c r="AU368" s="17" t="s">
        <v>138</v>
      </c>
    </row>
    <row r="369" spans="2:65" s="1" customFormat="1" ht="16.5" customHeight="1">
      <c r="B369" s="32"/>
      <c r="C369" s="123" t="s">
        <v>623</v>
      </c>
      <c r="D369" s="123" t="s">
        <v>134</v>
      </c>
      <c r="E369" s="124" t="s">
        <v>624</v>
      </c>
      <c r="F369" s="125" t="s">
        <v>625</v>
      </c>
      <c r="G369" s="126" t="s">
        <v>577</v>
      </c>
      <c r="H369" s="127">
        <v>2</v>
      </c>
      <c r="I369" s="128"/>
      <c r="J369" s="129">
        <f>ROUND(I369*H369,2)</f>
        <v>0</v>
      </c>
      <c r="K369" s="130"/>
      <c r="L369" s="32"/>
      <c r="M369" s="131" t="s">
        <v>19</v>
      </c>
      <c r="N369" s="132" t="s">
        <v>41</v>
      </c>
      <c r="P369" s="133">
        <f>O369*H369</f>
        <v>0</v>
      </c>
      <c r="Q369" s="133">
        <v>1.9599999999999999E-3</v>
      </c>
      <c r="R369" s="133">
        <f>Q369*H369</f>
        <v>3.9199999999999999E-3</v>
      </c>
      <c r="S369" s="133">
        <v>0</v>
      </c>
      <c r="T369" s="134">
        <f>S369*H369</f>
        <v>0</v>
      </c>
      <c r="AR369" s="135" t="s">
        <v>226</v>
      </c>
      <c r="AT369" s="135" t="s">
        <v>134</v>
      </c>
      <c r="AU369" s="135" t="s">
        <v>138</v>
      </c>
      <c r="AY369" s="17" t="s">
        <v>130</v>
      </c>
      <c r="BE369" s="136">
        <f>IF(N369="základní",J369,0)</f>
        <v>0</v>
      </c>
      <c r="BF369" s="136">
        <f>IF(N369="snížená",J369,0)</f>
        <v>0</v>
      </c>
      <c r="BG369" s="136">
        <f>IF(N369="zákl. přenesená",J369,0)</f>
        <v>0</v>
      </c>
      <c r="BH369" s="136">
        <f>IF(N369="sníž. přenesená",J369,0)</f>
        <v>0</v>
      </c>
      <c r="BI369" s="136">
        <f>IF(N369="nulová",J369,0)</f>
        <v>0</v>
      </c>
      <c r="BJ369" s="17" t="s">
        <v>75</v>
      </c>
      <c r="BK369" s="136">
        <f>ROUND(I369*H369,2)</f>
        <v>0</v>
      </c>
      <c r="BL369" s="17" t="s">
        <v>226</v>
      </c>
      <c r="BM369" s="135" t="s">
        <v>626</v>
      </c>
    </row>
    <row r="370" spans="2:65" s="1" customFormat="1">
      <c r="B370" s="32"/>
      <c r="D370" s="137" t="s">
        <v>140</v>
      </c>
      <c r="F370" s="138" t="s">
        <v>627</v>
      </c>
      <c r="I370" s="139"/>
      <c r="L370" s="32"/>
      <c r="M370" s="140"/>
      <c r="T370" s="53"/>
      <c r="AT370" s="17" t="s">
        <v>140</v>
      </c>
      <c r="AU370" s="17" t="s">
        <v>138</v>
      </c>
    </row>
    <row r="371" spans="2:65" s="1" customFormat="1" ht="16.5" customHeight="1">
      <c r="B371" s="32"/>
      <c r="C371" s="123" t="s">
        <v>628</v>
      </c>
      <c r="D371" s="123" t="s">
        <v>134</v>
      </c>
      <c r="E371" s="124" t="s">
        <v>629</v>
      </c>
      <c r="F371" s="125" t="s">
        <v>630</v>
      </c>
      <c r="G371" s="126" t="s">
        <v>577</v>
      </c>
      <c r="H371" s="127">
        <v>2</v>
      </c>
      <c r="I371" s="128"/>
      <c r="J371" s="129">
        <f>ROUND(I371*H371,2)</f>
        <v>0</v>
      </c>
      <c r="K371" s="130"/>
      <c r="L371" s="32"/>
      <c r="M371" s="131" t="s">
        <v>19</v>
      </c>
      <c r="N371" s="132" t="s">
        <v>41</v>
      </c>
      <c r="P371" s="133">
        <f>O371*H371</f>
        <v>0</v>
      </c>
      <c r="Q371" s="133">
        <v>1.8400000000000001E-3</v>
      </c>
      <c r="R371" s="133">
        <f>Q371*H371</f>
        <v>3.6800000000000001E-3</v>
      </c>
      <c r="S371" s="133">
        <v>0</v>
      </c>
      <c r="T371" s="134">
        <f>S371*H371</f>
        <v>0</v>
      </c>
      <c r="AR371" s="135" t="s">
        <v>226</v>
      </c>
      <c r="AT371" s="135" t="s">
        <v>134</v>
      </c>
      <c r="AU371" s="135" t="s">
        <v>138</v>
      </c>
      <c r="AY371" s="17" t="s">
        <v>130</v>
      </c>
      <c r="BE371" s="136">
        <f>IF(N371="základní",J371,0)</f>
        <v>0</v>
      </c>
      <c r="BF371" s="136">
        <f>IF(N371="snížená",J371,0)</f>
        <v>0</v>
      </c>
      <c r="BG371" s="136">
        <f>IF(N371="zákl. přenesená",J371,0)</f>
        <v>0</v>
      </c>
      <c r="BH371" s="136">
        <f>IF(N371="sníž. přenesená",J371,0)</f>
        <v>0</v>
      </c>
      <c r="BI371" s="136">
        <f>IF(N371="nulová",J371,0)</f>
        <v>0</v>
      </c>
      <c r="BJ371" s="17" t="s">
        <v>75</v>
      </c>
      <c r="BK371" s="136">
        <f>ROUND(I371*H371,2)</f>
        <v>0</v>
      </c>
      <c r="BL371" s="17" t="s">
        <v>226</v>
      </c>
      <c r="BM371" s="135" t="s">
        <v>631</v>
      </c>
    </row>
    <row r="372" spans="2:65" s="1" customFormat="1">
      <c r="B372" s="32"/>
      <c r="D372" s="137" t="s">
        <v>140</v>
      </c>
      <c r="F372" s="138" t="s">
        <v>632</v>
      </c>
      <c r="I372" s="139"/>
      <c r="L372" s="32"/>
      <c r="M372" s="140"/>
      <c r="T372" s="53"/>
      <c r="AT372" s="17" t="s">
        <v>140</v>
      </c>
      <c r="AU372" s="17" t="s">
        <v>138</v>
      </c>
    </row>
    <row r="373" spans="2:65" s="1" customFormat="1" ht="24.2" customHeight="1">
      <c r="B373" s="32"/>
      <c r="C373" s="123" t="s">
        <v>633</v>
      </c>
      <c r="D373" s="123" t="s">
        <v>134</v>
      </c>
      <c r="E373" s="124" t="s">
        <v>634</v>
      </c>
      <c r="F373" s="125" t="s">
        <v>635</v>
      </c>
      <c r="G373" s="126" t="s">
        <v>200</v>
      </c>
      <c r="H373" s="127">
        <v>2</v>
      </c>
      <c r="I373" s="128"/>
      <c r="J373" s="129">
        <f>ROUND(I373*H373,2)</f>
        <v>0</v>
      </c>
      <c r="K373" s="130"/>
      <c r="L373" s="32"/>
      <c r="M373" s="131" t="s">
        <v>19</v>
      </c>
      <c r="N373" s="132" t="s">
        <v>41</v>
      </c>
      <c r="P373" s="133">
        <f>O373*H373</f>
        <v>0</v>
      </c>
      <c r="Q373" s="133">
        <v>1.2E-4</v>
      </c>
      <c r="R373" s="133">
        <f>Q373*H373</f>
        <v>2.4000000000000001E-4</v>
      </c>
      <c r="S373" s="133">
        <v>0</v>
      </c>
      <c r="T373" s="134">
        <f>S373*H373</f>
        <v>0</v>
      </c>
      <c r="AR373" s="135" t="s">
        <v>226</v>
      </c>
      <c r="AT373" s="135" t="s">
        <v>134</v>
      </c>
      <c r="AU373" s="135" t="s">
        <v>138</v>
      </c>
      <c r="AY373" s="17" t="s">
        <v>130</v>
      </c>
      <c r="BE373" s="136">
        <f>IF(N373="základní",J373,0)</f>
        <v>0</v>
      </c>
      <c r="BF373" s="136">
        <f>IF(N373="snížená",J373,0)</f>
        <v>0</v>
      </c>
      <c r="BG373" s="136">
        <f>IF(N373="zákl. přenesená",J373,0)</f>
        <v>0</v>
      </c>
      <c r="BH373" s="136">
        <f>IF(N373="sníž. přenesená",J373,0)</f>
        <v>0</v>
      </c>
      <c r="BI373" s="136">
        <f>IF(N373="nulová",J373,0)</f>
        <v>0</v>
      </c>
      <c r="BJ373" s="17" t="s">
        <v>75</v>
      </c>
      <c r="BK373" s="136">
        <f>ROUND(I373*H373,2)</f>
        <v>0</v>
      </c>
      <c r="BL373" s="17" t="s">
        <v>226</v>
      </c>
      <c r="BM373" s="135" t="s">
        <v>636</v>
      </c>
    </row>
    <row r="374" spans="2:65" s="1" customFormat="1">
      <c r="B374" s="32"/>
      <c r="D374" s="137" t="s">
        <v>140</v>
      </c>
      <c r="F374" s="138" t="s">
        <v>637</v>
      </c>
      <c r="I374" s="139"/>
      <c r="L374" s="32"/>
      <c r="M374" s="140"/>
      <c r="T374" s="53"/>
      <c r="AT374" s="17" t="s">
        <v>140</v>
      </c>
      <c r="AU374" s="17" t="s">
        <v>138</v>
      </c>
    </row>
    <row r="375" spans="2:65" s="1" customFormat="1" ht="55.5" customHeight="1">
      <c r="B375" s="32"/>
      <c r="C375" s="123" t="s">
        <v>638</v>
      </c>
      <c r="D375" s="123" t="s">
        <v>134</v>
      </c>
      <c r="E375" s="124" t="s">
        <v>639</v>
      </c>
      <c r="F375" s="125" t="s">
        <v>640</v>
      </c>
      <c r="G375" s="126" t="s">
        <v>151</v>
      </c>
      <c r="H375" s="127">
        <v>0.443</v>
      </c>
      <c r="I375" s="128"/>
      <c r="J375" s="129">
        <f>ROUND(I375*H375,2)</f>
        <v>0</v>
      </c>
      <c r="K375" s="130"/>
      <c r="L375" s="32"/>
      <c r="M375" s="131" t="s">
        <v>19</v>
      </c>
      <c r="N375" s="132" t="s">
        <v>41</v>
      </c>
      <c r="P375" s="133">
        <f>O375*H375</f>
        <v>0</v>
      </c>
      <c r="Q375" s="133">
        <v>0</v>
      </c>
      <c r="R375" s="133">
        <f>Q375*H375</f>
        <v>0</v>
      </c>
      <c r="S375" s="133">
        <v>0</v>
      </c>
      <c r="T375" s="134">
        <f>S375*H375</f>
        <v>0</v>
      </c>
      <c r="AR375" s="135" t="s">
        <v>226</v>
      </c>
      <c r="AT375" s="135" t="s">
        <v>134</v>
      </c>
      <c r="AU375" s="135" t="s">
        <v>138</v>
      </c>
      <c r="AY375" s="17" t="s">
        <v>130</v>
      </c>
      <c r="BE375" s="136">
        <f>IF(N375="základní",J375,0)</f>
        <v>0</v>
      </c>
      <c r="BF375" s="136">
        <f>IF(N375="snížená",J375,0)</f>
        <v>0</v>
      </c>
      <c r="BG375" s="136">
        <f>IF(N375="zákl. přenesená",J375,0)</f>
        <v>0</v>
      </c>
      <c r="BH375" s="136">
        <f>IF(N375="sníž. přenesená",J375,0)</f>
        <v>0</v>
      </c>
      <c r="BI375" s="136">
        <f>IF(N375="nulová",J375,0)</f>
        <v>0</v>
      </c>
      <c r="BJ375" s="17" t="s">
        <v>75</v>
      </c>
      <c r="BK375" s="136">
        <f>ROUND(I375*H375,2)</f>
        <v>0</v>
      </c>
      <c r="BL375" s="17" t="s">
        <v>226</v>
      </c>
      <c r="BM375" s="135" t="s">
        <v>641</v>
      </c>
    </row>
    <row r="376" spans="2:65" s="1" customFormat="1">
      <c r="B376" s="32"/>
      <c r="D376" s="137" t="s">
        <v>140</v>
      </c>
      <c r="F376" s="138" t="s">
        <v>642</v>
      </c>
      <c r="I376" s="139"/>
      <c r="L376" s="32"/>
      <c r="M376" s="140"/>
      <c r="T376" s="53"/>
      <c r="AT376" s="17" t="s">
        <v>140</v>
      </c>
      <c r="AU376" s="17" t="s">
        <v>138</v>
      </c>
    </row>
    <row r="377" spans="2:65" s="1" customFormat="1" ht="76.349999999999994" customHeight="1">
      <c r="B377" s="32"/>
      <c r="C377" s="123" t="s">
        <v>643</v>
      </c>
      <c r="D377" s="123" t="s">
        <v>134</v>
      </c>
      <c r="E377" s="124" t="s">
        <v>644</v>
      </c>
      <c r="F377" s="125" t="s">
        <v>645</v>
      </c>
      <c r="G377" s="126" t="s">
        <v>151</v>
      </c>
      <c r="H377" s="127">
        <v>0.443</v>
      </c>
      <c r="I377" s="128"/>
      <c r="J377" s="129">
        <f>ROUND(I377*H377,2)</f>
        <v>0</v>
      </c>
      <c r="K377" s="130"/>
      <c r="L377" s="32"/>
      <c r="M377" s="131" t="s">
        <v>19</v>
      </c>
      <c r="N377" s="132" t="s">
        <v>41</v>
      </c>
      <c r="P377" s="133">
        <f>O377*H377</f>
        <v>0</v>
      </c>
      <c r="Q377" s="133">
        <v>0</v>
      </c>
      <c r="R377" s="133">
        <f>Q377*H377</f>
        <v>0</v>
      </c>
      <c r="S377" s="133">
        <v>0</v>
      </c>
      <c r="T377" s="134">
        <f>S377*H377</f>
        <v>0</v>
      </c>
      <c r="AR377" s="135" t="s">
        <v>226</v>
      </c>
      <c r="AT377" s="135" t="s">
        <v>134</v>
      </c>
      <c r="AU377" s="135" t="s">
        <v>138</v>
      </c>
      <c r="AY377" s="17" t="s">
        <v>130</v>
      </c>
      <c r="BE377" s="136">
        <f>IF(N377="základní",J377,0)</f>
        <v>0</v>
      </c>
      <c r="BF377" s="136">
        <f>IF(N377="snížená",J377,0)</f>
        <v>0</v>
      </c>
      <c r="BG377" s="136">
        <f>IF(N377="zákl. přenesená",J377,0)</f>
        <v>0</v>
      </c>
      <c r="BH377" s="136">
        <f>IF(N377="sníž. přenesená",J377,0)</f>
        <v>0</v>
      </c>
      <c r="BI377" s="136">
        <f>IF(N377="nulová",J377,0)</f>
        <v>0</v>
      </c>
      <c r="BJ377" s="17" t="s">
        <v>75</v>
      </c>
      <c r="BK377" s="136">
        <f>ROUND(I377*H377,2)</f>
        <v>0</v>
      </c>
      <c r="BL377" s="17" t="s">
        <v>226</v>
      </c>
      <c r="BM377" s="135" t="s">
        <v>646</v>
      </c>
    </row>
    <row r="378" spans="2:65" s="1" customFormat="1">
      <c r="B378" s="32"/>
      <c r="D378" s="137" t="s">
        <v>140</v>
      </c>
      <c r="F378" s="138" t="s">
        <v>647</v>
      </c>
      <c r="I378" s="139"/>
      <c r="L378" s="32"/>
      <c r="M378" s="140"/>
      <c r="T378" s="53"/>
      <c r="AT378" s="17" t="s">
        <v>140</v>
      </c>
      <c r="AU378" s="17" t="s">
        <v>138</v>
      </c>
    </row>
    <row r="379" spans="2:65" s="11" customFormat="1" ht="20.85" customHeight="1">
      <c r="B379" s="111"/>
      <c r="D379" s="112" t="s">
        <v>69</v>
      </c>
      <c r="E379" s="121" t="s">
        <v>648</v>
      </c>
      <c r="F379" s="121" t="s">
        <v>649</v>
      </c>
      <c r="I379" s="114"/>
      <c r="J379" s="122">
        <f>BK379</f>
        <v>0</v>
      </c>
      <c r="L379" s="111"/>
      <c r="M379" s="116"/>
      <c r="P379" s="117">
        <f>SUM(P380:P382)</f>
        <v>0</v>
      </c>
      <c r="R379" s="117">
        <f>SUM(R380:R382)</f>
        <v>0</v>
      </c>
      <c r="T379" s="118">
        <f>SUM(T380:T382)</f>
        <v>8.8000000000000005E-3</v>
      </c>
      <c r="AR379" s="112" t="s">
        <v>77</v>
      </c>
      <c r="AT379" s="119" t="s">
        <v>69</v>
      </c>
      <c r="AU379" s="119" t="s">
        <v>77</v>
      </c>
      <c r="AY379" s="112" t="s">
        <v>130</v>
      </c>
      <c r="BK379" s="120">
        <f>SUM(BK380:BK382)</f>
        <v>0</v>
      </c>
    </row>
    <row r="380" spans="2:65" s="1" customFormat="1" ht="33" customHeight="1">
      <c r="B380" s="32"/>
      <c r="C380" s="123" t="s">
        <v>650</v>
      </c>
      <c r="D380" s="123" t="s">
        <v>134</v>
      </c>
      <c r="E380" s="124" t="s">
        <v>651</v>
      </c>
      <c r="F380" s="125" t="s">
        <v>652</v>
      </c>
      <c r="G380" s="126" t="s">
        <v>653</v>
      </c>
      <c r="H380" s="127">
        <v>2</v>
      </c>
      <c r="I380" s="128"/>
      <c r="J380" s="129">
        <f>ROUND(I380*H380,2)</f>
        <v>0</v>
      </c>
      <c r="K380" s="130"/>
      <c r="L380" s="32"/>
      <c r="M380" s="131" t="s">
        <v>19</v>
      </c>
      <c r="N380" s="132" t="s">
        <v>41</v>
      </c>
      <c r="P380" s="133">
        <f>O380*H380</f>
        <v>0</v>
      </c>
      <c r="Q380" s="133">
        <v>0</v>
      </c>
      <c r="R380" s="133">
        <f>Q380*H380</f>
        <v>0</v>
      </c>
      <c r="S380" s="133">
        <v>4.4000000000000003E-3</v>
      </c>
      <c r="T380" s="134">
        <f>S380*H380</f>
        <v>8.8000000000000005E-3</v>
      </c>
      <c r="AR380" s="135" t="s">
        <v>226</v>
      </c>
      <c r="AT380" s="135" t="s">
        <v>134</v>
      </c>
      <c r="AU380" s="135" t="s">
        <v>138</v>
      </c>
      <c r="AY380" s="17" t="s">
        <v>130</v>
      </c>
      <c r="BE380" s="136">
        <f>IF(N380="základní",J380,0)</f>
        <v>0</v>
      </c>
      <c r="BF380" s="136">
        <f>IF(N380="snížená",J380,0)</f>
        <v>0</v>
      </c>
      <c r="BG380" s="136">
        <f>IF(N380="zákl. přenesená",J380,0)</f>
        <v>0</v>
      </c>
      <c r="BH380" s="136">
        <f>IF(N380="sníž. přenesená",J380,0)</f>
        <v>0</v>
      </c>
      <c r="BI380" s="136">
        <f>IF(N380="nulová",J380,0)</f>
        <v>0</v>
      </c>
      <c r="BJ380" s="17" t="s">
        <v>75</v>
      </c>
      <c r="BK380" s="136">
        <f>ROUND(I380*H380,2)</f>
        <v>0</v>
      </c>
      <c r="BL380" s="17" t="s">
        <v>226</v>
      </c>
      <c r="BM380" s="135" t="s">
        <v>654</v>
      </c>
    </row>
    <row r="381" spans="2:65" s="1" customFormat="1">
      <c r="B381" s="32"/>
      <c r="D381" s="137" t="s">
        <v>140</v>
      </c>
      <c r="F381" s="138" t="s">
        <v>655</v>
      </c>
      <c r="I381" s="139"/>
      <c r="L381" s="32"/>
      <c r="M381" s="140"/>
      <c r="T381" s="53"/>
      <c r="AT381" s="17" t="s">
        <v>140</v>
      </c>
      <c r="AU381" s="17" t="s">
        <v>138</v>
      </c>
    </row>
    <row r="382" spans="2:65" s="12" customFormat="1">
      <c r="B382" s="141"/>
      <c r="D382" s="142" t="s">
        <v>142</v>
      </c>
      <c r="E382" s="143" t="s">
        <v>19</v>
      </c>
      <c r="F382" s="144" t="s">
        <v>77</v>
      </c>
      <c r="H382" s="145">
        <v>2</v>
      </c>
      <c r="I382" s="146"/>
      <c r="L382" s="141"/>
      <c r="M382" s="147"/>
      <c r="T382" s="148"/>
      <c r="AT382" s="143" t="s">
        <v>142</v>
      </c>
      <c r="AU382" s="143" t="s">
        <v>138</v>
      </c>
      <c r="AV382" s="12" t="s">
        <v>77</v>
      </c>
      <c r="AW382" s="12" t="s">
        <v>32</v>
      </c>
      <c r="AX382" s="12" t="s">
        <v>75</v>
      </c>
      <c r="AY382" s="143" t="s">
        <v>130</v>
      </c>
    </row>
    <row r="383" spans="2:65" s="11" customFormat="1" ht="20.85" customHeight="1">
      <c r="B383" s="111"/>
      <c r="D383" s="112" t="s">
        <v>69</v>
      </c>
      <c r="E383" s="121" t="s">
        <v>656</v>
      </c>
      <c r="F383" s="121" t="s">
        <v>657</v>
      </c>
      <c r="I383" s="114"/>
      <c r="J383" s="122">
        <f>BK383</f>
        <v>0</v>
      </c>
      <c r="L383" s="111"/>
      <c r="M383" s="116"/>
      <c r="P383" s="117">
        <f>SUM(P384:P401)</f>
        <v>0</v>
      </c>
      <c r="R383" s="117">
        <f>SUM(R384:R401)</f>
        <v>0.83309559999999994</v>
      </c>
      <c r="T383" s="118">
        <f>SUM(T384:T401)</f>
        <v>0</v>
      </c>
      <c r="AR383" s="112" t="s">
        <v>77</v>
      </c>
      <c r="AT383" s="119" t="s">
        <v>69</v>
      </c>
      <c r="AU383" s="119" t="s">
        <v>77</v>
      </c>
      <c r="AY383" s="112" t="s">
        <v>130</v>
      </c>
      <c r="BK383" s="120">
        <f>SUM(BK384:BK401)</f>
        <v>0</v>
      </c>
    </row>
    <row r="384" spans="2:65" s="1" customFormat="1" ht="55.5" customHeight="1">
      <c r="B384" s="32"/>
      <c r="C384" s="123" t="s">
        <v>658</v>
      </c>
      <c r="D384" s="123" t="s">
        <v>134</v>
      </c>
      <c r="E384" s="124" t="s">
        <v>659</v>
      </c>
      <c r="F384" s="125" t="s">
        <v>660</v>
      </c>
      <c r="G384" s="126" t="s">
        <v>157</v>
      </c>
      <c r="H384" s="127">
        <v>11.2</v>
      </c>
      <c r="I384" s="128"/>
      <c r="J384" s="129">
        <f>ROUND(I384*H384,2)</f>
        <v>0</v>
      </c>
      <c r="K384" s="130"/>
      <c r="L384" s="32"/>
      <c r="M384" s="131" t="s">
        <v>19</v>
      </c>
      <c r="N384" s="132" t="s">
        <v>41</v>
      </c>
      <c r="P384" s="133">
        <f>O384*H384</f>
        <v>0</v>
      </c>
      <c r="Q384" s="133">
        <v>1.1820000000000001E-2</v>
      </c>
      <c r="R384" s="133">
        <f>Q384*H384</f>
        <v>0.132384</v>
      </c>
      <c r="S384" s="133">
        <v>0</v>
      </c>
      <c r="T384" s="134">
        <f>S384*H384</f>
        <v>0</v>
      </c>
      <c r="AR384" s="135" t="s">
        <v>226</v>
      </c>
      <c r="AT384" s="135" t="s">
        <v>134</v>
      </c>
      <c r="AU384" s="135" t="s">
        <v>138</v>
      </c>
      <c r="AY384" s="17" t="s">
        <v>130</v>
      </c>
      <c r="BE384" s="136">
        <f>IF(N384="základní",J384,0)</f>
        <v>0</v>
      </c>
      <c r="BF384" s="136">
        <f>IF(N384="snížená",J384,0)</f>
        <v>0</v>
      </c>
      <c r="BG384" s="136">
        <f>IF(N384="zákl. přenesená",J384,0)</f>
        <v>0</v>
      </c>
      <c r="BH384" s="136">
        <f>IF(N384="sníž. přenesená",J384,0)</f>
        <v>0</v>
      </c>
      <c r="BI384" s="136">
        <f>IF(N384="nulová",J384,0)</f>
        <v>0</v>
      </c>
      <c r="BJ384" s="17" t="s">
        <v>75</v>
      </c>
      <c r="BK384" s="136">
        <f>ROUND(I384*H384,2)</f>
        <v>0</v>
      </c>
      <c r="BL384" s="17" t="s">
        <v>226</v>
      </c>
      <c r="BM384" s="135" t="s">
        <v>661</v>
      </c>
    </row>
    <row r="385" spans="2:65" s="1" customFormat="1">
      <c r="B385" s="32"/>
      <c r="D385" s="137" t="s">
        <v>140</v>
      </c>
      <c r="F385" s="138" t="s">
        <v>662</v>
      </c>
      <c r="I385" s="139"/>
      <c r="L385" s="32"/>
      <c r="M385" s="140"/>
      <c r="T385" s="53"/>
      <c r="AT385" s="17" t="s">
        <v>140</v>
      </c>
      <c r="AU385" s="17" t="s">
        <v>138</v>
      </c>
    </row>
    <row r="386" spans="2:65" s="1" customFormat="1" ht="19.5">
      <c r="B386" s="32"/>
      <c r="D386" s="142" t="s">
        <v>242</v>
      </c>
      <c r="F386" s="166" t="s">
        <v>663</v>
      </c>
      <c r="I386" s="139"/>
      <c r="L386" s="32"/>
      <c r="M386" s="140"/>
      <c r="T386" s="53"/>
      <c r="AT386" s="17" t="s">
        <v>242</v>
      </c>
      <c r="AU386" s="17" t="s">
        <v>138</v>
      </c>
    </row>
    <row r="387" spans="2:65" s="12" customFormat="1">
      <c r="B387" s="141"/>
      <c r="D387" s="142" t="s">
        <v>142</v>
      </c>
      <c r="E387" s="143" t="s">
        <v>19</v>
      </c>
      <c r="F387" s="144" t="s">
        <v>664</v>
      </c>
      <c r="H387" s="145">
        <v>11.2</v>
      </c>
      <c r="I387" s="146"/>
      <c r="L387" s="141"/>
      <c r="M387" s="147"/>
      <c r="T387" s="148"/>
      <c r="AT387" s="143" t="s">
        <v>142</v>
      </c>
      <c r="AU387" s="143" t="s">
        <v>138</v>
      </c>
      <c r="AV387" s="12" t="s">
        <v>77</v>
      </c>
      <c r="AW387" s="12" t="s">
        <v>32</v>
      </c>
      <c r="AX387" s="12" t="s">
        <v>75</v>
      </c>
      <c r="AY387" s="143" t="s">
        <v>130</v>
      </c>
    </row>
    <row r="388" spans="2:65" s="1" customFormat="1" ht="37.9" customHeight="1">
      <c r="B388" s="32"/>
      <c r="C388" s="123" t="s">
        <v>665</v>
      </c>
      <c r="D388" s="123" t="s">
        <v>134</v>
      </c>
      <c r="E388" s="124" t="s">
        <v>666</v>
      </c>
      <c r="F388" s="125" t="s">
        <v>667</v>
      </c>
      <c r="G388" s="126" t="s">
        <v>157</v>
      </c>
      <c r="H388" s="127">
        <v>176.48</v>
      </c>
      <c r="I388" s="128"/>
      <c r="J388" s="129">
        <f>ROUND(I388*H388,2)</f>
        <v>0</v>
      </c>
      <c r="K388" s="130"/>
      <c r="L388" s="32"/>
      <c r="M388" s="131" t="s">
        <v>19</v>
      </c>
      <c r="N388" s="132" t="s">
        <v>41</v>
      </c>
      <c r="P388" s="133">
        <f>O388*H388</f>
        <v>0</v>
      </c>
      <c r="Q388" s="133">
        <v>1.17E-3</v>
      </c>
      <c r="R388" s="133">
        <f>Q388*H388</f>
        <v>0.20648159999999999</v>
      </c>
      <c r="S388" s="133">
        <v>0</v>
      </c>
      <c r="T388" s="134">
        <f>S388*H388</f>
        <v>0</v>
      </c>
      <c r="AR388" s="135" t="s">
        <v>226</v>
      </c>
      <c r="AT388" s="135" t="s">
        <v>134</v>
      </c>
      <c r="AU388" s="135" t="s">
        <v>138</v>
      </c>
      <c r="AY388" s="17" t="s">
        <v>130</v>
      </c>
      <c r="BE388" s="136">
        <f>IF(N388="základní",J388,0)</f>
        <v>0</v>
      </c>
      <c r="BF388" s="136">
        <f>IF(N388="snížená",J388,0)</f>
        <v>0</v>
      </c>
      <c r="BG388" s="136">
        <f>IF(N388="zákl. přenesená",J388,0)</f>
        <v>0</v>
      </c>
      <c r="BH388" s="136">
        <f>IF(N388="sníž. přenesená",J388,0)</f>
        <v>0</v>
      </c>
      <c r="BI388" s="136">
        <f>IF(N388="nulová",J388,0)</f>
        <v>0</v>
      </c>
      <c r="BJ388" s="17" t="s">
        <v>75</v>
      </c>
      <c r="BK388" s="136">
        <f>ROUND(I388*H388,2)</f>
        <v>0</v>
      </c>
      <c r="BL388" s="17" t="s">
        <v>226</v>
      </c>
      <c r="BM388" s="135" t="s">
        <v>668</v>
      </c>
    </row>
    <row r="389" spans="2:65" s="1" customFormat="1">
      <c r="B389" s="32"/>
      <c r="D389" s="137" t="s">
        <v>140</v>
      </c>
      <c r="F389" s="138" t="s">
        <v>669</v>
      </c>
      <c r="I389" s="139"/>
      <c r="L389" s="32"/>
      <c r="M389" s="140"/>
      <c r="T389" s="53"/>
      <c r="AT389" s="17" t="s">
        <v>140</v>
      </c>
      <c r="AU389" s="17" t="s">
        <v>138</v>
      </c>
    </row>
    <row r="390" spans="2:65" s="13" customFormat="1">
      <c r="B390" s="149"/>
      <c r="D390" s="142" t="s">
        <v>142</v>
      </c>
      <c r="E390" s="150" t="s">
        <v>19</v>
      </c>
      <c r="F390" s="151" t="s">
        <v>323</v>
      </c>
      <c r="H390" s="150" t="s">
        <v>19</v>
      </c>
      <c r="I390" s="152"/>
      <c r="L390" s="149"/>
      <c r="M390" s="153"/>
      <c r="T390" s="154"/>
      <c r="AT390" s="150" t="s">
        <v>142</v>
      </c>
      <c r="AU390" s="150" t="s">
        <v>138</v>
      </c>
      <c r="AV390" s="13" t="s">
        <v>75</v>
      </c>
      <c r="AW390" s="13" t="s">
        <v>32</v>
      </c>
      <c r="AX390" s="13" t="s">
        <v>70</v>
      </c>
      <c r="AY390" s="150" t="s">
        <v>130</v>
      </c>
    </row>
    <row r="391" spans="2:65" s="12" customFormat="1">
      <c r="B391" s="141"/>
      <c r="D391" s="142" t="s">
        <v>142</v>
      </c>
      <c r="E391" s="143" t="s">
        <v>19</v>
      </c>
      <c r="F391" s="144" t="s">
        <v>670</v>
      </c>
      <c r="H391" s="145">
        <v>176.48</v>
      </c>
      <c r="I391" s="146"/>
      <c r="L391" s="141"/>
      <c r="M391" s="147"/>
      <c r="T391" s="148"/>
      <c r="AT391" s="143" t="s">
        <v>142</v>
      </c>
      <c r="AU391" s="143" t="s">
        <v>138</v>
      </c>
      <c r="AV391" s="12" t="s">
        <v>77</v>
      </c>
      <c r="AW391" s="12" t="s">
        <v>32</v>
      </c>
      <c r="AX391" s="12" t="s">
        <v>75</v>
      </c>
      <c r="AY391" s="143" t="s">
        <v>130</v>
      </c>
    </row>
    <row r="392" spans="2:65" s="1" customFormat="1" ht="37.9" customHeight="1">
      <c r="B392" s="32"/>
      <c r="C392" s="155" t="s">
        <v>671</v>
      </c>
      <c r="D392" s="155" t="s">
        <v>215</v>
      </c>
      <c r="E392" s="156" t="s">
        <v>672</v>
      </c>
      <c r="F392" s="157" t="s">
        <v>673</v>
      </c>
      <c r="G392" s="158" t="s">
        <v>157</v>
      </c>
      <c r="H392" s="159">
        <v>122.75</v>
      </c>
      <c r="I392" s="160"/>
      <c r="J392" s="161">
        <f>ROUND(I392*H392,2)</f>
        <v>0</v>
      </c>
      <c r="K392" s="162"/>
      <c r="L392" s="163"/>
      <c r="M392" s="164" t="s">
        <v>19</v>
      </c>
      <c r="N392" s="165" t="s">
        <v>41</v>
      </c>
      <c r="P392" s="133">
        <f>O392*H392</f>
        <v>0</v>
      </c>
      <c r="Q392" s="133">
        <v>2.0999999999999999E-3</v>
      </c>
      <c r="R392" s="133">
        <f>Q392*H392</f>
        <v>0.25777499999999998</v>
      </c>
      <c r="S392" s="133">
        <v>0</v>
      </c>
      <c r="T392" s="134">
        <f>S392*H392</f>
        <v>0</v>
      </c>
      <c r="AR392" s="135" t="s">
        <v>335</v>
      </c>
      <c r="AT392" s="135" t="s">
        <v>215</v>
      </c>
      <c r="AU392" s="135" t="s">
        <v>138</v>
      </c>
      <c r="AY392" s="17" t="s">
        <v>130</v>
      </c>
      <c r="BE392" s="136">
        <f>IF(N392="základní",J392,0)</f>
        <v>0</v>
      </c>
      <c r="BF392" s="136">
        <f>IF(N392="snížená",J392,0)</f>
        <v>0</v>
      </c>
      <c r="BG392" s="136">
        <f>IF(N392="zákl. přenesená",J392,0)</f>
        <v>0</v>
      </c>
      <c r="BH392" s="136">
        <f>IF(N392="sníž. přenesená",J392,0)</f>
        <v>0</v>
      </c>
      <c r="BI392" s="136">
        <f>IF(N392="nulová",J392,0)</f>
        <v>0</v>
      </c>
      <c r="BJ392" s="17" t="s">
        <v>75</v>
      </c>
      <c r="BK392" s="136">
        <f>ROUND(I392*H392,2)</f>
        <v>0</v>
      </c>
      <c r="BL392" s="17" t="s">
        <v>226</v>
      </c>
      <c r="BM392" s="135" t="s">
        <v>674</v>
      </c>
    </row>
    <row r="393" spans="2:65" s="13" customFormat="1">
      <c r="B393" s="149"/>
      <c r="D393" s="142" t="s">
        <v>142</v>
      </c>
      <c r="E393" s="150" t="s">
        <v>19</v>
      </c>
      <c r="F393" s="151" t="s">
        <v>675</v>
      </c>
      <c r="H393" s="150" t="s">
        <v>19</v>
      </c>
      <c r="I393" s="152"/>
      <c r="L393" s="149"/>
      <c r="M393" s="153"/>
      <c r="T393" s="154"/>
      <c r="AT393" s="150" t="s">
        <v>142</v>
      </c>
      <c r="AU393" s="150" t="s">
        <v>138</v>
      </c>
      <c r="AV393" s="13" t="s">
        <v>75</v>
      </c>
      <c r="AW393" s="13" t="s">
        <v>32</v>
      </c>
      <c r="AX393" s="13" t="s">
        <v>70</v>
      </c>
      <c r="AY393" s="150" t="s">
        <v>130</v>
      </c>
    </row>
    <row r="394" spans="2:65" s="12" customFormat="1">
      <c r="B394" s="141"/>
      <c r="D394" s="142" t="s">
        <v>142</v>
      </c>
      <c r="E394" s="143" t="s">
        <v>19</v>
      </c>
      <c r="F394" s="144" t="s">
        <v>676</v>
      </c>
      <c r="H394" s="145">
        <v>122.75</v>
      </c>
      <c r="I394" s="146"/>
      <c r="L394" s="141"/>
      <c r="M394" s="147"/>
      <c r="T394" s="148"/>
      <c r="AT394" s="143" t="s">
        <v>142</v>
      </c>
      <c r="AU394" s="143" t="s">
        <v>138</v>
      </c>
      <c r="AV394" s="12" t="s">
        <v>77</v>
      </c>
      <c r="AW394" s="12" t="s">
        <v>32</v>
      </c>
      <c r="AX394" s="12" t="s">
        <v>75</v>
      </c>
      <c r="AY394" s="143" t="s">
        <v>130</v>
      </c>
    </row>
    <row r="395" spans="2:65" s="1" customFormat="1" ht="33" customHeight="1">
      <c r="B395" s="32"/>
      <c r="C395" s="155" t="s">
        <v>677</v>
      </c>
      <c r="D395" s="155" t="s">
        <v>215</v>
      </c>
      <c r="E395" s="156" t="s">
        <v>678</v>
      </c>
      <c r="F395" s="157" t="s">
        <v>679</v>
      </c>
      <c r="G395" s="158" t="s">
        <v>157</v>
      </c>
      <c r="H395" s="159">
        <v>53.73</v>
      </c>
      <c r="I395" s="160"/>
      <c r="J395" s="161">
        <f>ROUND(I395*H395,2)</f>
        <v>0</v>
      </c>
      <c r="K395" s="162"/>
      <c r="L395" s="163"/>
      <c r="M395" s="164" t="s">
        <v>19</v>
      </c>
      <c r="N395" s="165" t="s">
        <v>41</v>
      </c>
      <c r="P395" s="133">
        <f>O395*H395</f>
        <v>0</v>
      </c>
      <c r="Q395" s="133">
        <v>3.5000000000000001E-3</v>
      </c>
      <c r="R395" s="133">
        <f>Q395*H395</f>
        <v>0.188055</v>
      </c>
      <c r="S395" s="133">
        <v>0</v>
      </c>
      <c r="T395" s="134">
        <f>S395*H395</f>
        <v>0</v>
      </c>
      <c r="AR395" s="135" t="s">
        <v>335</v>
      </c>
      <c r="AT395" s="135" t="s">
        <v>215</v>
      </c>
      <c r="AU395" s="135" t="s">
        <v>138</v>
      </c>
      <c r="AY395" s="17" t="s">
        <v>130</v>
      </c>
      <c r="BE395" s="136">
        <f>IF(N395="základní",J395,0)</f>
        <v>0</v>
      </c>
      <c r="BF395" s="136">
        <f>IF(N395="snížená",J395,0)</f>
        <v>0</v>
      </c>
      <c r="BG395" s="136">
        <f>IF(N395="zákl. přenesená",J395,0)</f>
        <v>0</v>
      </c>
      <c r="BH395" s="136">
        <f>IF(N395="sníž. přenesená",J395,0)</f>
        <v>0</v>
      </c>
      <c r="BI395" s="136">
        <f>IF(N395="nulová",J395,0)</f>
        <v>0</v>
      </c>
      <c r="BJ395" s="17" t="s">
        <v>75</v>
      </c>
      <c r="BK395" s="136">
        <f>ROUND(I395*H395,2)</f>
        <v>0</v>
      </c>
      <c r="BL395" s="17" t="s">
        <v>226</v>
      </c>
      <c r="BM395" s="135" t="s">
        <v>680</v>
      </c>
    </row>
    <row r="396" spans="2:65" s="1" customFormat="1" ht="24.2" customHeight="1">
      <c r="B396" s="32"/>
      <c r="C396" s="123" t="s">
        <v>681</v>
      </c>
      <c r="D396" s="123" t="s">
        <v>134</v>
      </c>
      <c r="E396" s="124" t="s">
        <v>682</v>
      </c>
      <c r="F396" s="125" t="s">
        <v>683</v>
      </c>
      <c r="G396" s="126" t="s">
        <v>365</v>
      </c>
      <c r="H396" s="127">
        <v>242</v>
      </c>
      <c r="I396" s="128"/>
      <c r="J396" s="129">
        <f>ROUND(I396*H396,2)</f>
        <v>0</v>
      </c>
      <c r="K396" s="130"/>
      <c r="L396" s="32"/>
      <c r="M396" s="131" t="s">
        <v>19</v>
      </c>
      <c r="N396" s="132" t="s">
        <v>41</v>
      </c>
      <c r="P396" s="133">
        <f>O396*H396</f>
        <v>0</v>
      </c>
      <c r="Q396" s="133">
        <v>2.0000000000000001E-4</v>
      </c>
      <c r="R396" s="133">
        <f>Q396*H396</f>
        <v>4.8400000000000006E-2</v>
      </c>
      <c r="S396" s="133">
        <v>0</v>
      </c>
      <c r="T396" s="134">
        <f>S396*H396</f>
        <v>0</v>
      </c>
      <c r="AR396" s="135" t="s">
        <v>226</v>
      </c>
      <c r="AT396" s="135" t="s">
        <v>134</v>
      </c>
      <c r="AU396" s="135" t="s">
        <v>138</v>
      </c>
      <c r="AY396" s="17" t="s">
        <v>130</v>
      </c>
      <c r="BE396" s="136">
        <f>IF(N396="základní",J396,0)</f>
        <v>0</v>
      </c>
      <c r="BF396" s="136">
        <f>IF(N396="snížená",J396,0)</f>
        <v>0</v>
      </c>
      <c r="BG396" s="136">
        <f>IF(N396="zákl. přenesená",J396,0)</f>
        <v>0</v>
      </c>
      <c r="BH396" s="136">
        <f>IF(N396="sníž. přenesená",J396,0)</f>
        <v>0</v>
      </c>
      <c r="BI396" s="136">
        <f>IF(N396="nulová",J396,0)</f>
        <v>0</v>
      </c>
      <c r="BJ396" s="17" t="s">
        <v>75</v>
      </c>
      <c r="BK396" s="136">
        <f>ROUND(I396*H396,2)</f>
        <v>0</v>
      </c>
      <c r="BL396" s="17" t="s">
        <v>226</v>
      </c>
      <c r="BM396" s="135" t="s">
        <v>684</v>
      </c>
    </row>
    <row r="397" spans="2:65" s="1" customFormat="1">
      <c r="B397" s="32"/>
      <c r="D397" s="137" t="s">
        <v>140</v>
      </c>
      <c r="F397" s="138" t="s">
        <v>685</v>
      </c>
      <c r="I397" s="139"/>
      <c r="L397" s="32"/>
      <c r="M397" s="140"/>
      <c r="T397" s="53"/>
      <c r="AT397" s="17" t="s">
        <v>140</v>
      </c>
      <c r="AU397" s="17" t="s">
        <v>138</v>
      </c>
    </row>
    <row r="398" spans="2:65" s="1" customFormat="1" ht="55.5" customHeight="1">
      <c r="B398" s="32"/>
      <c r="C398" s="123" t="s">
        <v>686</v>
      </c>
      <c r="D398" s="123" t="s">
        <v>134</v>
      </c>
      <c r="E398" s="124" t="s">
        <v>687</v>
      </c>
      <c r="F398" s="125" t="s">
        <v>688</v>
      </c>
      <c r="G398" s="126" t="s">
        <v>151</v>
      </c>
      <c r="H398" s="127">
        <v>0.83299999999999996</v>
      </c>
      <c r="I398" s="128"/>
      <c r="J398" s="129">
        <f>ROUND(I398*H398,2)</f>
        <v>0</v>
      </c>
      <c r="K398" s="130"/>
      <c r="L398" s="32"/>
      <c r="M398" s="131" t="s">
        <v>19</v>
      </c>
      <c r="N398" s="132" t="s">
        <v>41</v>
      </c>
      <c r="P398" s="133">
        <f>O398*H398</f>
        <v>0</v>
      </c>
      <c r="Q398" s="133">
        <v>0</v>
      </c>
      <c r="R398" s="133">
        <f>Q398*H398</f>
        <v>0</v>
      </c>
      <c r="S398" s="133">
        <v>0</v>
      </c>
      <c r="T398" s="134">
        <f>S398*H398</f>
        <v>0</v>
      </c>
      <c r="AR398" s="135" t="s">
        <v>226</v>
      </c>
      <c r="AT398" s="135" t="s">
        <v>134</v>
      </c>
      <c r="AU398" s="135" t="s">
        <v>138</v>
      </c>
      <c r="AY398" s="17" t="s">
        <v>130</v>
      </c>
      <c r="BE398" s="136">
        <f>IF(N398="základní",J398,0)</f>
        <v>0</v>
      </c>
      <c r="BF398" s="136">
        <f>IF(N398="snížená",J398,0)</f>
        <v>0</v>
      </c>
      <c r="BG398" s="136">
        <f>IF(N398="zákl. přenesená",J398,0)</f>
        <v>0</v>
      </c>
      <c r="BH398" s="136">
        <f>IF(N398="sníž. přenesená",J398,0)</f>
        <v>0</v>
      </c>
      <c r="BI398" s="136">
        <f>IF(N398="nulová",J398,0)</f>
        <v>0</v>
      </c>
      <c r="BJ398" s="17" t="s">
        <v>75</v>
      </c>
      <c r="BK398" s="136">
        <f>ROUND(I398*H398,2)</f>
        <v>0</v>
      </c>
      <c r="BL398" s="17" t="s">
        <v>226</v>
      </c>
      <c r="BM398" s="135" t="s">
        <v>689</v>
      </c>
    </row>
    <row r="399" spans="2:65" s="1" customFormat="1">
      <c r="B399" s="32"/>
      <c r="D399" s="137" t="s">
        <v>140</v>
      </c>
      <c r="F399" s="138" t="s">
        <v>690</v>
      </c>
      <c r="I399" s="139"/>
      <c r="L399" s="32"/>
      <c r="M399" s="140"/>
      <c r="T399" s="53"/>
      <c r="AT399" s="17" t="s">
        <v>140</v>
      </c>
      <c r="AU399" s="17" t="s">
        <v>138</v>
      </c>
    </row>
    <row r="400" spans="2:65" s="1" customFormat="1" ht="66.75" customHeight="1">
      <c r="B400" s="32"/>
      <c r="C400" s="123" t="s">
        <v>691</v>
      </c>
      <c r="D400" s="123" t="s">
        <v>134</v>
      </c>
      <c r="E400" s="124" t="s">
        <v>692</v>
      </c>
      <c r="F400" s="125" t="s">
        <v>693</v>
      </c>
      <c r="G400" s="126" t="s">
        <v>151</v>
      </c>
      <c r="H400" s="127">
        <v>0.83299999999999996</v>
      </c>
      <c r="I400" s="128"/>
      <c r="J400" s="129">
        <f>ROUND(I400*H400,2)</f>
        <v>0</v>
      </c>
      <c r="K400" s="130"/>
      <c r="L400" s="32"/>
      <c r="M400" s="131" t="s">
        <v>19</v>
      </c>
      <c r="N400" s="132" t="s">
        <v>41</v>
      </c>
      <c r="P400" s="133">
        <f>O400*H400</f>
        <v>0</v>
      </c>
      <c r="Q400" s="133">
        <v>0</v>
      </c>
      <c r="R400" s="133">
        <f>Q400*H400</f>
        <v>0</v>
      </c>
      <c r="S400" s="133">
        <v>0</v>
      </c>
      <c r="T400" s="134">
        <f>S400*H400</f>
        <v>0</v>
      </c>
      <c r="AR400" s="135" t="s">
        <v>226</v>
      </c>
      <c r="AT400" s="135" t="s">
        <v>134</v>
      </c>
      <c r="AU400" s="135" t="s">
        <v>138</v>
      </c>
      <c r="AY400" s="17" t="s">
        <v>130</v>
      </c>
      <c r="BE400" s="136">
        <f>IF(N400="základní",J400,0)</f>
        <v>0</v>
      </c>
      <c r="BF400" s="136">
        <f>IF(N400="snížená",J400,0)</f>
        <v>0</v>
      </c>
      <c r="BG400" s="136">
        <f>IF(N400="zákl. přenesená",J400,0)</f>
        <v>0</v>
      </c>
      <c r="BH400" s="136">
        <f>IF(N400="sníž. přenesená",J400,0)</f>
        <v>0</v>
      </c>
      <c r="BI400" s="136">
        <f>IF(N400="nulová",J400,0)</f>
        <v>0</v>
      </c>
      <c r="BJ400" s="17" t="s">
        <v>75</v>
      </c>
      <c r="BK400" s="136">
        <f>ROUND(I400*H400,2)</f>
        <v>0</v>
      </c>
      <c r="BL400" s="17" t="s">
        <v>226</v>
      </c>
      <c r="BM400" s="135" t="s">
        <v>694</v>
      </c>
    </row>
    <row r="401" spans="2:65" s="1" customFormat="1">
      <c r="B401" s="32"/>
      <c r="D401" s="137" t="s">
        <v>140</v>
      </c>
      <c r="F401" s="138" t="s">
        <v>695</v>
      </c>
      <c r="I401" s="139"/>
      <c r="L401" s="32"/>
      <c r="M401" s="140"/>
      <c r="T401" s="53"/>
      <c r="AT401" s="17" t="s">
        <v>140</v>
      </c>
      <c r="AU401" s="17" t="s">
        <v>138</v>
      </c>
    </row>
    <row r="402" spans="2:65" s="11" customFormat="1" ht="20.85" customHeight="1">
      <c r="B402" s="111"/>
      <c r="D402" s="112" t="s">
        <v>69</v>
      </c>
      <c r="E402" s="121" t="s">
        <v>696</v>
      </c>
      <c r="F402" s="121" t="s">
        <v>697</v>
      </c>
      <c r="I402" s="114"/>
      <c r="J402" s="122">
        <f>BK402</f>
        <v>0</v>
      </c>
      <c r="L402" s="111"/>
      <c r="M402" s="116"/>
      <c r="P402" s="117">
        <f>SUM(P403:P416)</f>
        <v>0</v>
      </c>
      <c r="R402" s="117">
        <f>SUM(R403:R416)</f>
        <v>1.7172E-2</v>
      </c>
      <c r="T402" s="118">
        <f>SUM(T403:T416)</f>
        <v>5.94E-3</v>
      </c>
      <c r="AR402" s="112" t="s">
        <v>77</v>
      </c>
      <c r="AT402" s="119" t="s">
        <v>69</v>
      </c>
      <c r="AU402" s="119" t="s">
        <v>77</v>
      </c>
      <c r="AY402" s="112" t="s">
        <v>130</v>
      </c>
      <c r="BK402" s="120">
        <f>SUM(BK403:BK416)</f>
        <v>0</v>
      </c>
    </row>
    <row r="403" spans="2:65" s="1" customFormat="1" ht="21.75" customHeight="1">
      <c r="B403" s="32"/>
      <c r="C403" s="123" t="s">
        <v>698</v>
      </c>
      <c r="D403" s="123" t="s">
        <v>134</v>
      </c>
      <c r="E403" s="124" t="s">
        <v>699</v>
      </c>
      <c r="F403" s="125" t="s">
        <v>700</v>
      </c>
      <c r="G403" s="126" t="s">
        <v>200</v>
      </c>
      <c r="H403" s="127">
        <v>2</v>
      </c>
      <c r="I403" s="128"/>
      <c r="J403" s="129">
        <f>ROUND(I403*H403,2)</f>
        <v>0</v>
      </c>
      <c r="K403" s="130"/>
      <c r="L403" s="32"/>
      <c r="M403" s="131" t="s">
        <v>19</v>
      </c>
      <c r="N403" s="132" t="s">
        <v>41</v>
      </c>
      <c r="P403" s="133">
        <f>O403*H403</f>
        <v>0</v>
      </c>
      <c r="Q403" s="133">
        <v>0</v>
      </c>
      <c r="R403" s="133">
        <f>Q403*H403</f>
        <v>0</v>
      </c>
      <c r="S403" s="133">
        <v>2.97E-3</v>
      </c>
      <c r="T403" s="134">
        <f>S403*H403</f>
        <v>5.94E-3</v>
      </c>
      <c r="AR403" s="135" t="s">
        <v>226</v>
      </c>
      <c r="AT403" s="135" t="s">
        <v>134</v>
      </c>
      <c r="AU403" s="135" t="s">
        <v>138</v>
      </c>
      <c r="AY403" s="17" t="s">
        <v>130</v>
      </c>
      <c r="BE403" s="136">
        <f>IF(N403="základní",J403,0)</f>
        <v>0</v>
      </c>
      <c r="BF403" s="136">
        <f>IF(N403="snížená",J403,0)</f>
        <v>0</v>
      </c>
      <c r="BG403" s="136">
        <f>IF(N403="zákl. přenesená",J403,0)</f>
        <v>0</v>
      </c>
      <c r="BH403" s="136">
        <f>IF(N403="sníž. přenesená",J403,0)</f>
        <v>0</v>
      </c>
      <c r="BI403" s="136">
        <f>IF(N403="nulová",J403,0)</f>
        <v>0</v>
      </c>
      <c r="BJ403" s="17" t="s">
        <v>75</v>
      </c>
      <c r="BK403" s="136">
        <f>ROUND(I403*H403,2)</f>
        <v>0</v>
      </c>
      <c r="BL403" s="17" t="s">
        <v>226</v>
      </c>
      <c r="BM403" s="135" t="s">
        <v>701</v>
      </c>
    </row>
    <row r="404" spans="2:65" s="1" customFormat="1">
      <c r="B404" s="32"/>
      <c r="D404" s="137" t="s">
        <v>140</v>
      </c>
      <c r="F404" s="138" t="s">
        <v>702</v>
      </c>
      <c r="I404" s="139"/>
      <c r="L404" s="32"/>
      <c r="M404" s="140"/>
      <c r="T404" s="53"/>
      <c r="AT404" s="17" t="s">
        <v>140</v>
      </c>
      <c r="AU404" s="17" t="s">
        <v>138</v>
      </c>
    </row>
    <row r="405" spans="2:65" s="1" customFormat="1" ht="24.2" customHeight="1">
      <c r="B405" s="32"/>
      <c r="C405" s="123" t="s">
        <v>703</v>
      </c>
      <c r="D405" s="123" t="s">
        <v>134</v>
      </c>
      <c r="E405" s="124" t="s">
        <v>704</v>
      </c>
      <c r="F405" s="125" t="s">
        <v>705</v>
      </c>
      <c r="G405" s="126" t="s">
        <v>200</v>
      </c>
      <c r="H405" s="127">
        <v>8</v>
      </c>
      <c r="I405" s="128"/>
      <c r="J405" s="129">
        <f>ROUND(I405*H405,2)</f>
        <v>0</v>
      </c>
      <c r="K405" s="130"/>
      <c r="L405" s="32"/>
      <c r="M405" s="131" t="s">
        <v>19</v>
      </c>
      <c r="N405" s="132" t="s">
        <v>41</v>
      </c>
      <c r="P405" s="133">
        <f>O405*H405</f>
        <v>0</v>
      </c>
      <c r="Q405" s="133">
        <v>0</v>
      </c>
      <c r="R405" s="133">
        <f>Q405*H405</f>
        <v>0</v>
      </c>
      <c r="S405" s="133">
        <v>0</v>
      </c>
      <c r="T405" s="134">
        <f>S405*H405</f>
        <v>0</v>
      </c>
      <c r="AR405" s="135" t="s">
        <v>226</v>
      </c>
      <c r="AT405" s="135" t="s">
        <v>134</v>
      </c>
      <c r="AU405" s="135" t="s">
        <v>138</v>
      </c>
      <c r="AY405" s="17" t="s">
        <v>130</v>
      </c>
      <c r="BE405" s="136">
        <f>IF(N405="základní",J405,0)</f>
        <v>0</v>
      </c>
      <c r="BF405" s="136">
        <f>IF(N405="snížená",J405,0)</f>
        <v>0</v>
      </c>
      <c r="BG405" s="136">
        <f>IF(N405="zákl. přenesená",J405,0)</f>
        <v>0</v>
      </c>
      <c r="BH405" s="136">
        <f>IF(N405="sníž. přenesená",J405,0)</f>
        <v>0</v>
      </c>
      <c r="BI405" s="136">
        <f>IF(N405="nulová",J405,0)</f>
        <v>0</v>
      </c>
      <c r="BJ405" s="17" t="s">
        <v>75</v>
      </c>
      <c r="BK405" s="136">
        <f>ROUND(I405*H405,2)</f>
        <v>0</v>
      </c>
      <c r="BL405" s="17" t="s">
        <v>226</v>
      </c>
      <c r="BM405" s="135" t="s">
        <v>706</v>
      </c>
    </row>
    <row r="406" spans="2:65" s="1" customFormat="1">
      <c r="B406" s="32"/>
      <c r="D406" s="137" t="s">
        <v>140</v>
      </c>
      <c r="F406" s="138" t="s">
        <v>707</v>
      </c>
      <c r="I406" s="139"/>
      <c r="L406" s="32"/>
      <c r="M406" s="140"/>
      <c r="T406" s="53"/>
      <c r="AT406" s="17" t="s">
        <v>140</v>
      </c>
      <c r="AU406" s="17" t="s">
        <v>138</v>
      </c>
    </row>
    <row r="407" spans="2:65" s="12" customFormat="1">
      <c r="B407" s="141"/>
      <c r="D407" s="142" t="s">
        <v>142</v>
      </c>
      <c r="E407" s="143" t="s">
        <v>19</v>
      </c>
      <c r="F407" s="144" t="s">
        <v>708</v>
      </c>
      <c r="H407" s="145">
        <v>8</v>
      </c>
      <c r="I407" s="146"/>
      <c r="L407" s="141"/>
      <c r="M407" s="147"/>
      <c r="T407" s="148"/>
      <c r="AT407" s="143" t="s">
        <v>142</v>
      </c>
      <c r="AU407" s="143" t="s">
        <v>138</v>
      </c>
      <c r="AV407" s="12" t="s">
        <v>77</v>
      </c>
      <c r="AW407" s="12" t="s">
        <v>32</v>
      </c>
      <c r="AX407" s="12" t="s">
        <v>75</v>
      </c>
      <c r="AY407" s="143" t="s">
        <v>130</v>
      </c>
    </row>
    <row r="408" spans="2:65" s="1" customFormat="1" ht="21.75" customHeight="1">
      <c r="B408" s="32"/>
      <c r="C408" s="155" t="s">
        <v>709</v>
      </c>
      <c r="D408" s="155" t="s">
        <v>215</v>
      </c>
      <c r="E408" s="156" t="s">
        <v>710</v>
      </c>
      <c r="F408" s="157" t="s">
        <v>711</v>
      </c>
      <c r="G408" s="158" t="s">
        <v>151</v>
      </c>
      <c r="H408" s="159">
        <v>1.4E-2</v>
      </c>
      <c r="I408" s="160"/>
      <c r="J408" s="161">
        <f>ROUND(I408*H408,2)</f>
        <v>0</v>
      </c>
      <c r="K408" s="162"/>
      <c r="L408" s="163"/>
      <c r="M408" s="164" t="s">
        <v>19</v>
      </c>
      <c r="N408" s="165" t="s">
        <v>41</v>
      </c>
      <c r="P408" s="133">
        <f>O408*H408</f>
        <v>0</v>
      </c>
      <c r="Q408" s="133">
        <v>1</v>
      </c>
      <c r="R408" s="133">
        <f>Q408*H408</f>
        <v>1.4E-2</v>
      </c>
      <c r="S408" s="133">
        <v>0</v>
      </c>
      <c r="T408" s="134">
        <f>S408*H408</f>
        <v>0</v>
      </c>
      <c r="AR408" s="135" t="s">
        <v>335</v>
      </c>
      <c r="AT408" s="135" t="s">
        <v>215</v>
      </c>
      <c r="AU408" s="135" t="s">
        <v>138</v>
      </c>
      <c r="AY408" s="17" t="s">
        <v>130</v>
      </c>
      <c r="BE408" s="136">
        <f>IF(N408="základní",J408,0)</f>
        <v>0</v>
      </c>
      <c r="BF408" s="136">
        <f>IF(N408="snížená",J408,0)</f>
        <v>0</v>
      </c>
      <c r="BG408" s="136">
        <f>IF(N408="zákl. přenesená",J408,0)</f>
        <v>0</v>
      </c>
      <c r="BH408" s="136">
        <f>IF(N408="sníž. přenesená",J408,0)</f>
        <v>0</v>
      </c>
      <c r="BI408" s="136">
        <f>IF(N408="nulová",J408,0)</f>
        <v>0</v>
      </c>
      <c r="BJ408" s="17" t="s">
        <v>75</v>
      </c>
      <c r="BK408" s="136">
        <f>ROUND(I408*H408,2)</f>
        <v>0</v>
      </c>
      <c r="BL408" s="17" t="s">
        <v>226</v>
      </c>
      <c r="BM408" s="135" t="s">
        <v>712</v>
      </c>
    </row>
    <row r="409" spans="2:65" s="12" customFormat="1">
      <c r="B409" s="141"/>
      <c r="D409" s="142" t="s">
        <v>142</v>
      </c>
      <c r="E409" s="143" t="s">
        <v>19</v>
      </c>
      <c r="F409" s="144" t="s">
        <v>713</v>
      </c>
      <c r="H409" s="145">
        <v>1.4E-2</v>
      </c>
      <c r="I409" s="146"/>
      <c r="L409" s="141"/>
      <c r="M409" s="147"/>
      <c r="T409" s="148"/>
      <c r="AT409" s="143" t="s">
        <v>142</v>
      </c>
      <c r="AU409" s="143" t="s">
        <v>138</v>
      </c>
      <c r="AV409" s="12" t="s">
        <v>77</v>
      </c>
      <c r="AW409" s="12" t="s">
        <v>32</v>
      </c>
      <c r="AX409" s="12" t="s">
        <v>75</v>
      </c>
      <c r="AY409" s="143" t="s">
        <v>130</v>
      </c>
    </row>
    <row r="410" spans="2:65" s="1" customFormat="1" ht="33" customHeight="1">
      <c r="B410" s="32"/>
      <c r="C410" s="123" t="s">
        <v>714</v>
      </c>
      <c r="D410" s="123" t="s">
        <v>134</v>
      </c>
      <c r="E410" s="124" t="s">
        <v>715</v>
      </c>
      <c r="F410" s="125" t="s">
        <v>716</v>
      </c>
      <c r="G410" s="126" t="s">
        <v>365</v>
      </c>
      <c r="H410" s="127">
        <v>5.2</v>
      </c>
      <c r="I410" s="128"/>
      <c r="J410" s="129">
        <f>ROUND(I410*H410,2)</f>
        <v>0</v>
      </c>
      <c r="K410" s="130"/>
      <c r="L410" s="32"/>
      <c r="M410" s="131" t="s">
        <v>19</v>
      </c>
      <c r="N410" s="132" t="s">
        <v>41</v>
      </c>
      <c r="P410" s="133">
        <f>O410*H410</f>
        <v>0</v>
      </c>
      <c r="Q410" s="133">
        <v>6.0999999999999997E-4</v>
      </c>
      <c r="R410" s="133">
        <f>Q410*H410</f>
        <v>3.1719999999999999E-3</v>
      </c>
      <c r="S410" s="133">
        <v>0</v>
      </c>
      <c r="T410" s="134">
        <f>S410*H410</f>
        <v>0</v>
      </c>
      <c r="AR410" s="135" t="s">
        <v>226</v>
      </c>
      <c r="AT410" s="135" t="s">
        <v>134</v>
      </c>
      <c r="AU410" s="135" t="s">
        <v>138</v>
      </c>
      <c r="AY410" s="17" t="s">
        <v>130</v>
      </c>
      <c r="BE410" s="136">
        <f>IF(N410="základní",J410,0)</f>
        <v>0</v>
      </c>
      <c r="BF410" s="136">
        <f>IF(N410="snížená",J410,0)</f>
        <v>0</v>
      </c>
      <c r="BG410" s="136">
        <f>IF(N410="zákl. přenesená",J410,0)</f>
        <v>0</v>
      </c>
      <c r="BH410" s="136">
        <f>IF(N410="sníž. přenesená",J410,0)</f>
        <v>0</v>
      </c>
      <c r="BI410" s="136">
        <f>IF(N410="nulová",J410,0)</f>
        <v>0</v>
      </c>
      <c r="BJ410" s="17" t="s">
        <v>75</v>
      </c>
      <c r="BK410" s="136">
        <f>ROUND(I410*H410,2)</f>
        <v>0</v>
      </c>
      <c r="BL410" s="17" t="s">
        <v>226</v>
      </c>
      <c r="BM410" s="135" t="s">
        <v>717</v>
      </c>
    </row>
    <row r="411" spans="2:65" s="1" customFormat="1">
      <c r="B411" s="32"/>
      <c r="D411" s="137" t="s">
        <v>140</v>
      </c>
      <c r="F411" s="138" t="s">
        <v>718</v>
      </c>
      <c r="I411" s="139"/>
      <c r="L411" s="32"/>
      <c r="M411" s="140"/>
      <c r="T411" s="53"/>
      <c r="AT411" s="17" t="s">
        <v>140</v>
      </c>
      <c r="AU411" s="17" t="s">
        <v>138</v>
      </c>
    </row>
    <row r="412" spans="2:65" s="12" customFormat="1">
      <c r="B412" s="141"/>
      <c r="D412" s="142" t="s">
        <v>142</v>
      </c>
      <c r="E412" s="143" t="s">
        <v>19</v>
      </c>
      <c r="F412" s="144" t="s">
        <v>719</v>
      </c>
      <c r="H412" s="145">
        <v>5.2</v>
      </c>
      <c r="I412" s="146"/>
      <c r="L412" s="141"/>
      <c r="M412" s="147"/>
      <c r="T412" s="148"/>
      <c r="AT412" s="143" t="s">
        <v>142</v>
      </c>
      <c r="AU412" s="143" t="s">
        <v>138</v>
      </c>
      <c r="AV412" s="12" t="s">
        <v>77</v>
      </c>
      <c r="AW412" s="12" t="s">
        <v>32</v>
      </c>
      <c r="AX412" s="12" t="s">
        <v>75</v>
      </c>
      <c r="AY412" s="143" t="s">
        <v>130</v>
      </c>
    </row>
    <row r="413" spans="2:65" s="1" customFormat="1" ht="55.5" customHeight="1">
      <c r="B413" s="32"/>
      <c r="C413" s="123" t="s">
        <v>720</v>
      </c>
      <c r="D413" s="123" t="s">
        <v>134</v>
      </c>
      <c r="E413" s="124" t="s">
        <v>721</v>
      </c>
      <c r="F413" s="125" t="s">
        <v>722</v>
      </c>
      <c r="G413" s="126" t="s">
        <v>151</v>
      </c>
      <c r="H413" s="127">
        <v>1.7000000000000001E-2</v>
      </c>
      <c r="I413" s="128"/>
      <c r="J413" s="129">
        <f>ROUND(I413*H413,2)</f>
        <v>0</v>
      </c>
      <c r="K413" s="130"/>
      <c r="L413" s="32"/>
      <c r="M413" s="131" t="s">
        <v>19</v>
      </c>
      <c r="N413" s="132" t="s">
        <v>41</v>
      </c>
      <c r="P413" s="133">
        <f>O413*H413</f>
        <v>0</v>
      </c>
      <c r="Q413" s="133">
        <v>0</v>
      </c>
      <c r="R413" s="133">
        <f>Q413*H413</f>
        <v>0</v>
      </c>
      <c r="S413" s="133">
        <v>0</v>
      </c>
      <c r="T413" s="134">
        <f>S413*H413</f>
        <v>0</v>
      </c>
      <c r="AR413" s="135" t="s">
        <v>226</v>
      </c>
      <c r="AT413" s="135" t="s">
        <v>134</v>
      </c>
      <c r="AU413" s="135" t="s">
        <v>138</v>
      </c>
      <c r="AY413" s="17" t="s">
        <v>130</v>
      </c>
      <c r="BE413" s="136">
        <f>IF(N413="základní",J413,0)</f>
        <v>0</v>
      </c>
      <c r="BF413" s="136">
        <f>IF(N413="snížená",J413,0)</f>
        <v>0</v>
      </c>
      <c r="BG413" s="136">
        <f>IF(N413="zákl. přenesená",J413,0)</f>
        <v>0</v>
      </c>
      <c r="BH413" s="136">
        <f>IF(N413="sníž. přenesená",J413,0)</f>
        <v>0</v>
      </c>
      <c r="BI413" s="136">
        <f>IF(N413="nulová",J413,0)</f>
        <v>0</v>
      </c>
      <c r="BJ413" s="17" t="s">
        <v>75</v>
      </c>
      <c r="BK413" s="136">
        <f>ROUND(I413*H413,2)</f>
        <v>0</v>
      </c>
      <c r="BL413" s="17" t="s">
        <v>226</v>
      </c>
      <c r="BM413" s="135" t="s">
        <v>723</v>
      </c>
    </row>
    <row r="414" spans="2:65" s="1" customFormat="1">
      <c r="B414" s="32"/>
      <c r="D414" s="137" t="s">
        <v>140</v>
      </c>
      <c r="F414" s="138" t="s">
        <v>724</v>
      </c>
      <c r="I414" s="139"/>
      <c r="L414" s="32"/>
      <c r="M414" s="140"/>
      <c r="T414" s="53"/>
      <c r="AT414" s="17" t="s">
        <v>140</v>
      </c>
      <c r="AU414" s="17" t="s">
        <v>138</v>
      </c>
    </row>
    <row r="415" spans="2:65" s="1" customFormat="1" ht="76.349999999999994" customHeight="1">
      <c r="B415" s="32"/>
      <c r="C415" s="123" t="s">
        <v>725</v>
      </c>
      <c r="D415" s="123" t="s">
        <v>134</v>
      </c>
      <c r="E415" s="124" t="s">
        <v>726</v>
      </c>
      <c r="F415" s="125" t="s">
        <v>727</v>
      </c>
      <c r="G415" s="126" t="s">
        <v>151</v>
      </c>
      <c r="H415" s="127">
        <v>1.7000000000000001E-2</v>
      </c>
      <c r="I415" s="128"/>
      <c r="J415" s="129">
        <f>ROUND(I415*H415,2)</f>
        <v>0</v>
      </c>
      <c r="K415" s="130"/>
      <c r="L415" s="32"/>
      <c r="M415" s="131" t="s">
        <v>19</v>
      </c>
      <c r="N415" s="132" t="s">
        <v>41</v>
      </c>
      <c r="P415" s="133">
        <f>O415*H415</f>
        <v>0</v>
      </c>
      <c r="Q415" s="133">
        <v>0</v>
      </c>
      <c r="R415" s="133">
        <f>Q415*H415</f>
        <v>0</v>
      </c>
      <c r="S415" s="133">
        <v>0</v>
      </c>
      <c r="T415" s="134">
        <f>S415*H415</f>
        <v>0</v>
      </c>
      <c r="AR415" s="135" t="s">
        <v>226</v>
      </c>
      <c r="AT415" s="135" t="s">
        <v>134</v>
      </c>
      <c r="AU415" s="135" t="s">
        <v>138</v>
      </c>
      <c r="AY415" s="17" t="s">
        <v>130</v>
      </c>
      <c r="BE415" s="136">
        <f>IF(N415="základní",J415,0)</f>
        <v>0</v>
      </c>
      <c r="BF415" s="136">
        <f>IF(N415="snížená",J415,0)</f>
        <v>0</v>
      </c>
      <c r="BG415" s="136">
        <f>IF(N415="zákl. přenesená",J415,0)</f>
        <v>0</v>
      </c>
      <c r="BH415" s="136">
        <f>IF(N415="sníž. přenesená",J415,0)</f>
        <v>0</v>
      </c>
      <c r="BI415" s="136">
        <f>IF(N415="nulová",J415,0)</f>
        <v>0</v>
      </c>
      <c r="BJ415" s="17" t="s">
        <v>75</v>
      </c>
      <c r="BK415" s="136">
        <f>ROUND(I415*H415,2)</f>
        <v>0</v>
      </c>
      <c r="BL415" s="17" t="s">
        <v>226</v>
      </c>
      <c r="BM415" s="135" t="s">
        <v>728</v>
      </c>
    </row>
    <row r="416" spans="2:65" s="1" customFormat="1">
      <c r="B416" s="32"/>
      <c r="D416" s="137" t="s">
        <v>140</v>
      </c>
      <c r="F416" s="138" t="s">
        <v>729</v>
      </c>
      <c r="I416" s="139"/>
      <c r="L416" s="32"/>
      <c r="M416" s="140"/>
      <c r="T416" s="53"/>
      <c r="AT416" s="17" t="s">
        <v>140</v>
      </c>
      <c r="AU416" s="17" t="s">
        <v>138</v>
      </c>
    </row>
    <row r="417" spans="2:65" s="11" customFormat="1" ht="20.85" customHeight="1">
      <c r="B417" s="111"/>
      <c r="D417" s="112" t="s">
        <v>69</v>
      </c>
      <c r="E417" s="121" t="s">
        <v>730</v>
      </c>
      <c r="F417" s="121" t="s">
        <v>731</v>
      </c>
      <c r="I417" s="114"/>
      <c r="J417" s="122">
        <f>BK417</f>
        <v>0</v>
      </c>
      <c r="L417" s="111"/>
      <c r="M417" s="116"/>
      <c r="P417" s="117">
        <f>SUM(P418:P521)</f>
        <v>0</v>
      </c>
      <c r="R417" s="117">
        <f>SUM(R418:R521)</f>
        <v>0.635042</v>
      </c>
      <c r="T417" s="118">
        <f>SUM(T418:T521)</f>
        <v>0.871</v>
      </c>
      <c r="AR417" s="112" t="s">
        <v>77</v>
      </c>
      <c r="AT417" s="119" t="s">
        <v>69</v>
      </c>
      <c r="AU417" s="119" t="s">
        <v>77</v>
      </c>
      <c r="AY417" s="112" t="s">
        <v>130</v>
      </c>
      <c r="BK417" s="120">
        <f>SUM(BK418:BK521)</f>
        <v>0</v>
      </c>
    </row>
    <row r="418" spans="2:65" s="1" customFormat="1" ht="33" customHeight="1">
      <c r="B418" s="32"/>
      <c r="C418" s="123" t="s">
        <v>732</v>
      </c>
      <c r="D418" s="123" t="s">
        <v>134</v>
      </c>
      <c r="E418" s="124" t="s">
        <v>733</v>
      </c>
      <c r="F418" s="125" t="s">
        <v>734</v>
      </c>
      <c r="G418" s="126" t="s">
        <v>157</v>
      </c>
      <c r="H418" s="127">
        <v>5.76</v>
      </c>
      <c r="I418" s="128"/>
      <c r="J418" s="129">
        <f>ROUND(I418*H418,2)</f>
        <v>0</v>
      </c>
      <c r="K418" s="130"/>
      <c r="L418" s="32"/>
      <c r="M418" s="131" t="s">
        <v>19</v>
      </c>
      <c r="N418" s="132" t="s">
        <v>41</v>
      </c>
      <c r="P418" s="133">
        <f>O418*H418</f>
        <v>0</v>
      </c>
      <c r="Q418" s="133">
        <v>2.7E-4</v>
      </c>
      <c r="R418" s="133">
        <f>Q418*H418</f>
        <v>1.5551999999999999E-3</v>
      </c>
      <c r="S418" s="133">
        <v>0</v>
      </c>
      <c r="T418" s="134">
        <f>S418*H418</f>
        <v>0</v>
      </c>
      <c r="AR418" s="135" t="s">
        <v>226</v>
      </c>
      <c r="AT418" s="135" t="s">
        <v>134</v>
      </c>
      <c r="AU418" s="135" t="s">
        <v>138</v>
      </c>
      <c r="AY418" s="17" t="s">
        <v>130</v>
      </c>
      <c r="BE418" s="136">
        <f>IF(N418="základní",J418,0)</f>
        <v>0</v>
      </c>
      <c r="BF418" s="136">
        <f>IF(N418="snížená",J418,0)</f>
        <v>0</v>
      </c>
      <c r="BG418" s="136">
        <f>IF(N418="zákl. přenesená",J418,0)</f>
        <v>0</v>
      </c>
      <c r="BH418" s="136">
        <f>IF(N418="sníž. přenesená",J418,0)</f>
        <v>0</v>
      </c>
      <c r="BI418" s="136">
        <f>IF(N418="nulová",J418,0)</f>
        <v>0</v>
      </c>
      <c r="BJ418" s="17" t="s">
        <v>75</v>
      </c>
      <c r="BK418" s="136">
        <f>ROUND(I418*H418,2)</f>
        <v>0</v>
      </c>
      <c r="BL418" s="17" t="s">
        <v>226</v>
      </c>
      <c r="BM418" s="135" t="s">
        <v>735</v>
      </c>
    </row>
    <row r="419" spans="2:65" s="1" customFormat="1">
      <c r="B419" s="32"/>
      <c r="D419" s="137" t="s">
        <v>140</v>
      </c>
      <c r="F419" s="138" t="s">
        <v>736</v>
      </c>
      <c r="I419" s="139"/>
      <c r="L419" s="32"/>
      <c r="M419" s="140"/>
      <c r="T419" s="53"/>
      <c r="AT419" s="17" t="s">
        <v>140</v>
      </c>
      <c r="AU419" s="17" t="s">
        <v>138</v>
      </c>
    </row>
    <row r="420" spans="2:65" s="12" customFormat="1">
      <c r="B420" s="141"/>
      <c r="D420" s="142" t="s">
        <v>142</v>
      </c>
      <c r="E420" s="143" t="s">
        <v>19</v>
      </c>
      <c r="F420" s="144" t="s">
        <v>340</v>
      </c>
      <c r="H420" s="145">
        <v>5.76</v>
      </c>
      <c r="I420" s="146"/>
      <c r="L420" s="141"/>
      <c r="M420" s="147"/>
      <c r="T420" s="148"/>
      <c r="AT420" s="143" t="s">
        <v>142</v>
      </c>
      <c r="AU420" s="143" t="s">
        <v>138</v>
      </c>
      <c r="AV420" s="12" t="s">
        <v>77</v>
      </c>
      <c r="AW420" s="12" t="s">
        <v>32</v>
      </c>
      <c r="AX420" s="12" t="s">
        <v>75</v>
      </c>
      <c r="AY420" s="143" t="s">
        <v>130</v>
      </c>
    </row>
    <row r="421" spans="2:65" s="1" customFormat="1" ht="24.2" customHeight="1">
      <c r="B421" s="32"/>
      <c r="C421" s="155" t="s">
        <v>737</v>
      </c>
      <c r="D421" s="155" t="s">
        <v>215</v>
      </c>
      <c r="E421" s="156" t="s">
        <v>738</v>
      </c>
      <c r="F421" s="157" t="s">
        <v>739</v>
      </c>
      <c r="G421" s="158" t="s">
        <v>157</v>
      </c>
      <c r="H421" s="159">
        <v>5.76</v>
      </c>
      <c r="I421" s="160"/>
      <c r="J421" s="161">
        <f>ROUND(I421*H421,2)</f>
        <v>0</v>
      </c>
      <c r="K421" s="162"/>
      <c r="L421" s="163"/>
      <c r="M421" s="164" t="s">
        <v>19</v>
      </c>
      <c r="N421" s="165" t="s">
        <v>41</v>
      </c>
      <c r="P421" s="133">
        <f>O421*H421</f>
        <v>0</v>
      </c>
      <c r="Q421" s="133">
        <v>3.056E-2</v>
      </c>
      <c r="R421" s="133">
        <f>Q421*H421</f>
        <v>0.1760256</v>
      </c>
      <c r="S421" s="133">
        <v>0</v>
      </c>
      <c r="T421" s="134">
        <f>S421*H421</f>
        <v>0</v>
      </c>
      <c r="AR421" s="135" t="s">
        <v>335</v>
      </c>
      <c r="AT421" s="135" t="s">
        <v>215</v>
      </c>
      <c r="AU421" s="135" t="s">
        <v>138</v>
      </c>
      <c r="AY421" s="17" t="s">
        <v>130</v>
      </c>
      <c r="BE421" s="136">
        <f>IF(N421="základní",J421,0)</f>
        <v>0</v>
      </c>
      <c r="BF421" s="136">
        <f>IF(N421="snížená",J421,0)</f>
        <v>0</v>
      </c>
      <c r="BG421" s="136">
        <f>IF(N421="zákl. přenesená",J421,0)</f>
        <v>0</v>
      </c>
      <c r="BH421" s="136">
        <f>IF(N421="sníž. přenesená",J421,0)</f>
        <v>0</v>
      </c>
      <c r="BI421" s="136">
        <f>IF(N421="nulová",J421,0)</f>
        <v>0</v>
      </c>
      <c r="BJ421" s="17" t="s">
        <v>75</v>
      </c>
      <c r="BK421" s="136">
        <f>ROUND(I421*H421,2)</f>
        <v>0</v>
      </c>
      <c r="BL421" s="17" t="s">
        <v>226</v>
      </c>
      <c r="BM421" s="135" t="s">
        <v>740</v>
      </c>
    </row>
    <row r="422" spans="2:65" s="12" customFormat="1">
      <c r="B422" s="141"/>
      <c r="D422" s="142" t="s">
        <v>142</v>
      </c>
      <c r="E422" s="143" t="s">
        <v>19</v>
      </c>
      <c r="F422" s="144" t="s">
        <v>340</v>
      </c>
      <c r="H422" s="145">
        <v>5.76</v>
      </c>
      <c r="I422" s="146"/>
      <c r="L422" s="141"/>
      <c r="M422" s="147"/>
      <c r="T422" s="148"/>
      <c r="AT422" s="143" t="s">
        <v>142</v>
      </c>
      <c r="AU422" s="143" t="s">
        <v>138</v>
      </c>
      <c r="AV422" s="12" t="s">
        <v>77</v>
      </c>
      <c r="AW422" s="12" t="s">
        <v>32</v>
      </c>
      <c r="AX422" s="12" t="s">
        <v>75</v>
      </c>
      <c r="AY422" s="143" t="s">
        <v>130</v>
      </c>
    </row>
    <row r="423" spans="2:65" s="1" customFormat="1" ht="24.2" customHeight="1">
      <c r="B423" s="32"/>
      <c r="C423" s="123" t="s">
        <v>741</v>
      </c>
      <c r="D423" s="123" t="s">
        <v>134</v>
      </c>
      <c r="E423" s="124" t="s">
        <v>742</v>
      </c>
      <c r="F423" s="125" t="s">
        <v>743</v>
      </c>
      <c r="G423" s="126" t="s">
        <v>200</v>
      </c>
      <c r="H423" s="127">
        <v>1</v>
      </c>
      <c r="I423" s="128"/>
      <c r="J423" s="129">
        <f>ROUND(I423*H423,2)</f>
        <v>0</v>
      </c>
      <c r="K423" s="130"/>
      <c r="L423" s="32"/>
      <c r="M423" s="131" t="s">
        <v>19</v>
      </c>
      <c r="N423" s="132" t="s">
        <v>41</v>
      </c>
      <c r="P423" s="133">
        <f>O423*H423</f>
        <v>0</v>
      </c>
      <c r="Q423" s="133">
        <v>2.7E-4</v>
      </c>
      <c r="R423" s="133">
        <f>Q423*H423</f>
        <v>2.7E-4</v>
      </c>
      <c r="S423" s="133">
        <v>0</v>
      </c>
      <c r="T423" s="134">
        <f>S423*H423</f>
        <v>0</v>
      </c>
      <c r="AR423" s="135" t="s">
        <v>226</v>
      </c>
      <c r="AT423" s="135" t="s">
        <v>134</v>
      </c>
      <c r="AU423" s="135" t="s">
        <v>138</v>
      </c>
      <c r="AY423" s="17" t="s">
        <v>130</v>
      </c>
      <c r="BE423" s="136">
        <f>IF(N423="základní",J423,0)</f>
        <v>0</v>
      </c>
      <c r="BF423" s="136">
        <f>IF(N423="snížená",J423,0)</f>
        <v>0</v>
      </c>
      <c r="BG423" s="136">
        <f>IF(N423="zákl. přenesená",J423,0)</f>
        <v>0</v>
      </c>
      <c r="BH423" s="136">
        <f>IF(N423="sníž. přenesená",J423,0)</f>
        <v>0</v>
      </c>
      <c r="BI423" s="136">
        <f>IF(N423="nulová",J423,0)</f>
        <v>0</v>
      </c>
      <c r="BJ423" s="17" t="s">
        <v>75</v>
      </c>
      <c r="BK423" s="136">
        <f>ROUND(I423*H423,2)</f>
        <v>0</v>
      </c>
      <c r="BL423" s="17" t="s">
        <v>226</v>
      </c>
      <c r="BM423" s="135" t="s">
        <v>744</v>
      </c>
    </row>
    <row r="424" spans="2:65" s="1" customFormat="1">
      <c r="B424" s="32"/>
      <c r="D424" s="137" t="s">
        <v>140</v>
      </c>
      <c r="F424" s="138" t="s">
        <v>745</v>
      </c>
      <c r="I424" s="139"/>
      <c r="L424" s="32"/>
      <c r="M424" s="140"/>
      <c r="T424" s="53"/>
      <c r="AT424" s="17" t="s">
        <v>140</v>
      </c>
      <c r="AU424" s="17" t="s">
        <v>138</v>
      </c>
    </row>
    <row r="425" spans="2:65" s="1" customFormat="1" ht="24.2" customHeight="1">
      <c r="B425" s="32"/>
      <c r="C425" s="155" t="s">
        <v>746</v>
      </c>
      <c r="D425" s="155" t="s">
        <v>215</v>
      </c>
      <c r="E425" s="156" t="s">
        <v>747</v>
      </c>
      <c r="F425" s="157" t="s">
        <v>748</v>
      </c>
      <c r="G425" s="158" t="s">
        <v>157</v>
      </c>
      <c r="H425" s="159">
        <v>0.21</v>
      </c>
      <c r="I425" s="160"/>
      <c r="J425" s="161">
        <f>ROUND(I425*H425,2)</f>
        <v>0</v>
      </c>
      <c r="K425" s="162"/>
      <c r="L425" s="163"/>
      <c r="M425" s="164" t="s">
        <v>19</v>
      </c>
      <c r="N425" s="165" t="s">
        <v>41</v>
      </c>
      <c r="P425" s="133">
        <f>O425*H425</f>
        <v>0</v>
      </c>
      <c r="Q425" s="133">
        <v>3.4720000000000001E-2</v>
      </c>
      <c r="R425" s="133">
        <f>Q425*H425</f>
        <v>7.2912000000000003E-3</v>
      </c>
      <c r="S425" s="133">
        <v>0</v>
      </c>
      <c r="T425" s="134">
        <f>S425*H425</f>
        <v>0</v>
      </c>
      <c r="AR425" s="135" t="s">
        <v>335</v>
      </c>
      <c r="AT425" s="135" t="s">
        <v>215</v>
      </c>
      <c r="AU425" s="135" t="s">
        <v>138</v>
      </c>
      <c r="AY425" s="17" t="s">
        <v>130</v>
      </c>
      <c r="BE425" s="136">
        <f>IF(N425="základní",J425,0)</f>
        <v>0</v>
      </c>
      <c r="BF425" s="136">
        <f>IF(N425="snížená",J425,0)</f>
        <v>0</v>
      </c>
      <c r="BG425" s="136">
        <f>IF(N425="zákl. přenesená",J425,0)</f>
        <v>0</v>
      </c>
      <c r="BH425" s="136">
        <f>IF(N425="sníž. přenesená",J425,0)</f>
        <v>0</v>
      </c>
      <c r="BI425" s="136">
        <f>IF(N425="nulová",J425,0)</f>
        <v>0</v>
      </c>
      <c r="BJ425" s="17" t="s">
        <v>75</v>
      </c>
      <c r="BK425" s="136">
        <f>ROUND(I425*H425,2)</f>
        <v>0</v>
      </c>
      <c r="BL425" s="17" t="s">
        <v>226</v>
      </c>
      <c r="BM425" s="135" t="s">
        <v>749</v>
      </c>
    </row>
    <row r="426" spans="2:65" s="12" customFormat="1">
      <c r="B426" s="141"/>
      <c r="D426" s="142" t="s">
        <v>142</v>
      </c>
      <c r="E426" s="143" t="s">
        <v>19</v>
      </c>
      <c r="F426" s="144" t="s">
        <v>341</v>
      </c>
      <c r="H426" s="145">
        <v>0.21</v>
      </c>
      <c r="I426" s="146"/>
      <c r="L426" s="141"/>
      <c r="M426" s="147"/>
      <c r="T426" s="148"/>
      <c r="AT426" s="143" t="s">
        <v>142</v>
      </c>
      <c r="AU426" s="143" t="s">
        <v>138</v>
      </c>
      <c r="AV426" s="12" t="s">
        <v>77</v>
      </c>
      <c r="AW426" s="12" t="s">
        <v>32</v>
      </c>
      <c r="AX426" s="12" t="s">
        <v>75</v>
      </c>
      <c r="AY426" s="143" t="s">
        <v>130</v>
      </c>
    </row>
    <row r="427" spans="2:65" s="1" customFormat="1" ht="44.25" customHeight="1">
      <c r="B427" s="32"/>
      <c r="C427" s="123" t="s">
        <v>750</v>
      </c>
      <c r="D427" s="123" t="s">
        <v>134</v>
      </c>
      <c r="E427" s="124" t="s">
        <v>751</v>
      </c>
      <c r="F427" s="125" t="s">
        <v>752</v>
      </c>
      <c r="G427" s="126" t="s">
        <v>200</v>
      </c>
      <c r="H427" s="127">
        <v>21</v>
      </c>
      <c r="I427" s="128"/>
      <c r="J427" s="129">
        <f>ROUND(I427*H427,2)</f>
        <v>0</v>
      </c>
      <c r="K427" s="130"/>
      <c r="L427" s="32"/>
      <c r="M427" s="131" t="s">
        <v>19</v>
      </c>
      <c r="N427" s="132" t="s">
        <v>41</v>
      </c>
      <c r="P427" s="133">
        <f>O427*H427</f>
        <v>0</v>
      </c>
      <c r="Q427" s="133">
        <v>0</v>
      </c>
      <c r="R427" s="133">
        <f>Q427*H427</f>
        <v>0</v>
      </c>
      <c r="S427" s="133">
        <v>3.2000000000000001E-2</v>
      </c>
      <c r="T427" s="134">
        <f>S427*H427</f>
        <v>0.67200000000000004</v>
      </c>
      <c r="AR427" s="135" t="s">
        <v>226</v>
      </c>
      <c r="AT427" s="135" t="s">
        <v>134</v>
      </c>
      <c r="AU427" s="135" t="s">
        <v>138</v>
      </c>
      <c r="AY427" s="17" t="s">
        <v>130</v>
      </c>
      <c r="BE427" s="136">
        <f>IF(N427="základní",J427,0)</f>
        <v>0</v>
      </c>
      <c r="BF427" s="136">
        <f>IF(N427="snížená",J427,0)</f>
        <v>0</v>
      </c>
      <c r="BG427" s="136">
        <f>IF(N427="zákl. přenesená",J427,0)</f>
        <v>0</v>
      </c>
      <c r="BH427" s="136">
        <f>IF(N427="sníž. přenesená",J427,0)</f>
        <v>0</v>
      </c>
      <c r="BI427" s="136">
        <f>IF(N427="nulová",J427,0)</f>
        <v>0</v>
      </c>
      <c r="BJ427" s="17" t="s">
        <v>75</v>
      </c>
      <c r="BK427" s="136">
        <f>ROUND(I427*H427,2)</f>
        <v>0</v>
      </c>
      <c r="BL427" s="17" t="s">
        <v>226</v>
      </c>
      <c r="BM427" s="135" t="s">
        <v>753</v>
      </c>
    </row>
    <row r="428" spans="2:65" s="1" customFormat="1">
      <c r="B428" s="32"/>
      <c r="D428" s="137" t="s">
        <v>140</v>
      </c>
      <c r="F428" s="138" t="s">
        <v>754</v>
      </c>
      <c r="I428" s="139"/>
      <c r="L428" s="32"/>
      <c r="M428" s="140"/>
      <c r="T428" s="53"/>
      <c r="AT428" s="17" t="s">
        <v>140</v>
      </c>
      <c r="AU428" s="17" t="s">
        <v>138</v>
      </c>
    </row>
    <row r="429" spans="2:65" s="13" customFormat="1">
      <c r="B429" s="149"/>
      <c r="D429" s="142" t="s">
        <v>142</v>
      </c>
      <c r="E429" s="150" t="s">
        <v>19</v>
      </c>
      <c r="F429" s="151" t="s">
        <v>755</v>
      </c>
      <c r="H429" s="150" t="s">
        <v>19</v>
      </c>
      <c r="I429" s="152"/>
      <c r="L429" s="149"/>
      <c r="M429" s="153"/>
      <c r="T429" s="154"/>
      <c r="AT429" s="150" t="s">
        <v>142</v>
      </c>
      <c r="AU429" s="150" t="s">
        <v>138</v>
      </c>
      <c r="AV429" s="13" t="s">
        <v>75</v>
      </c>
      <c r="AW429" s="13" t="s">
        <v>32</v>
      </c>
      <c r="AX429" s="13" t="s">
        <v>70</v>
      </c>
      <c r="AY429" s="150" t="s">
        <v>130</v>
      </c>
    </row>
    <row r="430" spans="2:65" s="13" customFormat="1">
      <c r="B430" s="149"/>
      <c r="D430" s="142" t="s">
        <v>142</v>
      </c>
      <c r="E430" s="150" t="s">
        <v>19</v>
      </c>
      <c r="F430" s="151" t="s">
        <v>348</v>
      </c>
      <c r="H430" s="150" t="s">
        <v>19</v>
      </c>
      <c r="I430" s="152"/>
      <c r="L430" s="149"/>
      <c r="M430" s="153"/>
      <c r="T430" s="154"/>
      <c r="AT430" s="150" t="s">
        <v>142</v>
      </c>
      <c r="AU430" s="150" t="s">
        <v>138</v>
      </c>
      <c r="AV430" s="13" t="s">
        <v>75</v>
      </c>
      <c r="AW430" s="13" t="s">
        <v>32</v>
      </c>
      <c r="AX430" s="13" t="s">
        <v>70</v>
      </c>
      <c r="AY430" s="150" t="s">
        <v>130</v>
      </c>
    </row>
    <row r="431" spans="2:65" s="12" customFormat="1">
      <c r="B431" s="141"/>
      <c r="D431" s="142" t="s">
        <v>142</v>
      </c>
      <c r="E431" s="143" t="s">
        <v>19</v>
      </c>
      <c r="F431" s="144" t="s">
        <v>75</v>
      </c>
      <c r="H431" s="145">
        <v>1</v>
      </c>
      <c r="I431" s="146"/>
      <c r="L431" s="141"/>
      <c r="M431" s="147"/>
      <c r="T431" s="148"/>
      <c r="AT431" s="143" t="s">
        <v>142</v>
      </c>
      <c r="AU431" s="143" t="s">
        <v>138</v>
      </c>
      <c r="AV431" s="12" t="s">
        <v>77</v>
      </c>
      <c r="AW431" s="12" t="s">
        <v>32</v>
      </c>
      <c r="AX431" s="12" t="s">
        <v>70</v>
      </c>
      <c r="AY431" s="143" t="s">
        <v>130</v>
      </c>
    </row>
    <row r="432" spans="2:65" s="13" customFormat="1">
      <c r="B432" s="149"/>
      <c r="D432" s="142" t="s">
        <v>142</v>
      </c>
      <c r="E432" s="150" t="s">
        <v>19</v>
      </c>
      <c r="F432" s="151" t="s">
        <v>323</v>
      </c>
      <c r="H432" s="150" t="s">
        <v>19</v>
      </c>
      <c r="I432" s="152"/>
      <c r="L432" s="149"/>
      <c r="M432" s="153"/>
      <c r="T432" s="154"/>
      <c r="AT432" s="150" t="s">
        <v>142</v>
      </c>
      <c r="AU432" s="150" t="s">
        <v>138</v>
      </c>
      <c r="AV432" s="13" t="s">
        <v>75</v>
      </c>
      <c r="AW432" s="13" t="s">
        <v>32</v>
      </c>
      <c r="AX432" s="13" t="s">
        <v>70</v>
      </c>
      <c r="AY432" s="150" t="s">
        <v>130</v>
      </c>
    </row>
    <row r="433" spans="2:65" s="12" customFormat="1">
      <c r="B433" s="141"/>
      <c r="D433" s="142" t="s">
        <v>142</v>
      </c>
      <c r="E433" s="143" t="s">
        <v>19</v>
      </c>
      <c r="F433" s="144" t="s">
        <v>77</v>
      </c>
      <c r="H433" s="145">
        <v>2</v>
      </c>
      <c r="I433" s="146"/>
      <c r="L433" s="141"/>
      <c r="M433" s="147"/>
      <c r="T433" s="148"/>
      <c r="AT433" s="143" t="s">
        <v>142</v>
      </c>
      <c r="AU433" s="143" t="s">
        <v>138</v>
      </c>
      <c r="AV433" s="12" t="s">
        <v>77</v>
      </c>
      <c r="AW433" s="12" t="s">
        <v>32</v>
      </c>
      <c r="AX433" s="12" t="s">
        <v>70</v>
      </c>
      <c r="AY433" s="143" t="s">
        <v>130</v>
      </c>
    </row>
    <row r="434" spans="2:65" s="13" customFormat="1">
      <c r="B434" s="149"/>
      <c r="D434" s="142" t="s">
        <v>142</v>
      </c>
      <c r="E434" s="150" t="s">
        <v>19</v>
      </c>
      <c r="F434" s="151" t="s">
        <v>327</v>
      </c>
      <c r="H434" s="150" t="s">
        <v>19</v>
      </c>
      <c r="I434" s="152"/>
      <c r="L434" s="149"/>
      <c r="M434" s="153"/>
      <c r="T434" s="154"/>
      <c r="AT434" s="150" t="s">
        <v>142</v>
      </c>
      <c r="AU434" s="150" t="s">
        <v>138</v>
      </c>
      <c r="AV434" s="13" t="s">
        <v>75</v>
      </c>
      <c r="AW434" s="13" t="s">
        <v>32</v>
      </c>
      <c r="AX434" s="13" t="s">
        <v>70</v>
      </c>
      <c r="AY434" s="150" t="s">
        <v>130</v>
      </c>
    </row>
    <row r="435" spans="2:65" s="12" customFormat="1">
      <c r="B435" s="141"/>
      <c r="D435" s="142" t="s">
        <v>142</v>
      </c>
      <c r="E435" s="143" t="s">
        <v>19</v>
      </c>
      <c r="F435" s="144" t="s">
        <v>75</v>
      </c>
      <c r="H435" s="145">
        <v>1</v>
      </c>
      <c r="I435" s="146"/>
      <c r="L435" s="141"/>
      <c r="M435" s="147"/>
      <c r="T435" s="148"/>
      <c r="AT435" s="143" t="s">
        <v>142</v>
      </c>
      <c r="AU435" s="143" t="s">
        <v>138</v>
      </c>
      <c r="AV435" s="12" t="s">
        <v>77</v>
      </c>
      <c r="AW435" s="12" t="s">
        <v>32</v>
      </c>
      <c r="AX435" s="12" t="s">
        <v>70</v>
      </c>
      <c r="AY435" s="143" t="s">
        <v>130</v>
      </c>
    </row>
    <row r="436" spans="2:65" s="13" customFormat="1">
      <c r="B436" s="149"/>
      <c r="D436" s="142" t="s">
        <v>142</v>
      </c>
      <c r="E436" s="150" t="s">
        <v>19</v>
      </c>
      <c r="F436" s="151" t="s">
        <v>756</v>
      </c>
      <c r="H436" s="150" t="s">
        <v>19</v>
      </c>
      <c r="I436" s="152"/>
      <c r="L436" s="149"/>
      <c r="M436" s="153"/>
      <c r="T436" s="154"/>
      <c r="AT436" s="150" t="s">
        <v>142</v>
      </c>
      <c r="AU436" s="150" t="s">
        <v>138</v>
      </c>
      <c r="AV436" s="13" t="s">
        <v>75</v>
      </c>
      <c r="AW436" s="13" t="s">
        <v>32</v>
      </c>
      <c r="AX436" s="13" t="s">
        <v>70</v>
      </c>
      <c r="AY436" s="150" t="s">
        <v>130</v>
      </c>
    </row>
    <row r="437" spans="2:65" s="13" customFormat="1">
      <c r="B437" s="149"/>
      <c r="D437" s="142" t="s">
        <v>142</v>
      </c>
      <c r="E437" s="150" t="s">
        <v>19</v>
      </c>
      <c r="F437" s="151" t="s">
        <v>323</v>
      </c>
      <c r="H437" s="150" t="s">
        <v>19</v>
      </c>
      <c r="I437" s="152"/>
      <c r="L437" s="149"/>
      <c r="M437" s="153"/>
      <c r="T437" s="154"/>
      <c r="AT437" s="150" t="s">
        <v>142</v>
      </c>
      <c r="AU437" s="150" t="s">
        <v>138</v>
      </c>
      <c r="AV437" s="13" t="s">
        <v>75</v>
      </c>
      <c r="AW437" s="13" t="s">
        <v>32</v>
      </c>
      <c r="AX437" s="13" t="s">
        <v>70</v>
      </c>
      <c r="AY437" s="150" t="s">
        <v>130</v>
      </c>
    </row>
    <row r="438" spans="2:65" s="12" customFormat="1">
      <c r="B438" s="141"/>
      <c r="D438" s="142" t="s">
        <v>142</v>
      </c>
      <c r="E438" s="143" t="s">
        <v>19</v>
      </c>
      <c r="F438" s="144" t="s">
        <v>75</v>
      </c>
      <c r="H438" s="145">
        <v>1</v>
      </c>
      <c r="I438" s="146"/>
      <c r="L438" s="141"/>
      <c r="M438" s="147"/>
      <c r="T438" s="148"/>
      <c r="AT438" s="143" t="s">
        <v>142</v>
      </c>
      <c r="AU438" s="143" t="s">
        <v>138</v>
      </c>
      <c r="AV438" s="12" t="s">
        <v>77</v>
      </c>
      <c r="AW438" s="12" t="s">
        <v>32</v>
      </c>
      <c r="AX438" s="12" t="s">
        <v>70</v>
      </c>
      <c r="AY438" s="143" t="s">
        <v>130</v>
      </c>
    </row>
    <row r="439" spans="2:65" s="13" customFormat="1">
      <c r="B439" s="149"/>
      <c r="D439" s="142" t="s">
        <v>142</v>
      </c>
      <c r="E439" s="150" t="s">
        <v>19</v>
      </c>
      <c r="F439" s="151" t="s">
        <v>757</v>
      </c>
      <c r="H439" s="150" t="s">
        <v>19</v>
      </c>
      <c r="I439" s="152"/>
      <c r="L439" s="149"/>
      <c r="M439" s="153"/>
      <c r="T439" s="154"/>
      <c r="AT439" s="150" t="s">
        <v>142</v>
      </c>
      <c r="AU439" s="150" t="s">
        <v>138</v>
      </c>
      <c r="AV439" s="13" t="s">
        <v>75</v>
      </c>
      <c r="AW439" s="13" t="s">
        <v>32</v>
      </c>
      <c r="AX439" s="13" t="s">
        <v>70</v>
      </c>
      <c r="AY439" s="150" t="s">
        <v>130</v>
      </c>
    </row>
    <row r="440" spans="2:65" s="13" customFormat="1">
      <c r="B440" s="149"/>
      <c r="D440" s="142" t="s">
        <v>142</v>
      </c>
      <c r="E440" s="150" t="s">
        <v>19</v>
      </c>
      <c r="F440" s="151" t="s">
        <v>348</v>
      </c>
      <c r="H440" s="150" t="s">
        <v>19</v>
      </c>
      <c r="I440" s="152"/>
      <c r="L440" s="149"/>
      <c r="M440" s="153"/>
      <c r="T440" s="154"/>
      <c r="AT440" s="150" t="s">
        <v>142</v>
      </c>
      <c r="AU440" s="150" t="s">
        <v>138</v>
      </c>
      <c r="AV440" s="13" t="s">
        <v>75</v>
      </c>
      <c r="AW440" s="13" t="s">
        <v>32</v>
      </c>
      <c r="AX440" s="13" t="s">
        <v>70</v>
      </c>
      <c r="AY440" s="150" t="s">
        <v>130</v>
      </c>
    </row>
    <row r="441" spans="2:65" s="12" customFormat="1">
      <c r="B441" s="141"/>
      <c r="D441" s="142" t="s">
        <v>142</v>
      </c>
      <c r="E441" s="143" t="s">
        <v>19</v>
      </c>
      <c r="F441" s="144" t="s">
        <v>178</v>
      </c>
      <c r="H441" s="145">
        <v>8</v>
      </c>
      <c r="I441" s="146"/>
      <c r="L441" s="141"/>
      <c r="M441" s="147"/>
      <c r="T441" s="148"/>
      <c r="AT441" s="143" t="s">
        <v>142</v>
      </c>
      <c r="AU441" s="143" t="s">
        <v>138</v>
      </c>
      <c r="AV441" s="12" t="s">
        <v>77</v>
      </c>
      <c r="AW441" s="12" t="s">
        <v>32</v>
      </c>
      <c r="AX441" s="12" t="s">
        <v>70</v>
      </c>
      <c r="AY441" s="143" t="s">
        <v>130</v>
      </c>
    </row>
    <row r="442" spans="2:65" s="13" customFormat="1">
      <c r="B442" s="149"/>
      <c r="D442" s="142" t="s">
        <v>142</v>
      </c>
      <c r="E442" s="150" t="s">
        <v>19</v>
      </c>
      <c r="F442" s="151" t="s">
        <v>323</v>
      </c>
      <c r="H442" s="150" t="s">
        <v>19</v>
      </c>
      <c r="I442" s="152"/>
      <c r="L442" s="149"/>
      <c r="M442" s="153"/>
      <c r="T442" s="154"/>
      <c r="AT442" s="150" t="s">
        <v>142</v>
      </c>
      <c r="AU442" s="150" t="s">
        <v>138</v>
      </c>
      <c r="AV442" s="13" t="s">
        <v>75</v>
      </c>
      <c r="AW442" s="13" t="s">
        <v>32</v>
      </c>
      <c r="AX442" s="13" t="s">
        <v>70</v>
      </c>
      <c r="AY442" s="150" t="s">
        <v>130</v>
      </c>
    </row>
    <row r="443" spans="2:65" s="12" customFormat="1">
      <c r="B443" s="141"/>
      <c r="D443" s="142" t="s">
        <v>142</v>
      </c>
      <c r="E443" s="143" t="s">
        <v>19</v>
      </c>
      <c r="F443" s="144" t="s">
        <v>161</v>
      </c>
      <c r="H443" s="145">
        <v>5</v>
      </c>
      <c r="I443" s="146"/>
      <c r="L443" s="141"/>
      <c r="M443" s="147"/>
      <c r="T443" s="148"/>
      <c r="AT443" s="143" t="s">
        <v>142</v>
      </c>
      <c r="AU443" s="143" t="s">
        <v>138</v>
      </c>
      <c r="AV443" s="12" t="s">
        <v>77</v>
      </c>
      <c r="AW443" s="12" t="s">
        <v>32</v>
      </c>
      <c r="AX443" s="12" t="s">
        <v>70</v>
      </c>
      <c r="AY443" s="143" t="s">
        <v>130</v>
      </c>
    </row>
    <row r="444" spans="2:65" s="13" customFormat="1">
      <c r="B444" s="149"/>
      <c r="D444" s="142" t="s">
        <v>142</v>
      </c>
      <c r="E444" s="150" t="s">
        <v>19</v>
      </c>
      <c r="F444" s="151" t="s">
        <v>327</v>
      </c>
      <c r="H444" s="150" t="s">
        <v>19</v>
      </c>
      <c r="I444" s="152"/>
      <c r="L444" s="149"/>
      <c r="M444" s="153"/>
      <c r="T444" s="154"/>
      <c r="AT444" s="150" t="s">
        <v>142</v>
      </c>
      <c r="AU444" s="150" t="s">
        <v>138</v>
      </c>
      <c r="AV444" s="13" t="s">
        <v>75</v>
      </c>
      <c r="AW444" s="13" t="s">
        <v>32</v>
      </c>
      <c r="AX444" s="13" t="s">
        <v>70</v>
      </c>
      <c r="AY444" s="150" t="s">
        <v>130</v>
      </c>
    </row>
    <row r="445" spans="2:65" s="12" customFormat="1">
      <c r="B445" s="141"/>
      <c r="D445" s="142" t="s">
        <v>142</v>
      </c>
      <c r="E445" s="143" t="s">
        <v>19</v>
      </c>
      <c r="F445" s="144" t="s">
        <v>138</v>
      </c>
      <c r="H445" s="145">
        <v>3</v>
      </c>
      <c r="I445" s="146"/>
      <c r="L445" s="141"/>
      <c r="M445" s="147"/>
      <c r="T445" s="148"/>
      <c r="AT445" s="143" t="s">
        <v>142</v>
      </c>
      <c r="AU445" s="143" t="s">
        <v>138</v>
      </c>
      <c r="AV445" s="12" t="s">
        <v>77</v>
      </c>
      <c r="AW445" s="12" t="s">
        <v>32</v>
      </c>
      <c r="AX445" s="12" t="s">
        <v>70</v>
      </c>
      <c r="AY445" s="143" t="s">
        <v>130</v>
      </c>
    </row>
    <row r="446" spans="2:65" s="14" customFormat="1">
      <c r="B446" s="167"/>
      <c r="D446" s="142" t="s">
        <v>142</v>
      </c>
      <c r="E446" s="168" t="s">
        <v>19</v>
      </c>
      <c r="F446" s="169" t="s">
        <v>260</v>
      </c>
      <c r="H446" s="170">
        <v>21</v>
      </c>
      <c r="I446" s="171"/>
      <c r="L446" s="167"/>
      <c r="M446" s="172"/>
      <c r="T446" s="173"/>
      <c r="AT446" s="168" t="s">
        <v>142</v>
      </c>
      <c r="AU446" s="168" t="s">
        <v>138</v>
      </c>
      <c r="AV446" s="14" t="s">
        <v>129</v>
      </c>
      <c r="AW446" s="14" t="s">
        <v>32</v>
      </c>
      <c r="AX446" s="14" t="s">
        <v>75</v>
      </c>
      <c r="AY446" s="168" t="s">
        <v>130</v>
      </c>
    </row>
    <row r="447" spans="2:65" s="1" customFormat="1" ht="44.25" customHeight="1">
      <c r="B447" s="32"/>
      <c r="C447" s="123" t="s">
        <v>758</v>
      </c>
      <c r="D447" s="123" t="s">
        <v>134</v>
      </c>
      <c r="E447" s="124" t="s">
        <v>759</v>
      </c>
      <c r="F447" s="125" t="s">
        <v>760</v>
      </c>
      <c r="G447" s="126" t="s">
        <v>200</v>
      </c>
      <c r="H447" s="127">
        <v>3</v>
      </c>
      <c r="I447" s="128"/>
      <c r="J447" s="129">
        <f>ROUND(I447*H447,2)</f>
        <v>0</v>
      </c>
      <c r="K447" s="130"/>
      <c r="L447" s="32"/>
      <c r="M447" s="131" t="s">
        <v>19</v>
      </c>
      <c r="N447" s="132" t="s">
        <v>41</v>
      </c>
      <c r="P447" s="133">
        <f>O447*H447</f>
        <v>0</v>
      </c>
      <c r="Q447" s="133">
        <v>0</v>
      </c>
      <c r="R447" s="133">
        <f>Q447*H447</f>
        <v>0</v>
      </c>
      <c r="S447" s="133">
        <v>4.2000000000000003E-2</v>
      </c>
      <c r="T447" s="134">
        <f>S447*H447</f>
        <v>0.126</v>
      </c>
      <c r="AR447" s="135" t="s">
        <v>226</v>
      </c>
      <c r="AT447" s="135" t="s">
        <v>134</v>
      </c>
      <c r="AU447" s="135" t="s">
        <v>138</v>
      </c>
      <c r="AY447" s="17" t="s">
        <v>130</v>
      </c>
      <c r="BE447" s="136">
        <f>IF(N447="základní",J447,0)</f>
        <v>0</v>
      </c>
      <c r="BF447" s="136">
        <f>IF(N447="snížená",J447,0)</f>
        <v>0</v>
      </c>
      <c r="BG447" s="136">
        <f>IF(N447="zákl. přenesená",J447,0)</f>
        <v>0</v>
      </c>
      <c r="BH447" s="136">
        <f>IF(N447="sníž. přenesená",J447,0)</f>
        <v>0</v>
      </c>
      <c r="BI447" s="136">
        <f>IF(N447="nulová",J447,0)</f>
        <v>0</v>
      </c>
      <c r="BJ447" s="17" t="s">
        <v>75</v>
      </c>
      <c r="BK447" s="136">
        <f>ROUND(I447*H447,2)</f>
        <v>0</v>
      </c>
      <c r="BL447" s="17" t="s">
        <v>226</v>
      </c>
      <c r="BM447" s="135" t="s">
        <v>761</v>
      </c>
    </row>
    <row r="448" spans="2:65" s="1" customFormat="1">
      <c r="B448" s="32"/>
      <c r="D448" s="137" t="s">
        <v>140</v>
      </c>
      <c r="F448" s="138" t="s">
        <v>762</v>
      </c>
      <c r="I448" s="139"/>
      <c r="L448" s="32"/>
      <c r="M448" s="140"/>
      <c r="T448" s="53"/>
      <c r="AT448" s="17" t="s">
        <v>140</v>
      </c>
      <c r="AU448" s="17" t="s">
        <v>138</v>
      </c>
    </row>
    <row r="449" spans="2:65" s="1" customFormat="1" ht="44.25" customHeight="1">
      <c r="B449" s="32"/>
      <c r="C449" s="123" t="s">
        <v>763</v>
      </c>
      <c r="D449" s="123" t="s">
        <v>134</v>
      </c>
      <c r="E449" s="124" t="s">
        <v>764</v>
      </c>
      <c r="F449" s="125" t="s">
        <v>765</v>
      </c>
      <c r="G449" s="126" t="s">
        <v>200</v>
      </c>
      <c r="H449" s="127">
        <v>1</v>
      </c>
      <c r="I449" s="128"/>
      <c r="J449" s="129">
        <f>ROUND(I449*H449,2)</f>
        <v>0</v>
      </c>
      <c r="K449" s="130"/>
      <c r="L449" s="32"/>
      <c r="M449" s="131" t="s">
        <v>19</v>
      </c>
      <c r="N449" s="132" t="s">
        <v>41</v>
      </c>
      <c r="P449" s="133">
        <f>O449*H449</f>
        <v>0</v>
      </c>
      <c r="Q449" s="133">
        <v>0</v>
      </c>
      <c r="R449" s="133">
        <f>Q449*H449</f>
        <v>0</v>
      </c>
      <c r="S449" s="133">
        <v>7.2999999999999995E-2</v>
      </c>
      <c r="T449" s="134">
        <f>S449*H449</f>
        <v>7.2999999999999995E-2</v>
      </c>
      <c r="AR449" s="135" t="s">
        <v>226</v>
      </c>
      <c r="AT449" s="135" t="s">
        <v>134</v>
      </c>
      <c r="AU449" s="135" t="s">
        <v>138</v>
      </c>
      <c r="AY449" s="17" t="s">
        <v>130</v>
      </c>
      <c r="BE449" s="136">
        <f>IF(N449="základní",J449,0)</f>
        <v>0</v>
      </c>
      <c r="BF449" s="136">
        <f>IF(N449="snížená",J449,0)</f>
        <v>0</v>
      </c>
      <c r="BG449" s="136">
        <f>IF(N449="zákl. přenesená",J449,0)</f>
        <v>0</v>
      </c>
      <c r="BH449" s="136">
        <f>IF(N449="sníž. přenesená",J449,0)</f>
        <v>0</v>
      </c>
      <c r="BI449" s="136">
        <f>IF(N449="nulová",J449,0)</f>
        <v>0</v>
      </c>
      <c r="BJ449" s="17" t="s">
        <v>75</v>
      </c>
      <c r="BK449" s="136">
        <f>ROUND(I449*H449,2)</f>
        <v>0</v>
      </c>
      <c r="BL449" s="17" t="s">
        <v>226</v>
      </c>
      <c r="BM449" s="135" t="s">
        <v>766</v>
      </c>
    </row>
    <row r="450" spans="2:65" s="1" customFormat="1">
      <c r="B450" s="32"/>
      <c r="D450" s="137" t="s">
        <v>140</v>
      </c>
      <c r="F450" s="138" t="s">
        <v>767</v>
      </c>
      <c r="I450" s="139"/>
      <c r="L450" s="32"/>
      <c r="M450" s="140"/>
      <c r="T450" s="53"/>
      <c r="AT450" s="17" t="s">
        <v>140</v>
      </c>
      <c r="AU450" s="17" t="s">
        <v>138</v>
      </c>
    </row>
    <row r="451" spans="2:65" s="1" customFormat="1" ht="24.2" customHeight="1">
      <c r="B451" s="32"/>
      <c r="C451" s="155" t="s">
        <v>768</v>
      </c>
      <c r="D451" s="155" t="s">
        <v>215</v>
      </c>
      <c r="E451" s="156" t="s">
        <v>769</v>
      </c>
      <c r="F451" s="157" t="s">
        <v>770</v>
      </c>
      <c r="G451" s="158" t="s">
        <v>200</v>
      </c>
      <c r="H451" s="159">
        <v>4</v>
      </c>
      <c r="I451" s="160"/>
      <c r="J451" s="161">
        <f>ROUND(I451*H451,2)</f>
        <v>0</v>
      </c>
      <c r="K451" s="162"/>
      <c r="L451" s="163"/>
      <c r="M451" s="164" t="s">
        <v>19</v>
      </c>
      <c r="N451" s="165" t="s">
        <v>41</v>
      </c>
      <c r="P451" s="133">
        <f>O451*H451</f>
        <v>0</v>
      </c>
      <c r="Q451" s="133">
        <v>1.2999999999999999E-2</v>
      </c>
      <c r="R451" s="133">
        <f>Q451*H451</f>
        <v>5.1999999999999998E-2</v>
      </c>
      <c r="S451" s="133">
        <v>0</v>
      </c>
      <c r="T451" s="134">
        <f>S451*H451</f>
        <v>0</v>
      </c>
      <c r="AR451" s="135" t="s">
        <v>335</v>
      </c>
      <c r="AT451" s="135" t="s">
        <v>215</v>
      </c>
      <c r="AU451" s="135" t="s">
        <v>138</v>
      </c>
      <c r="AY451" s="17" t="s">
        <v>130</v>
      </c>
      <c r="BE451" s="136">
        <f>IF(N451="základní",J451,0)</f>
        <v>0</v>
      </c>
      <c r="BF451" s="136">
        <f>IF(N451="snížená",J451,0)</f>
        <v>0</v>
      </c>
      <c r="BG451" s="136">
        <f>IF(N451="zákl. přenesená",J451,0)</f>
        <v>0</v>
      </c>
      <c r="BH451" s="136">
        <f>IF(N451="sníž. přenesená",J451,0)</f>
        <v>0</v>
      </c>
      <c r="BI451" s="136">
        <f>IF(N451="nulová",J451,0)</f>
        <v>0</v>
      </c>
      <c r="BJ451" s="17" t="s">
        <v>75</v>
      </c>
      <c r="BK451" s="136">
        <f>ROUND(I451*H451,2)</f>
        <v>0</v>
      </c>
      <c r="BL451" s="17" t="s">
        <v>226</v>
      </c>
      <c r="BM451" s="135" t="s">
        <v>771</v>
      </c>
    </row>
    <row r="452" spans="2:65" s="1" customFormat="1" ht="19.5">
      <c r="B452" s="32"/>
      <c r="D452" s="142" t="s">
        <v>242</v>
      </c>
      <c r="F452" s="166" t="s">
        <v>772</v>
      </c>
      <c r="I452" s="139"/>
      <c r="L452" s="32"/>
      <c r="M452" s="140"/>
      <c r="T452" s="53"/>
      <c r="AT452" s="17" t="s">
        <v>242</v>
      </c>
      <c r="AU452" s="17" t="s">
        <v>138</v>
      </c>
    </row>
    <row r="453" spans="2:65" s="13" customFormat="1">
      <c r="B453" s="149"/>
      <c r="D453" s="142" t="s">
        <v>142</v>
      </c>
      <c r="E453" s="150" t="s">
        <v>19</v>
      </c>
      <c r="F453" s="151" t="s">
        <v>773</v>
      </c>
      <c r="H453" s="150" t="s">
        <v>19</v>
      </c>
      <c r="I453" s="152"/>
      <c r="L453" s="149"/>
      <c r="M453" s="153"/>
      <c r="T453" s="154"/>
      <c r="AT453" s="150" t="s">
        <v>142</v>
      </c>
      <c r="AU453" s="150" t="s">
        <v>138</v>
      </c>
      <c r="AV453" s="13" t="s">
        <v>75</v>
      </c>
      <c r="AW453" s="13" t="s">
        <v>32</v>
      </c>
      <c r="AX453" s="13" t="s">
        <v>70</v>
      </c>
      <c r="AY453" s="150" t="s">
        <v>130</v>
      </c>
    </row>
    <row r="454" spans="2:65" s="12" customFormat="1">
      <c r="B454" s="141"/>
      <c r="D454" s="142" t="s">
        <v>142</v>
      </c>
      <c r="E454" s="143" t="s">
        <v>19</v>
      </c>
      <c r="F454" s="144" t="s">
        <v>75</v>
      </c>
      <c r="H454" s="145">
        <v>1</v>
      </c>
      <c r="I454" s="146"/>
      <c r="L454" s="141"/>
      <c r="M454" s="147"/>
      <c r="T454" s="148"/>
      <c r="AT454" s="143" t="s">
        <v>142</v>
      </c>
      <c r="AU454" s="143" t="s">
        <v>138</v>
      </c>
      <c r="AV454" s="12" t="s">
        <v>77</v>
      </c>
      <c r="AW454" s="12" t="s">
        <v>32</v>
      </c>
      <c r="AX454" s="12" t="s">
        <v>70</v>
      </c>
      <c r="AY454" s="143" t="s">
        <v>130</v>
      </c>
    </row>
    <row r="455" spans="2:65" s="13" customFormat="1">
      <c r="B455" s="149"/>
      <c r="D455" s="142" t="s">
        <v>142</v>
      </c>
      <c r="E455" s="150" t="s">
        <v>19</v>
      </c>
      <c r="F455" s="151" t="s">
        <v>774</v>
      </c>
      <c r="H455" s="150" t="s">
        <v>19</v>
      </c>
      <c r="I455" s="152"/>
      <c r="L455" s="149"/>
      <c r="M455" s="153"/>
      <c r="T455" s="154"/>
      <c r="AT455" s="150" t="s">
        <v>142</v>
      </c>
      <c r="AU455" s="150" t="s">
        <v>138</v>
      </c>
      <c r="AV455" s="13" t="s">
        <v>75</v>
      </c>
      <c r="AW455" s="13" t="s">
        <v>32</v>
      </c>
      <c r="AX455" s="13" t="s">
        <v>70</v>
      </c>
      <c r="AY455" s="150" t="s">
        <v>130</v>
      </c>
    </row>
    <row r="456" spans="2:65" s="12" customFormat="1">
      <c r="B456" s="141"/>
      <c r="D456" s="142" t="s">
        <v>142</v>
      </c>
      <c r="E456" s="143" t="s">
        <v>19</v>
      </c>
      <c r="F456" s="144" t="s">
        <v>75</v>
      </c>
      <c r="H456" s="145">
        <v>1</v>
      </c>
      <c r="I456" s="146"/>
      <c r="L456" s="141"/>
      <c r="M456" s="147"/>
      <c r="T456" s="148"/>
      <c r="AT456" s="143" t="s">
        <v>142</v>
      </c>
      <c r="AU456" s="143" t="s">
        <v>138</v>
      </c>
      <c r="AV456" s="12" t="s">
        <v>77</v>
      </c>
      <c r="AW456" s="12" t="s">
        <v>32</v>
      </c>
      <c r="AX456" s="12" t="s">
        <v>70</v>
      </c>
      <c r="AY456" s="143" t="s">
        <v>130</v>
      </c>
    </row>
    <row r="457" spans="2:65" s="13" customFormat="1">
      <c r="B457" s="149"/>
      <c r="D457" s="142" t="s">
        <v>142</v>
      </c>
      <c r="E457" s="150" t="s">
        <v>19</v>
      </c>
      <c r="F457" s="151" t="s">
        <v>775</v>
      </c>
      <c r="H457" s="150" t="s">
        <v>19</v>
      </c>
      <c r="I457" s="152"/>
      <c r="L457" s="149"/>
      <c r="M457" s="153"/>
      <c r="T457" s="154"/>
      <c r="AT457" s="150" t="s">
        <v>142</v>
      </c>
      <c r="AU457" s="150" t="s">
        <v>138</v>
      </c>
      <c r="AV457" s="13" t="s">
        <v>75</v>
      </c>
      <c r="AW457" s="13" t="s">
        <v>32</v>
      </c>
      <c r="AX457" s="13" t="s">
        <v>70</v>
      </c>
      <c r="AY457" s="150" t="s">
        <v>130</v>
      </c>
    </row>
    <row r="458" spans="2:65" s="12" customFormat="1">
      <c r="B458" s="141"/>
      <c r="D458" s="142" t="s">
        <v>142</v>
      </c>
      <c r="E458" s="143" t="s">
        <v>19</v>
      </c>
      <c r="F458" s="144" t="s">
        <v>75</v>
      </c>
      <c r="H458" s="145">
        <v>1</v>
      </c>
      <c r="I458" s="146"/>
      <c r="L458" s="141"/>
      <c r="M458" s="147"/>
      <c r="T458" s="148"/>
      <c r="AT458" s="143" t="s">
        <v>142</v>
      </c>
      <c r="AU458" s="143" t="s">
        <v>138</v>
      </c>
      <c r="AV458" s="12" t="s">
        <v>77</v>
      </c>
      <c r="AW458" s="12" t="s">
        <v>32</v>
      </c>
      <c r="AX458" s="12" t="s">
        <v>70</v>
      </c>
      <c r="AY458" s="143" t="s">
        <v>130</v>
      </c>
    </row>
    <row r="459" spans="2:65" s="13" customFormat="1">
      <c r="B459" s="149"/>
      <c r="D459" s="142" t="s">
        <v>142</v>
      </c>
      <c r="E459" s="150" t="s">
        <v>19</v>
      </c>
      <c r="F459" s="151" t="s">
        <v>776</v>
      </c>
      <c r="H459" s="150" t="s">
        <v>19</v>
      </c>
      <c r="I459" s="152"/>
      <c r="L459" s="149"/>
      <c r="M459" s="153"/>
      <c r="T459" s="154"/>
      <c r="AT459" s="150" t="s">
        <v>142</v>
      </c>
      <c r="AU459" s="150" t="s">
        <v>138</v>
      </c>
      <c r="AV459" s="13" t="s">
        <v>75</v>
      </c>
      <c r="AW459" s="13" t="s">
        <v>32</v>
      </c>
      <c r="AX459" s="13" t="s">
        <v>70</v>
      </c>
      <c r="AY459" s="150" t="s">
        <v>130</v>
      </c>
    </row>
    <row r="460" spans="2:65" s="12" customFormat="1">
      <c r="B460" s="141"/>
      <c r="D460" s="142" t="s">
        <v>142</v>
      </c>
      <c r="E460" s="143" t="s">
        <v>19</v>
      </c>
      <c r="F460" s="144" t="s">
        <v>75</v>
      </c>
      <c r="H460" s="145">
        <v>1</v>
      </c>
      <c r="I460" s="146"/>
      <c r="L460" s="141"/>
      <c r="M460" s="147"/>
      <c r="T460" s="148"/>
      <c r="AT460" s="143" t="s">
        <v>142</v>
      </c>
      <c r="AU460" s="143" t="s">
        <v>138</v>
      </c>
      <c r="AV460" s="12" t="s">
        <v>77</v>
      </c>
      <c r="AW460" s="12" t="s">
        <v>32</v>
      </c>
      <c r="AX460" s="12" t="s">
        <v>70</v>
      </c>
      <c r="AY460" s="143" t="s">
        <v>130</v>
      </c>
    </row>
    <row r="461" spans="2:65" s="14" customFormat="1">
      <c r="B461" s="167"/>
      <c r="D461" s="142" t="s">
        <v>142</v>
      </c>
      <c r="E461" s="168" t="s">
        <v>19</v>
      </c>
      <c r="F461" s="169" t="s">
        <v>260</v>
      </c>
      <c r="H461" s="170">
        <v>4</v>
      </c>
      <c r="I461" s="171"/>
      <c r="L461" s="167"/>
      <c r="M461" s="172"/>
      <c r="T461" s="173"/>
      <c r="AT461" s="168" t="s">
        <v>142</v>
      </c>
      <c r="AU461" s="168" t="s">
        <v>138</v>
      </c>
      <c r="AV461" s="14" t="s">
        <v>129</v>
      </c>
      <c r="AW461" s="14" t="s">
        <v>32</v>
      </c>
      <c r="AX461" s="14" t="s">
        <v>75</v>
      </c>
      <c r="AY461" s="168" t="s">
        <v>130</v>
      </c>
    </row>
    <row r="462" spans="2:65" s="1" customFormat="1" ht="24.2" customHeight="1">
      <c r="B462" s="32"/>
      <c r="C462" s="155" t="s">
        <v>777</v>
      </c>
      <c r="D462" s="155" t="s">
        <v>215</v>
      </c>
      <c r="E462" s="156" t="s">
        <v>778</v>
      </c>
      <c r="F462" s="157" t="s">
        <v>779</v>
      </c>
      <c r="G462" s="158" t="s">
        <v>200</v>
      </c>
      <c r="H462" s="159">
        <v>1</v>
      </c>
      <c r="I462" s="160"/>
      <c r="J462" s="161">
        <f>ROUND(I462*H462,2)</f>
        <v>0</v>
      </c>
      <c r="K462" s="162"/>
      <c r="L462" s="163"/>
      <c r="M462" s="164" t="s">
        <v>19</v>
      </c>
      <c r="N462" s="165" t="s">
        <v>41</v>
      </c>
      <c r="P462" s="133">
        <f>O462*H462</f>
        <v>0</v>
      </c>
      <c r="Q462" s="133">
        <v>1.4500000000000001E-2</v>
      </c>
      <c r="R462" s="133">
        <f>Q462*H462</f>
        <v>1.4500000000000001E-2</v>
      </c>
      <c r="S462" s="133">
        <v>0</v>
      </c>
      <c r="T462" s="134">
        <f>S462*H462</f>
        <v>0</v>
      </c>
      <c r="AR462" s="135" t="s">
        <v>335</v>
      </c>
      <c r="AT462" s="135" t="s">
        <v>215</v>
      </c>
      <c r="AU462" s="135" t="s">
        <v>138</v>
      </c>
      <c r="AY462" s="17" t="s">
        <v>130</v>
      </c>
      <c r="BE462" s="136">
        <f>IF(N462="základní",J462,0)</f>
        <v>0</v>
      </c>
      <c r="BF462" s="136">
        <f>IF(N462="snížená",J462,0)</f>
        <v>0</v>
      </c>
      <c r="BG462" s="136">
        <f>IF(N462="zákl. přenesená",J462,0)</f>
        <v>0</v>
      </c>
      <c r="BH462" s="136">
        <f>IF(N462="sníž. přenesená",J462,0)</f>
        <v>0</v>
      </c>
      <c r="BI462" s="136">
        <f>IF(N462="nulová",J462,0)</f>
        <v>0</v>
      </c>
      <c r="BJ462" s="17" t="s">
        <v>75</v>
      </c>
      <c r="BK462" s="136">
        <f>ROUND(I462*H462,2)</f>
        <v>0</v>
      </c>
      <c r="BL462" s="17" t="s">
        <v>226</v>
      </c>
      <c r="BM462" s="135" t="s">
        <v>780</v>
      </c>
    </row>
    <row r="463" spans="2:65" s="13" customFormat="1">
      <c r="B463" s="149"/>
      <c r="D463" s="142" t="s">
        <v>142</v>
      </c>
      <c r="E463" s="150" t="s">
        <v>19</v>
      </c>
      <c r="F463" s="151" t="s">
        <v>781</v>
      </c>
      <c r="H463" s="150" t="s">
        <v>19</v>
      </c>
      <c r="I463" s="152"/>
      <c r="L463" s="149"/>
      <c r="M463" s="153"/>
      <c r="T463" s="154"/>
      <c r="AT463" s="150" t="s">
        <v>142</v>
      </c>
      <c r="AU463" s="150" t="s">
        <v>138</v>
      </c>
      <c r="AV463" s="13" t="s">
        <v>75</v>
      </c>
      <c r="AW463" s="13" t="s">
        <v>32</v>
      </c>
      <c r="AX463" s="13" t="s">
        <v>70</v>
      </c>
      <c r="AY463" s="150" t="s">
        <v>130</v>
      </c>
    </row>
    <row r="464" spans="2:65" s="12" customFormat="1">
      <c r="B464" s="141"/>
      <c r="D464" s="142" t="s">
        <v>142</v>
      </c>
      <c r="E464" s="143" t="s">
        <v>19</v>
      </c>
      <c r="F464" s="144" t="s">
        <v>75</v>
      </c>
      <c r="H464" s="145">
        <v>1</v>
      </c>
      <c r="I464" s="146"/>
      <c r="L464" s="141"/>
      <c r="M464" s="147"/>
      <c r="T464" s="148"/>
      <c r="AT464" s="143" t="s">
        <v>142</v>
      </c>
      <c r="AU464" s="143" t="s">
        <v>138</v>
      </c>
      <c r="AV464" s="12" t="s">
        <v>77</v>
      </c>
      <c r="AW464" s="12" t="s">
        <v>32</v>
      </c>
      <c r="AX464" s="12" t="s">
        <v>75</v>
      </c>
      <c r="AY464" s="143" t="s">
        <v>130</v>
      </c>
    </row>
    <row r="465" spans="2:65" s="1" customFormat="1" ht="24.2" customHeight="1">
      <c r="B465" s="32"/>
      <c r="C465" s="155" t="s">
        <v>782</v>
      </c>
      <c r="D465" s="155" t="s">
        <v>215</v>
      </c>
      <c r="E465" s="156" t="s">
        <v>783</v>
      </c>
      <c r="F465" s="157" t="s">
        <v>784</v>
      </c>
      <c r="G465" s="158" t="s">
        <v>200</v>
      </c>
      <c r="H465" s="159">
        <v>15</v>
      </c>
      <c r="I465" s="160"/>
      <c r="J465" s="161">
        <f>ROUND(I465*H465,2)</f>
        <v>0</v>
      </c>
      <c r="K465" s="162"/>
      <c r="L465" s="163"/>
      <c r="M465" s="164" t="s">
        <v>19</v>
      </c>
      <c r="N465" s="165" t="s">
        <v>41</v>
      </c>
      <c r="P465" s="133">
        <f>O465*H465</f>
        <v>0</v>
      </c>
      <c r="Q465" s="133">
        <v>1.6E-2</v>
      </c>
      <c r="R465" s="133">
        <f>Q465*H465</f>
        <v>0.24</v>
      </c>
      <c r="S465" s="133">
        <v>0</v>
      </c>
      <c r="T465" s="134">
        <f>S465*H465</f>
        <v>0</v>
      </c>
      <c r="AR465" s="135" t="s">
        <v>335</v>
      </c>
      <c r="AT465" s="135" t="s">
        <v>215</v>
      </c>
      <c r="AU465" s="135" t="s">
        <v>138</v>
      </c>
      <c r="AY465" s="17" t="s">
        <v>130</v>
      </c>
      <c r="BE465" s="136">
        <f>IF(N465="základní",J465,0)</f>
        <v>0</v>
      </c>
      <c r="BF465" s="136">
        <f>IF(N465="snížená",J465,0)</f>
        <v>0</v>
      </c>
      <c r="BG465" s="136">
        <f>IF(N465="zákl. přenesená",J465,0)</f>
        <v>0</v>
      </c>
      <c r="BH465" s="136">
        <f>IF(N465="sníž. přenesená",J465,0)</f>
        <v>0</v>
      </c>
      <c r="BI465" s="136">
        <f>IF(N465="nulová",J465,0)</f>
        <v>0</v>
      </c>
      <c r="BJ465" s="17" t="s">
        <v>75</v>
      </c>
      <c r="BK465" s="136">
        <f>ROUND(I465*H465,2)</f>
        <v>0</v>
      </c>
      <c r="BL465" s="17" t="s">
        <v>226</v>
      </c>
      <c r="BM465" s="135" t="s">
        <v>785</v>
      </c>
    </row>
    <row r="466" spans="2:65" s="13" customFormat="1">
      <c r="B466" s="149"/>
      <c r="D466" s="142" t="s">
        <v>142</v>
      </c>
      <c r="E466" s="150" t="s">
        <v>19</v>
      </c>
      <c r="F466" s="151" t="s">
        <v>786</v>
      </c>
      <c r="H466" s="150" t="s">
        <v>19</v>
      </c>
      <c r="I466" s="152"/>
      <c r="L466" s="149"/>
      <c r="M466" s="153"/>
      <c r="T466" s="154"/>
      <c r="AT466" s="150" t="s">
        <v>142</v>
      </c>
      <c r="AU466" s="150" t="s">
        <v>138</v>
      </c>
      <c r="AV466" s="13" t="s">
        <v>75</v>
      </c>
      <c r="AW466" s="13" t="s">
        <v>32</v>
      </c>
      <c r="AX466" s="13" t="s">
        <v>70</v>
      </c>
      <c r="AY466" s="150" t="s">
        <v>130</v>
      </c>
    </row>
    <row r="467" spans="2:65" s="12" customFormat="1">
      <c r="B467" s="141"/>
      <c r="D467" s="142" t="s">
        <v>142</v>
      </c>
      <c r="E467" s="143" t="s">
        <v>19</v>
      </c>
      <c r="F467" s="144" t="s">
        <v>75</v>
      </c>
      <c r="H467" s="145">
        <v>1</v>
      </c>
      <c r="I467" s="146"/>
      <c r="L467" s="141"/>
      <c r="M467" s="147"/>
      <c r="T467" s="148"/>
      <c r="AT467" s="143" t="s">
        <v>142</v>
      </c>
      <c r="AU467" s="143" t="s">
        <v>138</v>
      </c>
      <c r="AV467" s="12" t="s">
        <v>77</v>
      </c>
      <c r="AW467" s="12" t="s">
        <v>32</v>
      </c>
      <c r="AX467" s="12" t="s">
        <v>70</v>
      </c>
      <c r="AY467" s="143" t="s">
        <v>130</v>
      </c>
    </row>
    <row r="468" spans="2:65" s="13" customFormat="1">
      <c r="B468" s="149"/>
      <c r="D468" s="142" t="s">
        <v>142</v>
      </c>
      <c r="E468" s="150" t="s">
        <v>19</v>
      </c>
      <c r="F468" s="151" t="s">
        <v>787</v>
      </c>
      <c r="H468" s="150" t="s">
        <v>19</v>
      </c>
      <c r="I468" s="152"/>
      <c r="L468" s="149"/>
      <c r="M468" s="153"/>
      <c r="T468" s="154"/>
      <c r="AT468" s="150" t="s">
        <v>142</v>
      </c>
      <c r="AU468" s="150" t="s">
        <v>138</v>
      </c>
      <c r="AV468" s="13" t="s">
        <v>75</v>
      </c>
      <c r="AW468" s="13" t="s">
        <v>32</v>
      </c>
      <c r="AX468" s="13" t="s">
        <v>70</v>
      </c>
      <c r="AY468" s="150" t="s">
        <v>130</v>
      </c>
    </row>
    <row r="469" spans="2:65" s="12" customFormat="1">
      <c r="B469" s="141"/>
      <c r="D469" s="142" t="s">
        <v>142</v>
      </c>
      <c r="E469" s="143" t="s">
        <v>19</v>
      </c>
      <c r="F469" s="144" t="s">
        <v>75</v>
      </c>
      <c r="H469" s="145">
        <v>1</v>
      </c>
      <c r="I469" s="146"/>
      <c r="L469" s="141"/>
      <c r="M469" s="147"/>
      <c r="T469" s="148"/>
      <c r="AT469" s="143" t="s">
        <v>142</v>
      </c>
      <c r="AU469" s="143" t="s">
        <v>138</v>
      </c>
      <c r="AV469" s="12" t="s">
        <v>77</v>
      </c>
      <c r="AW469" s="12" t="s">
        <v>32</v>
      </c>
      <c r="AX469" s="12" t="s">
        <v>70</v>
      </c>
      <c r="AY469" s="143" t="s">
        <v>130</v>
      </c>
    </row>
    <row r="470" spans="2:65" s="13" customFormat="1">
      <c r="B470" s="149"/>
      <c r="D470" s="142" t="s">
        <v>142</v>
      </c>
      <c r="E470" s="150" t="s">
        <v>19</v>
      </c>
      <c r="F470" s="151" t="s">
        <v>788</v>
      </c>
      <c r="H470" s="150" t="s">
        <v>19</v>
      </c>
      <c r="I470" s="152"/>
      <c r="L470" s="149"/>
      <c r="M470" s="153"/>
      <c r="T470" s="154"/>
      <c r="AT470" s="150" t="s">
        <v>142</v>
      </c>
      <c r="AU470" s="150" t="s">
        <v>138</v>
      </c>
      <c r="AV470" s="13" t="s">
        <v>75</v>
      </c>
      <c r="AW470" s="13" t="s">
        <v>32</v>
      </c>
      <c r="AX470" s="13" t="s">
        <v>70</v>
      </c>
      <c r="AY470" s="150" t="s">
        <v>130</v>
      </c>
    </row>
    <row r="471" spans="2:65" s="12" customFormat="1">
      <c r="B471" s="141"/>
      <c r="D471" s="142" t="s">
        <v>142</v>
      </c>
      <c r="E471" s="143" t="s">
        <v>19</v>
      </c>
      <c r="F471" s="144" t="s">
        <v>75</v>
      </c>
      <c r="H471" s="145">
        <v>1</v>
      </c>
      <c r="I471" s="146"/>
      <c r="L471" s="141"/>
      <c r="M471" s="147"/>
      <c r="T471" s="148"/>
      <c r="AT471" s="143" t="s">
        <v>142</v>
      </c>
      <c r="AU471" s="143" t="s">
        <v>138</v>
      </c>
      <c r="AV471" s="12" t="s">
        <v>77</v>
      </c>
      <c r="AW471" s="12" t="s">
        <v>32</v>
      </c>
      <c r="AX471" s="12" t="s">
        <v>70</v>
      </c>
      <c r="AY471" s="143" t="s">
        <v>130</v>
      </c>
    </row>
    <row r="472" spans="2:65" s="13" customFormat="1">
      <c r="B472" s="149"/>
      <c r="D472" s="142" t="s">
        <v>142</v>
      </c>
      <c r="E472" s="150" t="s">
        <v>19</v>
      </c>
      <c r="F472" s="151" t="s">
        <v>789</v>
      </c>
      <c r="H472" s="150" t="s">
        <v>19</v>
      </c>
      <c r="I472" s="152"/>
      <c r="L472" s="149"/>
      <c r="M472" s="153"/>
      <c r="T472" s="154"/>
      <c r="AT472" s="150" t="s">
        <v>142</v>
      </c>
      <c r="AU472" s="150" t="s">
        <v>138</v>
      </c>
      <c r="AV472" s="13" t="s">
        <v>75</v>
      </c>
      <c r="AW472" s="13" t="s">
        <v>32</v>
      </c>
      <c r="AX472" s="13" t="s">
        <v>70</v>
      </c>
      <c r="AY472" s="150" t="s">
        <v>130</v>
      </c>
    </row>
    <row r="473" spans="2:65" s="12" customFormat="1">
      <c r="B473" s="141"/>
      <c r="D473" s="142" t="s">
        <v>142</v>
      </c>
      <c r="E473" s="143" t="s">
        <v>19</v>
      </c>
      <c r="F473" s="144" t="s">
        <v>75</v>
      </c>
      <c r="H473" s="145">
        <v>1</v>
      </c>
      <c r="I473" s="146"/>
      <c r="L473" s="141"/>
      <c r="M473" s="147"/>
      <c r="T473" s="148"/>
      <c r="AT473" s="143" t="s">
        <v>142</v>
      </c>
      <c r="AU473" s="143" t="s">
        <v>138</v>
      </c>
      <c r="AV473" s="12" t="s">
        <v>77</v>
      </c>
      <c r="AW473" s="12" t="s">
        <v>32</v>
      </c>
      <c r="AX473" s="12" t="s">
        <v>70</v>
      </c>
      <c r="AY473" s="143" t="s">
        <v>130</v>
      </c>
    </row>
    <row r="474" spans="2:65" s="13" customFormat="1">
      <c r="B474" s="149"/>
      <c r="D474" s="142" t="s">
        <v>142</v>
      </c>
      <c r="E474" s="150" t="s">
        <v>19</v>
      </c>
      <c r="F474" s="151" t="s">
        <v>790</v>
      </c>
      <c r="H474" s="150" t="s">
        <v>19</v>
      </c>
      <c r="I474" s="152"/>
      <c r="L474" s="149"/>
      <c r="M474" s="153"/>
      <c r="T474" s="154"/>
      <c r="AT474" s="150" t="s">
        <v>142</v>
      </c>
      <c r="AU474" s="150" t="s">
        <v>138</v>
      </c>
      <c r="AV474" s="13" t="s">
        <v>75</v>
      </c>
      <c r="AW474" s="13" t="s">
        <v>32</v>
      </c>
      <c r="AX474" s="13" t="s">
        <v>70</v>
      </c>
      <c r="AY474" s="150" t="s">
        <v>130</v>
      </c>
    </row>
    <row r="475" spans="2:65" s="12" customFormat="1">
      <c r="B475" s="141"/>
      <c r="D475" s="142" t="s">
        <v>142</v>
      </c>
      <c r="E475" s="143" t="s">
        <v>19</v>
      </c>
      <c r="F475" s="144" t="s">
        <v>75</v>
      </c>
      <c r="H475" s="145">
        <v>1</v>
      </c>
      <c r="I475" s="146"/>
      <c r="L475" s="141"/>
      <c r="M475" s="147"/>
      <c r="T475" s="148"/>
      <c r="AT475" s="143" t="s">
        <v>142</v>
      </c>
      <c r="AU475" s="143" t="s">
        <v>138</v>
      </c>
      <c r="AV475" s="12" t="s">
        <v>77</v>
      </c>
      <c r="AW475" s="12" t="s">
        <v>32</v>
      </c>
      <c r="AX475" s="12" t="s">
        <v>70</v>
      </c>
      <c r="AY475" s="143" t="s">
        <v>130</v>
      </c>
    </row>
    <row r="476" spans="2:65" s="13" customFormat="1">
      <c r="B476" s="149"/>
      <c r="D476" s="142" t="s">
        <v>142</v>
      </c>
      <c r="E476" s="150" t="s">
        <v>19</v>
      </c>
      <c r="F476" s="151" t="s">
        <v>791</v>
      </c>
      <c r="H476" s="150" t="s">
        <v>19</v>
      </c>
      <c r="I476" s="152"/>
      <c r="L476" s="149"/>
      <c r="M476" s="153"/>
      <c r="T476" s="154"/>
      <c r="AT476" s="150" t="s">
        <v>142</v>
      </c>
      <c r="AU476" s="150" t="s">
        <v>138</v>
      </c>
      <c r="AV476" s="13" t="s">
        <v>75</v>
      </c>
      <c r="AW476" s="13" t="s">
        <v>32</v>
      </c>
      <c r="AX476" s="13" t="s">
        <v>70</v>
      </c>
      <c r="AY476" s="150" t="s">
        <v>130</v>
      </c>
    </row>
    <row r="477" spans="2:65" s="12" customFormat="1">
      <c r="B477" s="141"/>
      <c r="D477" s="142" t="s">
        <v>142</v>
      </c>
      <c r="E477" s="143" t="s">
        <v>19</v>
      </c>
      <c r="F477" s="144" t="s">
        <v>75</v>
      </c>
      <c r="H477" s="145">
        <v>1</v>
      </c>
      <c r="I477" s="146"/>
      <c r="L477" s="141"/>
      <c r="M477" s="147"/>
      <c r="T477" s="148"/>
      <c r="AT477" s="143" t="s">
        <v>142</v>
      </c>
      <c r="AU477" s="143" t="s">
        <v>138</v>
      </c>
      <c r="AV477" s="12" t="s">
        <v>77</v>
      </c>
      <c r="AW477" s="12" t="s">
        <v>32</v>
      </c>
      <c r="AX477" s="12" t="s">
        <v>70</v>
      </c>
      <c r="AY477" s="143" t="s">
        <v>130</v>
      </c>
    </row>
    <row r="478" spans="2:65" s="13" customFormat="1">
      <c r="B478" s="149"/>
      <c r="D478" s="142" t="s">
        <v>142</v>
      </c>
      <c r="E478" s="150" t="s">
        <v>19</v>
      </c>
      <c r="F478" s="151" t="s">
        <v>792</v>
      </c>
      <c r="H478" s="150" t="s">
        <v>19</v>
      </c>
      <c r="I478" s="152"/>
      <c r="L478" s="149"/>
      <c r="M478" s="153"/>
      <c r="T478" s="154"/>
      <c r="AT478" s="150" t="s">
        <v>142</v>
      </c>
      <c r="AU478" s="150" t="s">
        <v>138</v>
      </c>
      <c r="AV478" s="13" t="s">
        <v>75</v>
      </c>
      <c r="AW478" s="13" t="s">
        <v>32</v>
      </c>
      <c r="AX478" s="13" t="s">
        <v>70</v>
      </c>
      <c r="AY478" s="150" t="s">
        <v>130</v>
      </c>
    </row>
    <row r="479" spans="2:65" s="12" customFormat="1">
      <c r="B479" s="141"/>
      <c r="D479" s="142" t="s">
        <v>142</v>
      </c>
      <c r="E479" s="143" t="s">
        <v>19</v>
      </c>
      <c r="F479" s="144" t="s">
        <v>75</v>
      </c>
      <c r="H479" s="145">
        <v>1</v>
      </c>
      <c r="I479" s="146"/>
      <c r="L479" s="141"/>
      <c r="M479" s="147"/>
      <c r="T479" s="148"/>
      <c r="AT479" s="143" t="s">
        <v>142</v>
      </c>
      <c r="AU479" s="143" t="s">
        <v>138</v>
      </c>
      <c r="AV479" s="12" t="s">
        <v>77</v>
      </c>
      <c r="AW479" s="12" t="s">
        <v>32</v>
      </c>
      <c r="AX479" s="12" t="s">
        <v>70</v>
      </c>
      <c r="AY479" s="143" t="s">
        <v>130</v>
      </c>
    </row>
    <row r="480" spans="2:65" s="13" customFormat="1">
      <c r="B480" s="149"/>
      <c r="D480" s="142" t="s">
        <v>142</v>
      </c>
      <c r="E480" s="150" t="s">
        <v>19</v>
      </c>
      <c r="F480" s="151" t="s">
        <v>793</v>
      </c>
      <c r="H480" s="150" t="s">
        <v>19</v>
      </c>
      <c r="I480" s="152"/>
      <c r="L480" s="149"/>
      <c r="M480" s="153"/>
      <c r="T480" s="154"/>
      <c r="AT480" s="150" t="s">
        <v>142</v>
      </c>
      <c r="AU480" s="150" t="s">
        <v>138</v>
      </c>
      <c r="AV480" s="13" t="s">
        <v>75</v>
      </c>
      <c r="AW480" s="13" t="s">
        <v>32</v>
      </c>
      <c r="AX480" s="13" t="s">
        <v>70</v>
      </c>
      <c r="AY480" s="150" t="s">
        <v>130</v>
      </c>
    </row>
    <row r="481" spans="2:51" s="12" customFormat="1">
      <c r="B481" s="141"/>
      <c r="D481" s="142" t="s">
        <v>142</v>
      </c>
      <c r="E481" s="143" t="s">
        <v>19</v>
      </c>
      <c r="F481" s="144" t="s">
        <v>75</v>
      </c>
      <c r="H481" s="145">
        <v>1</v>
      </c>
      <c r="I481" s="146"/>
      <c r="L481" s="141"/>
      <c r="M481" s="147"/>
      <c r="T481" s="148"/>
      <c r="AT481" s="143" t="s">
        <v>142</v>
      </c>
      <c r="AU481" s="143" t="s">
        <v>138</v>
      </c>
      <c r="AV481" s="12" t="s">
        <v>77</v>
      </c>
      <c r="AW481" s="12" t="s">
        <v>32</v>
      </c>
      <c r="AX481" s="12" t="s">
        <v>70</v>
      </c>
      <c r="AY481" s="143" t="s">
        <v>130</v>
      </c>
    </row>
    <row r="482" spans="2:51" s="13" customFormat="1">
      <c r="B482" s="149"/>
      <c r="D482" s="142" t="s">
        <v>142</v>
      </c>
      <c r="E482" s="150" t="s">
        <v>19</v>
      </c>
      <c r="F482" s="151" t="s">
        <v>794</v>
      </c>
      <c r="H482" s="150" t="s">
        <v>19</v>
      </c>
      <c r="I482" s="152"/>
      <c r="L482" s="149"/>
      <c r="M482" s="153"/>
      <c r="T482" s="154"/>
      <c r="AT482" s="150" t="s">
        <v>142</v>
      </c>
      <c r="AU482" s="150" t="s">
        <v>138</v>
      </c>
      <c r="AV482" s="13" t="s">
        <v>75</v>
      </c>
      <c r="AW482" s="13" t="s">
        <v>32</v>
      </c>
      <c r="AX482" s="13" t="s">
        <v>70</v>
      </c>
      <c r="AY482" s="150" t="s">
        <v>130</v>
      </c>
    </row>
    <row r="483" spans="2:51" s="12" customFormat="1">
      <c r="B483" s="141"/>
      <c r="D483" s="142" t="s">
        <v>142</v>
      </c>
      <c r="E483" s="143" t="s">
        <v>19</v>
      </c>
      <c r="F483" s="144" t="s">
        <v>75</v>
      </c>
      <c r="H483" s="145">
        <v>1</v>
      </c>
      <c r="I483" s="146"/>
      <c r="L483" s="141"/>
      <c r="M483" s="147"/>
      <c r="T483" s="148"/>
      <c r="AT483" s="143" t="s">
        <v>142</v>
      </c>
      <c r="AU483" s="143" t="s">
        <v>138</v>
      </c>
      <c r="AV483" s="12" t="s">
        <v>77</v>
      </c>
      <c r="AW483" s="12" t="s">
        <v>32</v>
      </c>
      <c r="AX483" s="12" t="s">
        <v>70</v>
      </c>
      <c r="AY483" s="143" t="s">
        <v>130</v>
      </c>
    </row>
    <row r="484" spans="2:51" s="13" customFormat="1">
      <c r="B484" s="149"/>
      <c r="D484" s="142" t="s">
        <v>142</v>
      </c>
      <c r="E484" s="150" t="s">
        <v>19</v>
      </c>
      <c r="F484" s="151" t="s">
        <v>795</v>
      </c>
      <c r="H484" s="150" t="s">
        <v>19</v>
      </c>
      <c r="I484" s="152"/>
      <c r="L484" s="149"/>
      <c r="M484" s="153"/>
      <c r="T484" s="154"/>
      <c r="AT484" s="150" t="s">
        <v>142</v>
      </c>
      <c r="AU484" s="150" t="s">
        <v>138</v>
      </c>
      <c r="AV484" s="13" t="s">
        <v>75</v>
      </c>
      <c r="AW484" s="13" t="s">
        <v>32</v>
      </c>
      <c r="AX484" s="13" t="s">
        <v>70</v>
      </c>
      <c r="AY484" s="150" t="s">
        <v>130</v>
      </c>
    </row>
    <row r="485" spans="2:51" s="12" customFormat="1">
      <c r="B485" s="141"/>
      <c r="D485" s="142" t="s">
        <v>142</v>
      </c>
      <c r="E485" s="143" t="s">
        <v>19</v>
      </c>
      <c r="F485" s="144" t="s">
        <v>75</v>
      </c>
      <c r="H485" s="145">
        <v>1</v>
      </c>
      <c r="I485" s="146"/>
      <c r="L485" s="141"/>
      <c r="M485" s="147"/>
      <c r="T485" s="148"/>
      <c r="AT485" s="143" t="s">
        <v>142</v>
      </c>
      <c r="AU485" s="143" t="s">
        <v>138</v>
      </c>
      <c r="AV485" s="12" t="s">
        <v>77</v>
      </c>
      <c r="AW485" s="12" t="s">
        <v>32</v>
      </c>
      <c r="AX485" s="12" t="s">
        <v>70</v>
      </c>
      <c r="AY485" s="143" t="s">
        <v>130</v>
      </c>
    </row>
    <row r="486" spans="2:51" s="13" customFormat="1">
      <c r="B486" s="149"/>
      <c r="D486" s="142" t="s">
        <v>142</v>
      </c>
      <c r="E486" s="150" t="s">
        <v>19</v>
      </c>
      <c r="F486" s="151" t="s">
        <v>796</v>
      </c>
      <c r="H486" s="150" t="s">
        <v>19</v>
      </c>
      <c r="I486" s="152"/>
      <c r="L486" s="149"/>
      <c r="M486" s="153"/>
      <c r="T486" s="154"/>
      <c r="AT486" s="150" t="s">
        <v>142</v>
      </c>
      <c r="AU486" s="150" t="s">
        <v>138</v>
      </c>
      <c r="AV486" s="13" t="s">
        <v>75</v>
      </c>
      <c r="AW486" s="13" t="s">
        <v>32</v>
      </c>
      <c r="AX486" s="13" t="s">
        <v>70</v>
      </c>
      <c r="AY486" s="150" t="s">
        <v>130</v>
      </c>
    </row>
    <row r="487" spans="2:51" s="12" customFormat="1">
      <c r="B487" s="141"/>
      <c r="D487" s="142" t="s">
        <v>142</v>
      </c>
      <c r="E487" s="143" t="s">
        <v>19</v>
      </c>
      <c r="F487" s="144" t="s">
        <v>75</v>
      </c>
      <c r="H487" s="145">
        <v>1</v>
      </c>
      <c r="I487" s="146"/>
      <c r="L487" s="141"/>
      <c r="M487" s="147"/>
      <c r="T487" s="148"/>
      <c r="AT487" s="143" t="s">
        <v>142</v>
      </c>
      <c r="AU487" s="143" t="s">
        <v>138</v>
      </c>
      <c r="AV487" s="12" t="s">
        <v>77</v>
      </c>
      <c r="AW487" s="12" t="s">
        <v>32</v>
      </c>
      <c r="AX487" s="12" t="s">
        <v>70</v>
      </c>
      <c r="AY487" s="143" t="s">
        <v>130</v>
      </c>
    </row>
    <row r="488" spans="2:51" s="13" customFormat="1">
      <c r="B488" s="149"/>
      <c r="D488" s="142" t="s">
        <v>142</v>
      </c>
      <c r="E488" s="150" t="s">
        <v>19</v>
      </c>
      <c r="F488" s="151" t="s">
        <v>797</v>
      </c>
      <c r="H488" s="150" t="s">
        <v>19</v>
      </c>
      <c r="I488" s="152"/>
      <c r="L488" s="149"/>
      <c r="M488" s="153"/>
      <c r="T488" s="154"/>
      <c r="AT488" s="150" t="s">
        <v>142</v>
      </c>
      <c r="AU488" s="150" t="s">
        <v>138</v>
      </c>
      <c r="AV488" s="13" t="s">
        <v>75</v>
      </c>
      <c r="AW488" s="13" t="s">
        <v>32</v>
      </c>
      <c r="AX488" s="13" t="s">
        <v>70</v>
      </c>
      <c r="AY488" s="150" t="s">
        <v>130</v>
      </c>
    </row>
    <row r="489" spans="2:51" s="12" customFormat="1">
      <c r="B489" s="141"/>
      <c r="D489" s="142" t="s">
        <v>142</v>
      </c>
      <c r="E489" s="143" t="s">
        <v>19</v>
      </c>
      <c r="F489" s="144" t="s">
        <v>75</v>
      </c>
      <c r="H489" s="145">
        <v>1</v>
      </c>
      <c r="I489" s="146"/>
      <c r="L489" s="141"/>
      <c r="M489" s="147"/>
      <c r="T489" s="148"/>
      <c r="AT489" s="143" t="s">
        <v>142</v>
      </c>
      <c r="AU489" s="143" t="s">
        <v>138</v>
      </c>
      <c r="AV489" s="12" t="s">
        <v>77</v>
      </c>
      <c r="AW489" s="12" t="s">
        <v>32</v>
      </c>
      <c r="AX489" s="12" t="s">
        <v>70</v>
      </c>
      <c r="AY489" s="143" t="s">
        <v>130</v>
      </c>
    </row>
    <row r="490" spans="2:51" s="13" customFormat="1">
      <c r="B490" s="149"/>
      <c r="D490" s="142" t="s">
        <v>142</v>
      </c>
      <c r="E490" s="150" t="s">
        <v>19</v>
      </c>
      <c r="F490" s="151" t="s">
        <v>798</v>
      </c>
      <c r="H490" s="150" t="s">
        <v>19</v>
      </c>
      <c r="I490" s="152"/>
      <c r="L490" s="149"/>
      <c r="M490" s="153"/>
      <c r="T490" s="154"/>
      <c r="AT490" s="150" t="s">
        <v>142</v>
      </c>
      <c r="AU490" s="150" t="s">
        <v>138</v>
      </c>
      <c r="AV490" s="13" t="s">
        <v>75</v>
      </c>
      <c r="AW490" s="13" t="s">
        <v>32</v>
      </c>
      <c r="AX490" s="13" t="s">
        <v>70</v>
      </c>
      <c r="AY490" s="150" t="s">
        <v>130</v>
      </c>
    </row>
    <row r="491" spans="2:51" s="12" customFormat="1">
      <c r="B491" s="141"/>
      <c r="D491" s="142" t="s">
        <v>142</v>
      </c>
      <c r="E491" s="143" t="s">
        <v>19</v>
      </c>
      <c r="F491" s="144" t="s">
        <v>75</v>
      </c>
      <c r="H491" s="145">
        <v>1</v>
      </c>
      <c r="I491" s="146"/>
      <c r="L491" s="141"/>
      <c r="M491" s="147"/>
      <c r="T491" s="148"/>
      <c r="AT491" s="143" t="s">
        <v>142</v>
      </c>
      <c r="AU491" s="143" t="s">
        <v>138</v>
      </c>
      <c r="AV491" s="12" t="s">
        <v>77</v>
      </c>
      <c r="AW491" s="12" t="s">
        <v>32</v>
      </c>
      <c r="AX491" s="12" t="s">
        <v>70</v>
      </c>
      <c r="AY491" s="143" t="s">
        <v>130</v>
      </c>
    </row>
    <row r="492" spans="2:51" s="13" customFormat="1">
      <c r="B492" s="149"/>
      <c r="D492" s="142" t="s">
        <v>142</v>
      </c>
      <c r="E492" s="150" t="s">
        <v>19</v>
      </c>
      <c r="F492" s="151" t="s">
        <v>799</v>
      </c>
      <c r="H492" s="150" t="s">
        <v>19</v>
      </c>
      <c r="I492" s="152"/>
      <c r="L492" s="149"/>
      <c r="M492" s="153"/>
      <c r="T492" s="154"/>
      <c r="AT492" s="150" t="s">
        <v>142</v>
      </c>
      <c r="AU492" s="150" t="s">
        <v>138</v>
      </c>
      <c r="AV492" s="13" t="s">
        <v>75</v>
      </c>
      <c r="AW492" s="13" t="s">
        <v>32</v>
      </c>
      <c r="AX492" s="13" t="s">
        <v>70</v>
      </c>
      <c r="AY492" s="150" t="s">
        <v>130</v>
      </c>
    </row>
    <row r="493" spans="2:51" s="12" customFormat="1">
      <c r="B493" s="141"/>
      <c r="D493" s="142" t="s">
        <v>142</v>
      </c>
      <c r="E493" s="143" t="s">
        <v>19</v>
      </c>
      <c r="F493" s="144" t="s">
        <v>75</v>
      </c>
      <c r="H493" s="145">
        <v>1</v>
      </c>
      <c r="I493" s="146"/>
      <c r="L493" s="141"/>
      <c r="M493" s="147"/>
      <c r="T493" s="148"/>
      <c r="AT493" s="143" t="s">
        <v>142</v>
      </c>
      <c r="AU493" s="143" t="s">
        <v>138</v>
      </c>
      <c r="AV493" s="12" t="s">
        <v>77</v>
      </c>
      <c r="AW493" s="12" t="s">
        <v>32</v>
      </c>
      <c r="AX493" s="12" t="s">
        <v>70</v>
      </c>
      <c r="AY493" s="143" t="s">
        <v>130</v>
      </c>
    </row>
    <row r="494" spans="2:51" s="13" customFormat="1">
      <c r="B494" s="149"/>
      <c r="D494" s="142" t="s">
        <v>142</v>
      </c>
      <c r="E494" s="150" t="s">
        <v>19</v>
      </c>
      <c r="F494" s="151" t="s">
        <v>800</v>
      </c>
      <c r="H494" s="150" t="s">
        <v>19</v>
      </c>
      <c r="I494" s="152"/>
      <c r="L494" s="149"/>
      <c r="M494" s="153"/>
      <c r="T494" s="154"/>
      <c r="AT494" s="150" t="s">
        <v>142</v>
      </c>
      <c r="AU494" s="150" t="s">
        <v>138</v>
      </c>
      <c r="AV494" s="13" t="s">
        <v>75</v>
      </c>
      <c r="AW494" s="13" t="s">
        <v>32</v>
      </c>
      <c r="AX494" s="13" t="s">
        <v>70</v>
      </c>
      <c r="AY494" s="150" t="s">
        <v>130</v>
      </c>
    </row>
    <row r="495" spans="2:51" s="12" customFormat="1">
      <c r="B495" s="141"/>
      <c r="D495" s="142" t="s">
        <v>142</v>
      </c>
      <c r="E495" s="143" t="s">
        <v>19</v>
      </c>
      <c r="F495" s="144" t="s">
        <v>75</v>
      </c>
      <c r="H495" s="145">
        <v>1</v>
      </c>
      <c r="I495" s="146"/>
      <c r="L495" s="141"/>
      <c r="M495" s="147"/>
      <c r="T495" s="148"/>
      <c r="AT495" s="143" t="s">
        <v>142</v>
      </c>
      <c r="AU495" s="143" t="s">
        <v>138</v>
      </c>
      <c r="AV495" s="12" t="s">
        <v>77</v>
      </c>
      <c r="AW495" s="12" t="s">
        <v>32</v>
      </c>
      <c r="AX495" s="12" t="s">
        <v>70</v>
      </c>
      <c r="AY495" s="143" t="s">
        <v>130</v>
      </c>
    </row>
    <row r="496" spans="2:51" s="14" customFormat="1">
      <c r="B496" s="167"/>
      <c r="D496" s="142" t="s">
        <v>142</v>
      </c>
      <c r="E496" s="168" t="s">
        <v>19</v>
      </c>
      <c r="F496" s="169" t="s">
        <v>260</v>
      </c>
      <c r="H496" s="170">
        <v>15</v>
      </c>
      <c r="I496" s="171"/>
      <c r="L496" s="167"/>
      <c r="M496" s="172"/>
      <c r="T496" s="173"/>
      <c r="AT496" s="168" t="s">
        <v>142</v>
      </c>
      <c r="AU496" s="168" t="s">
        <v>138</v>
      </c>
      <c r="AV496" s="14" t="s">
        <v>129</v>
      </c>
      <c r="AW496" s="14" t="s">
        <v>32</v>
      </c>
      <c r="AX496" s="14" t="s">
        <v>75</v>
      </c>
      <c r="AY496" s="168" t="s">
        <v>130</v>
      </c>
    </row>
    <row r="497" spans="2:65" s="1" customFormat="1" ht="24.2" customHeight="1">
      <c r="B497" s="32"/>
      <c r="C497" s="155" t="s">
        <v>801</v>
      </c>
      <c r="D497" s="155" t="s">
        <v>215</v>
      </c>
      <c r="E497" s="156" t="s">
        <v>802</v>
      </c>
      <c r="F497" s="157" t="s">
        <v>803</v>
      </c>
      <c r="G497" s="158" t="s">
        <v>200</v>
      </c>
      <c r="H497" s="159">
        <v>1</v>
      </c>
      <c r="I497" s="160"/>
      <c r="J497" s="161">
        <f>ROUND(I497*H497,2)</f>
        <v>0</v>
      </c>
      <c r="K497" s="162"/>
      <c r="L497" s="163"/>
      <c r="M497" s="164" t="s">
        <v>19</v>
      </c>
      <c r="N497" s="165" t="s">
        <v>41</v>
      </c>
      <c r="P497" s="133">
        <f>O497*H497</f>
        <v>0</v>
      </c>
      <c r="Q497" s="133">
        <v>0.02</v>
      </c>
      <c r="R497" s="133">
        <f>Q497*H497</f>
        <v>0.02</v>
      </c>
      <c r="S497" s="133">
        <v>0</v>
      </c>
      <c r="T497" s="134">
        <f>S497*H497</f>
        <v>0</v>
      </c>
      <c r="AR497" s="135" t="s">
        <v>335</v>
      </c>
      <c r="AT497" s="135" t="s">
        <v>215</v>
      </c>
      <c r="AU497" s="135" t="s">
        <v>138</v>
      </c>
      <c r="AY497" s="17" t="s">
        <v>130</v>
      </c>
      <c r="BE497" s="136">
        <f>IF(N497="základní",J497,0)</f>
        <v>0</v>
      </c>
      <c r="BF497" s="136">
        <f>IF(N497="snížená",J497,0)</f>
        <v>0</v>
      </c>
      <c r="BG497" s="136">
        <f>IF(N497="zákl. přenesená",J497,0)</f>
        <v>0</v>
      </c>
      <c r="BH497" s="136">
        <f>IF(N497="sníž. přenesená",J497,0)</f>
        <v>0</v>
      </c>
      <c r="BI497" s="136">
        <f>IF(N497="nulová",J497,0)</f>
        <v>0</v>
      </c>
      <c r="BJ497" s="17" t="s">
        <v>75</v>
      </c>
      <c r="BK497" s="136">
        <f>ROUND(I497*H497,2)</f>
        <v>0</v>
      </c>
      <c r="BL497" s="17" t="s">
        <v>226</v>
      </c>
      <c r="BM497" s="135" t="s">
        <v>804</v>
      </c>
    </row>
    <row r="498" spans="2:65" s="13" customFormat="1">
      <c r="B498" s="149"/>
      <c r="D498" s="142" t="s">
        <v>142</v>
      </c>
      <c r="E498" s="150" t="s">
        <v>19</v>
      </c>
      <c r="F498" s="151" t="s">
        <v>805</v>
      </c>
      <c r="H498" s="150" t="s">
        <v>19</v>
      </c>
      <c r="I498" s="152"/>
      <c r="L498" s="149"/>
      <c r="M498" s="153"/>
      <c r="T498" s="154"/>
      <c r="AT498" s="150" t="s">
        <v>142</v>
      </c>
      <c r="AU498" s="150" t="s">
        <v>138</v>
      </c>
      <c r="AV498" s="13" t="s">
        <v>75</v>
      </c>
      <c r="AW498" s="13" t="s">
        <v>32</v>
      </c>
      <c r="AX498" s="13" t="s">
        <v>70</v>
      </c>
      <c r="AY498" s="150" t="s">
        <v>130</v>
      </c>
    </row>
    <row r="499" spans="2:65" s="12" customFormat="1">
      <c r="B499" s="141"/>
      <c r="D499" s="142" t="s">
        <v>142</v>
      </c>
      <c r="E499" s="143" t="s">
        <v>19</v>
      </c>
      <c r="F499" s="144" t="s">
        <v>75</v>
      </c>
      <c r="H499" s="145">
        <v>1</v>
      </c>
      <c r="I499" s="146"/>
      <c r="L499" s="141"/>
      <c r="M499" s="147"/>
      <c r="T499" s="148"/>
      <c r="AT499" s="143" t="s">
        <v>142</v>
      </c>
      <c r="AU499" s="143" t="s">
        <v>138</v>
      </c>
      <c r="AV499" s="12" t="s">
        <v>77</v>
      </c>
      <c r="AW499" s="12" t="s">
        <v>32</v>
      </c>
      <c r="AX499" s="12" t="s">
        <v>75</v>
      </c>
      <c r="AY499" s="143" t="s">
        <v>130</v>
      </c>
    </row>
    <row r="500" spans="2:65" s="1" customFormat="1" ht="24.2" customHeight="1">
      <c r="B500" s="32"/>
      <c r="C500" s="155" t="s">
        <v>806</v>
      </c>
      <c r="D500" s="155" t="s">
        <v>215</v>
      </c>
      <c r="E500" s="156" t="s">
        <v>807</v>
      </c>
      <c r="F500" s="157" t="s">
        <v>808</v>
      </c>
      <c r="G500" s="158" t="s">
        <v>200</v>
      </c>
      <c r="H500" s="159">
        <v>2</v>
      </c>
      <c r="I500" s="160"/>
      <c r="J500" s="161">
        <f>ROUND(I500*H500,2)</f>
        <v>0</v>
      </c>
      <c r="K500" s="162"/>
      <c r="L500" s="163"/>
      <c r="M500" s="164" t="s">
        <v>19</v>
      </c>
      <c r="N500" s="165" t="s">
        <v>41</v>
      </c>
      <c r="P500" s="133">
        <f>O500*H500</f>
        <v>0</v>
      </c>
      <c r="Q500" s="133">
        <v>1.7000000000000001E-2</v>
      </c>
      <c r="R500" s="133">
        <f>Q500*H500</f>
        <v>3.4000000000000002E-2</v>
      </c>
      <c r="S500" s="133">
        <v>0</v>
      </c>
      <c r="T500" s="134">
        <f>S500*H500</f>
        <v>0</v>
      </c>
      <c r="AR500" s="135" t="s">
        <v>335</v>
      </c>
      <c r="AT500" s="135" t="s">
        <v>215</v>
      </c>
      <c r="AU500" s="135" t="s">
        <v>138</v>
      </c>
      <c r="AY500" s="17" t="s">
        <v>130</v>
      </c>
      <c r="BE500" s="136">
        <f>IF(N500="základní",J500,0)</f>
        <v>0</v>
      </c>
      <c r="BF500" s="136">
        <f>IF(N500="snížená",J500,0)</f>
        <v>0</v>
      </c>
      <c r="BG500" s="136">
        <f>IF(N500="zákl. přenesená",J500,0)</f>
        <v>0</v>
      </c>
      <c r="BH500" s="136">
        <f>IF(N500="sníž. přenesená",J500,0)</f>
        <v>0</v>
      </c>
      <c r="BI500" s="136">
        <f>IF(N500="nulová",J500,0)</f>
        <v>0</v>
      </c>
      <c r="BJ500" s="17" t="s">
        <v>75</v>
      </c>
      <c r="BK500" s="136">
        <f>ROUND(I500*H500,2)</f>
        <v>0</v>
      </c>
      <c r="BL500" s="17" t="s">
        <v>226</v>
      </c>
      <c r="BM500" s="135" t="s">
        <v>809</v>
      </c>
    </row>
    <row r="501" spans="2:65" s="13" customFormat="1">
      <c r="B501" s="149"/>
      <c r="D501" s="142" t="s">
        <v>142</v>
      </c>
      <c r="E501" s="150" t="s">
        <v>19</v>
      </c>
      <c r="F501" s="151" t="s">
        <v>810</v>
      </c>
      <c r="H501" s="150" t="s">
        <v>19</v>
      </c>
      <c r="I501" s="152"/>
      <c r="L501" s="149"/>
      <c r="M501" s="153"/>
      <c r="T501" s="154"/>
      <c r="AT501" s="150" t="s">
        <v>142</v>
      </c>
      <c r="AU501" s="150" t="s">
        <v>138</v>
      </c>
      <c r="AV501" s="13" t="s">
        <v>75</v>
      </c>
      <c r="AW501" s="13" t="s">
        <v>32</v>
      </c>
      <c r="AX501" s="13" t="s">
        <v>70</v>
      </c>
      <c r="AY501" s="150" t="s">
        <v>130</v>
      </c>
    </row>
    <row r="502" spans="2:65" s="12" customFormat="1">
      <c r="B502" s="141"/>
      <c r="D502" s="142" t="s">
        <v>142</v>
      </c>
      <c r="E502" s="143" t="s">
        <v>19</v>
      </c>
      <c r="F502" s="144" t="s">
        <v>75</v>
      </c>
      <c r="H502" s="145">
        <v>1</v>
      </c>
      <c r="I502" s="146"/>
      <c r="L502" s="141"/>
      <c r="M502" s="147"/>
      <c r="T502" s="148"/>
      <c r="AT502" s="143" t="s">
        <v>142</v>
      </c>
      <c r="AU502" s="143" t="s">
        <v>138</v>
      </c>
      <c r="AV502" s="12" t="s">
        <v>77</v>
      </c>
      <c r="AW502" s="12" t="s">
        <v>32</v>
      </c>
      <c r="AX502" s="12" t="s">
        <v>70</v>
      </c>
      <c r="AY502" s="143" t="s">
        <v>130</v>
      </c>
    </row>
    <row r="503" spans="2:65" s="13" customFormat="1">
      <c r="B503" s="149"/>
      <c r="D503" s="142" t="s">
        <v>142</v>
      </c>
      <c r="E503" s="150" t="s">
        <v>19</v>
      </c>
      <c r="F503" s="151" t="s">
        <v>811</v>
      </c>
      <c r="H503" s="150" t="s">
        <v>19</v>
      </c>
      <c r="I503" s="152"/>
      <c r="L503" s="149"/>
      <c r="M503" s="153"/>
      <c r="T503" s="154"/>
      <c r="AT503" s="150" t="s">
        <v>142</v>
      </c>
      <c r="AU503" s="150" t="s">
        <v>138</v>
      </c>
      <c r="AV503" s="13" t="s">
        <v>75</v>
      </c>
      <c r="AW503" s="13" t="s">
        <v>32</v>
      </c>
      <c r="AX503" s="13" t="s">
        <v>70</v>
      </c>
      <c r="AY503" s="150" t="s">
        <v>130</v>
      </c>
    </row>
    <row r="504" spans="2:65" s="12" customFormat="1">
      <c r="B504" s="141"/>
      <c r="D504" s="142" t="s">
        <v>142</v>
      </c>
      <c r="E504" s="143" t="s">
        <v>19</v>
      </c>
      <c r="F504" s="144" t="s">
        <v>75</v>
      </c>
      <c r="H504" s="145">
        <v>1</v>
      </c>
      <c r="I504" s="146"/>
      <c r="L504" s="141"/>
      <c r="M504" s="147"/>
      <c r="T504" s="148"/>
      <c r="AT504" s="143" t="s">
        <v>142</v>
      </c>
      <c r="AU504" s="143" t="s">
        <v>138</v>
      </c>
      <c r="AV504" s="12" t="s">
        <v>77</v>
      </c>
      <c r="AW504" s="12" t="s">
        <v>32</v>
      </c>
      <c r="AX504" s="12" t="s">
        <v>70</v>
      </c>
      <c r="AY504" s="143" t="s">
        <v>130</v>
      </c>
    </row>
    <row r="505" spans="2:65" s="14" customFormat="1">
      <c r="B505" s="167"/>
      <c r="D505" s="142" t="s">
        <v>142</v>
      </c>
      <c r="E505" s="168" t="s">
        <v>19</v>
      </c>
      <c r="F505" s="169" t="s">
        <v>260</v>
      </c>
      <c r="H505" s="170">
        <v>2</v>
      </c>
      <c r="I505" s="171"/>
      <c r="L505" s="167"/>
      <c r="M505" s="172"/>
      <c r="T505" s="173"/>
      <c r="AT505" s="168" t="s">
        <v>142</v>
      </c>
      <c r="AU505" s="168" t="s">
        <v>138</v>
      </c>
      <c r="AV505" s="14" t="s">
        <v>129</v>
      </c>
      <c r="AW505" s="14" t="s">
        <v>32</v>
      </c>
      <c r="AX505" s="14" t="s">
        <v>75</v>
      </c>
      <c r="AY505" s="168" t="s">
        <v>130</v>
      </c>
    </row>
    <row r="506" spans="2:65" s="1" customFormat="1" ht="33" customHeight="1">
      <c r="B506" s="32"/>
      <c r="C506" s="155" t="s">
        <v>812</v>
      </c>
      <c r="D506" s="155" t="s">
        <v>215</v>
      </c>
      <c r="E506" s="156" t="s">
        <v>813</v>
      </c>
      <c r="F506" s="157" t="s">
        <v>814</v>
      </c>
      <c r="G506" s="158" t="s">
        <v>200</v>
      </c>
      <c r="H506" s="159">
        <v>1</v>
      </c>
      <c r="I506" s="160"/>
      <c r="J506" s="161">
        <f>ROUND(I506*H506,2)</f>
        <v>0</v>
      </c>
      <c r="K506" s="162"/>
      <c r="L506" s="163"/>
      <c r="M506" s="164" t="s">
        <v>19</v>
      </c>
      <c r="N506" s="165" t="s">
        <v>41</v>
      </c>
      <c r="P506" s="133">
        <f>O506*H506</f>
        <v>0</v>
      </c>
      <c r="Q506" s="133">
        <v>3.2000000000000001E-2</v>
      </c>
      <c r="R506" s="133">
        <f>Q506*H506</f>
        <v>3.2000000000000001E-2</v>
      </c>
      <c r="S506" s="133">
        <v>0</v>
      </c>
      <c r="T506" s="134">
        <f>S506*H506</f>
        <v>0</v>
      </c>
      <c r="AR506" s="135" t="s">
        <v>335</v>
      </c>
      <c r="AT506" s="135" t="s">
        <v>215</v>
      </c>
      <c r="AU506" s="135" t="s">
        <v>138</v>
      </c>
      <c r="AY506" s="17" t="s">
        <v>130</v>
      </c>
      <c r="BE506" s="136">
        <f>IF(N506="základní",J506,0)</f>
        <v>0</v>
      </c>
      <c r="BF506" s="136">
        <f>IF(N506="snížená",J506,0)</f>
        <v>0</v>
      </c>
      <c r="BG506" s="136">
        <f>IF(N506="zákl. přenesená",J506,0)</f>
        <v>0</v>
      </c>
      <c r="BH506" s="136">
        <f>IF(N506="sníž. přenesená",J506,0)</f>
        <v>0</v>
      </c>
      <c r="BI506" s="136">
        <f>IF(N506="nulová",J506,0)</f>
        <v>0</v>
      </c>
      <c r="BJ506" s="17" t="s">
        <v>75</v>
      </c>
      <c r="BK506" s="136">
        <f>ROUND(I506*H506,2)</f>
        <v>0</v>
      </c>
      <c r="BL506" s="17" t="s">
        <v>226</v>
      </c>
      <c r="BM506" s="135" t="s">
        <v>815</v>
      </c>
    </row>
    <row r="507" spans="2:65" s="1" customFormat="1" ht="39">
      <c r="B507" s="32"/>
      <c r="D507" s="142" t="s">
        <v>242</v>
      </c>
      <c r="F507" s="166" t="s">
        <v>816</v>
      </c>
      <c r="I507" s="139"/>
      <c r="L507" s="32"/>
      <c r="M507" s="140"/>
      <c r="T507" s="53"/>
      <c r="AT507" s="17" t="s">
        <v>242</v>
      </c>
      <c r="AU507" s="17" t="s">
        <v>138</v>
      </c>
    </row>
    <row r="508" spans="2:65" s="13" customFormat="1">
      <c r="B508" s="149"/>
      <c r="D508" s="142" t="s">
        <v>142</v>
      </c>
      <c r="E508" s="150" t="s">
        <v>19</v>
      </c>
      <c r="F508" s="151" t="s">
        <v>817</v>
      </c>
      <c r="H508" s="150" t="s">
        <v>19</v>
      </c>
      <c r="I508" s="152"/>
      <c r="L508" s="149"/>
      <c r="M508" s="153"/>
      <c r="T508" s="154"/>
      <c r="AT508" s="150" t="s">
        <v>142</v>
      </c>
      <c r="AU508" s="150" t="s">
        <v>138</v>
      </c>
      <c r="AV508" s="13" t="s">
        <v>75</v>
      </c>
      <c r="AW508" s="13" t="s">
        <v>32</v>
      </c>
      <c r="AX508" s="13" t="s">
        <v>70</v>
      </c>
      <c r="AY508" s="150" t="s">
        <v>130</v>
      </c>
    </row>
    <row r="509" spans="2:65" s="12" customFormat="1">
      <c r="B509" s="141"/>
      <c r="D509" s="142" t="s">
        <v>142</v>
      </c>
      <c r="E509" s="143" t="s">
        <v>19</v>
      </c>
      <c r="F509" s="144" t="s">
        <v>75</v>
      </c>
      <c r="H509" s="145">
        <v>1</v>
      </c>
      <c r="I509" s="146"/>
      <c r="L509" s="141"/>
      <c r="M509" s="147"/>
      <c r="T509" s="148"/>
      <c r="AT509" s="143" t="s">
        <v>142</v>
      </c>
      <c r="AU509" s="143" t="s">
        <v>138</v>
      </c>
      <c r="AV509" s="12" t="s">
        <v>77</v>
      </c>
      <c r="AW509" s="12" t="s">
        <v>32</v>
      </c>
      <c r="AX509" s="12" t="s">
        <v>75</v>
      </c>
      <c r="AY509" s="143" t="s">
        <v>130</v>
      </c>
    </row>
    <row r="510" spans="2:65" s="1" customFormat="1" ht="33" customHeight="1">
      <c r="B510" s="32"/>
      <c r="C510" s="155" t="s">
        <v>818</v>
      </c>
      <c r="D510" s="155" t="s">
        <v>215</v>
      </c>
      <c r="E510" s="156" t="s">
        <v>819</v>
      </c>
      <c r="F510" s="157" t="s">
        <v>820</v>
      </c>
      <c r="G510" s="158" t="s">
        <v>200</v>
      </c>
      <c r="H510" s="159">
        <v>1</v>
      </c>
      <c r="I510" s="160"/>
      <c r="J510" s="161">
        <f>ROUND(I510*H510,2)</f>
        <v>0</v>
      </c>
      <c r="K510" s="162"/>
      <c r="L510" s="163"/>
      <c r="M510" s="164" t="s">
        <v>19</v>
      </c>
      <c r="N510" s="165" t="s">
        <v>41</v>
      </c>
      <c r="P510" s="133">
        <f>O510*H510</f>
        <v>0</v>
      </c>
      <c r="Q510" s="133">
        <v>4.2999999999999997E-2</v>
      </c>
      <c r="R510" s="133">
        <f>Q510*H510</f>
        <v>4.2999999999999997E-2</v>
      </c>
      <c r="S510" s="133">
        <v>0</v>
      </c>
      <c r="T510" s="134">
        <f>S510*H510</f>
        <v>0</v>
      </c>
      <c r="AR510" s="135" t="s">
        <v>335</v>
      </c>
      <c r="AT510" s="135" t="s">
        <v>215</v>
      </c>
      <c r="AU510" s="135" t="s">
        <v>138</v>
      </c>
      <c r="AY510" s="17" t="s">
        <v>130</v>
      </c>
      <c r="BE510" s="136">
        <f>IF(N510="základní",J510,0)</f>
        <v>0</v>
      </c>
      <c r="BF510" s="136">
        <f>IF(N510="snížená",J510,0)</f>
        <v>0</v>
      </c>
      <c r="BG510" s="136">
        <f>IF(N510="zákl. přenesená",J510,0)</f>
        <v>0</v>
      </c>
      <c r="BH510" s="136">
        <f>IF(N510="sníž. přenesená",J510,0)</f>
        <v>0</v>
      </c>
      <c r="BI510" s="136">
        <f>IF(N510="nulová",J510,0)</f>
        <v>0</v>
      </c>
      <c r="BJ510" s="17" t="s">
        <v>75</v>
      </c>
      <c r="BK510" s="136">
        <f>ROUND(I510*H510,2)</f>
        <v>0</v>
      </c>
      <c r="BL510" s="17" t="s">
        <v>226</v>
      </c>
      <c r="BM510" s="135" t="s">
        <v>821</v>
      </c>
    </row>
    <row r="511" spans="2:65" s="1" customFormat="1" ht="39">
      <c r="B511" s="32"/>
      <c r="D511" s="142" t="s">
        <v>242</v>
      </c>
      <c r="F511" s="166" t="s">
        <v>822</v>
      </c>
      <c r="I511" s="139"/>
      <c r="L511" s="32"/>
      <c r="M511" s="140"/>
      <c r="T511" s="53"/>
      <c r="AT511" s="17" t="s">
        <v>242</v>
      </c>
      <c r="AU511" s="17" t="s">
        <v>138</v>
      </c>
    </row>
    <row r="512" spans="2:65" s="13" customFormat="1">
      <c r="B512" s="149"/>
      <c r="D512" s="142" t="s">
        <v>142</v>
      </c>
      <c r="E512" s="150" t="s">
        <v>19</v>
      </c>
      <c r="F512" s="151" t="s">
        <v>823</v>
      </c>
      <c r="H512" s="150" t="s">
        <v>19</v>
      </c>
      <c r="I512" s="152"/>
      <c r="L512" s="149"/>
      <c r="M512" s="153"/>
      <c r="T512" s="154"/>
      <c r="AT512" s="150" t="s">
        <v>142</v>
      </c>
      <c r="AU512" s="150" t="s">
        <v>138</v>
      </c>
      <c r="AV512" s="13" t="s">
        <v>75</v>
      </c>
      <c r="AW512" s="13" t="s">
        <v>32</v>
      </c>
      <c r="AX512" s="13" t="s">
        <v>70</v>
      </c>
      <c r="AY512" s="150" t="s">
        <v>130</v>
      </c>
    </row>
    <row r="513" spans="2:65" s="12" customFormat="1">
      <c r="B513" s="141"/>
      <c r="D513" s="142" t="s">
        <v>142</v>
      </c>
      <c r="E513" s="143" t="s">
        <v>19</v>
      </c>
      <c r="F513" s="144" t="s">
        <v>75</v>
      </c>
      <c r="H513" s="145">
        <v>1</v>
      </c>
      <c r="I513" s="146"/>
      <c r="L513" s="141"/>
      <c r="M513" s="147"/>
      <c r="T513" s="148"/>
      <c r="AT513" s="143" t="s">
        <v>142</v>
      </c>
      <c r="AU513" s="143" t="s">
        <v>138</v>
      </c>
      <c r="AV513" s="12" t="s">
        <v>77</v>
      </c>
      <c r="AW513" s="12" t="s">
        <v>32</v>
      </c>
      <c r="AX513" s="12" t="s">
        <v>75</v>
      </c>
      <c r="AY513" s="143" t="s">
        <v>130</v>
      </c>
    </row>
    <row r="514" spans="2:65" s="1" customFormat="1" ht="33" customHeight="1">
      <c r="B514" s="32"/>
      <c r="C514" s="123" t="s">
        <v>824</v>
      </c>
      <c r="D514" s="123" t="s">
        <v>134</v>
      </c>
      <c r="E514" s="124" t="s">
        <v>825</v>
      </c>
      <c r="F514" s="125" t="s">
        <v>826</v>
      </c>
      <c r="G514" s="126" t="s">
        <v>365</v>
      </c>
      <c r="H514" s="127">
        <v>3.6</v>
      </c>
      <c r="I514" s="128"/>
      <c r="J514" s="129">
        <f>ROUND(I514*H514,2)</f>
        <v>0</v>
      </c>
      <c r="K514" s="130"/>
      <c r="L514" s="32"/>
      <c r="M514" s="131" t="s">
        <v>19</v>
      </c>
      <c r="N514" s="132" t="s">
        <v>41</v>
      </c>
      <c r="P514" s="133">
        <f>O514*H514</f>
        <v>0</v>
      </c>
      <c r="Q514" s="133">
        <v>0</v>
      </c>
      <c r="R514" s="133">
        <f>Q514*H514</f>
        <v>0</v>
      </c>
      <c r="S514" s="133">
        <v>0</v>
      </c>
      <c r="T514" s="134">
        <f>S514*H514</f>
        <v>0</v>
      </c>
      <c r="AR514" s="135" t="s">
        <v>226</v>
      </c>
      <c r="AT514" s="135" t="s">
        <v>134</v>
      </c>
      <c r="AU514" s="135" t="s">
        <v>138</v>
      </c>
      <c r="AY514" s="17" t="s">
        <v>130</v>
      </c>
      <c r="BE514" s="136">
        <f>IF(N514="základní",J514,0)</f>
        <v>0</v>
      </c>
      <c r="BF514" s="136">
        <f>IF(N514="snížená",J514,0)</f>
        <v>0</v>
      </c>
      <c r="BG514" s="136">
        <f>IF(N514="zákl. přenesená",J514,0)</f>
        <v>0</v>
      </c>
      <c r="BH514" s="136">
        <f>IF(N514="sníž. přenesená",J514,0)</f>
        <v>0</v>
      </c>
      <c r="BI514" s="136">
        <f>IF(N514="nulová",J514,0)</f>
        <v>0</v>
      </c>
      <c r="BJ514" s="17" t="s">
        <v>75</v>
      </c>
      <c r="BK514" s="136">
        <f>ROUND(I514*H514,2)</f>
        <v>0</v>
      </c>
      <c r="BL514" s="17" t="s">
        <v>226</v>
      </c>
      <c r="BM514" s="135" t="s">
        <v>827</v>
      </c>
    </row>
    <row r="515" spans="2:65" s="1" customFormat="1">
      <c r="B515" s="32"/>
      <c r="D515" s="137" t="s">
        <v>140</v>
      </c>
      <c r="F515" s="138" t="s">
        <v>828</v>
      </c>
      <c r="I515" s="139"/>
      <c r="L515" s="32"/>
      <c r="M515" s="140"/>
      <c r="T515" s="53"/>
      <c r="AT515" s="17" t="s">
        <v>140</v>
      </c>
      <c r="AU515" s="17" t="s">
        <v>138</v>
      </c>
    </row>
    <row r="516" spans="2:65" s="12" customFormat="1">
      <c r="B516" s="141"/>
      <c r="D516" s="142" t="s">
        <v>142</v>
      </c>
      <c r="E516" s="143" t="s">
        <v>19</v>
      </c>
      <c r="F516" s="144" t="s">
        <v>829</v>
      </c>
      <c r="H516" s="145">
        <v>3.6</v>
      </c>
      <c r="I516" s="146"/>
      <c r="L516" s="141"/>
      <c r="M516" s="147"/>
      <c r="T516" s="148"/>
      <c r="AT516" s="143" t="s">
        <v>142</v>
      </c>
      <c r="AU516" s="143" t="s">
        <v>138</v>
      </c>
      <c r="AV516" s="12" t="s">
        <v>77</v>
      </c>
      <c r="AW516" s="12" t="s">
        <v>32</v>
      </c>
      <c r="AX516" s="12" t="s">
        <v>75</v>
      </c>
      <c r="AY516" s="143" t="s">
        <v>130</v>
      </c>
    </row>
    <row r="517" spans="2:65" s="1" customFormat="1" ht="24.2" customHeight="1">
      <c r="B517" s="32"/>
      <c r="C517" s="155" t="s">
        <v>830</v>
      </c>
      <c r="D517" s="155" t="s">
        <v>215</v>
      </c>
      <c r="E517" s="156" t="s">
        <v>831</v>
      </c>
      <c r="F517" s="157" t="s">
        <v>832</v>
      </c>
      <c r="G517" s="158" t="s">
        <v>365</v>
      </c>
      <c r="H517" s="159">
        <v>3.6</v>
      </c>
      <c r="I517" s="160"/>
      <c r="J517" s="161">
        <f>ROUND(I517*H517,2)</f>
        <v>0</v>
      </c>
      <c r="K517" s="162"/>
      <c r="L517" s="163"/>
      <c r="M517" s="164" t="s">
        <v>19</v>
      </c>
      <c r="N517" s="165" t="s">
        <v>41</v>
      </c>
      <c r="P517" s="133">
        <f>O517*H517</f>
        <v>0</v>
      </c>
      <c r="Q517" s="133">
        <v>4.0000000000000001E-3</v>
      </c>
      <c r="R517" s="133">
        <f>Q517*H517</f>
        <v>1.4400000000000001E-2</v>
      </c>
      <c r="S517" s="133">
        <v>0</v>
      </c>
      <c r="T517" s="134">
        <f>S517*H517</f>
        <v>0</v>
      </c>
      <c r="AR517" s="135" t="s">
        <v>335</v>
      </c>
      <c r="AT517" s="135" t="s">
        <v>215</v>
      </c>
      <c r="AU517" s="135" t="s">
        <v>138</v>
      </c>
      <c r="AY517" s="17" t="s">
        <v>130</v>
      </c>
      <c r="BE517" s="136">
        <f>IF(N517="základní",J517,0)</f>
        <v>0</v>
      </c>
      <c r="BF517" s="136">
        <f>IF(N517="snížená",J517,0)</f>
        <v>0</v>
      </c>
      <c r="BG517" s="136">
        <f>IF(N517="zákl. přenesená",J517,0)</f>
        <v>0</v>
      </c>
      <c r="BH517" s="136">
        <f>IF(N517="sníž. přenesená",J517,0)</f>
        <v>0</v>
      </c>
      <c r="BI517" s="136">
        <f>IF(N517="nulová",J517,0)</f>
        <v>0</v>
      </c>
      <c r="BJ517" s="17" t="s">
        <v>75</v>
      </c>
      <c r="BK517" s="136">
        <f>ROUND(I517*H517,2)</f>
        <v>0</v>
      </c>
      <c r="BL517" s="17" t="s">
        <v>226</v>
      </c>
      <c r="BM517" s="135" t="s">
        <v>833</v>
      </c>
    </row>
    <row r="518" spans="2:65" s="1" customFormat="1" ht="49.15" customHeight="1">
      <c r="B518" s="32"/>
      <c r="C518" s="123" t="s">
        <v>834</v>
      </c>
      <c r="D518" s="123" t="s">
        <v>134</v>
      </c>
      <c r="E518" s="124" t="s">
        <v>835</v>
      </c>
      <c r="F518" s="125" t="s">
        <v>836</v>
      </c>
      <c r="G518" s="126" t="s">
        <v>151</v>
      </c>
      <c r="H518" s="127">
        <v>0.63500000000000001</v>
      </c>
      <c r="I518" s="128"/>
      <c r="J518" s="129">
        <f>ROUND(I518*H518,2)</f>
        <v>0</v>
      </c>
      <c r="K518" s="130"/>
      <c r="L518" s="32"/>
      <c r="M518" s="131" t="s">
        <v>19</v>
      </c>
      <c r="N518" s="132" t="s">
        <v>41</v>
      </c>
      <c r="P518" s="133">
        <f>O518*H518</f>
        <v>0</v>
      </c>
      <c r="Q518" s="133">
        <v>0</v>
      </c>
      <c r="R518" s="133">
        <f>Q518*H518</f>
        <v>0</v>
      </c>
      <c r="S518" s="133">
        <v>0</v>
      </c>
      <c r="T518" s="134">
        <f>S518*H518</f>
        <v>0</v>
      </c>
      <c r="AR518" s="135" t="s">
        <v>226</v>
      </c>
      <c r="AT518" s="135" t="s">
        <v>134</v>
      </c>
      <c r="AU518" s="135" t="s">
        <v>138</v>
      </c>
      <c r="AY518" s="17" t="s">
        <v>130</v>
      </c>
      <c r="BE518" s="136">
        <f>IF(N518="základní",J518,0)</f>
        <v>0</v>
      </c>
      <c r="BF518" s="136">
        <f>IF(N518="snížená",J518,0)</f>
        <v>0</v>
      </c>
      <c r="BG518" s="136">
        <f>IF(N518="zákl. přenesená",J518,0)</f>
        <v>0</v>
      </c>
      <c r="BH518" s="136">
        <f>IF(N518="sníž. přenesená",J518,0)</f>
        <v>0</v>
      </c>
      <c r="BI518" s="136">
        <f>IF(N518="nulová",J518,0)</f>
        <v>0</v>
      </c>
      <c r="BJ518" s="17" t="s">
        <v>75</v>
      </c>
      <c r="BK518" s="136">
        <f>ROUND(I518*H518,2)</f>
        <v>0</v>
      </c>
      <c r="BL518" s="17" t="s">
        <v>226</v>
      </c>
      <c r="BM518" s="135" t="s">
        <v>837</v>
      </c>
    </row>
    <row r="519" spans="2:65" s="1" customFormat="1">
      <c r="B519" s="32"/>
      <c r="D519" s="137" t="s">
        <v>140</v>
      </c>
      <c r="F519" s="138" t="s">
        <v>838</v>
      </c>
      <c r="I519" s="139"/>
      <c r="L519" s="32"/>
      <c r="M519" s="140"/>
      <c r="T519" s="53"/>
      <c r="AT519" s="17" t="s">
        <v>140</v>
      </c>
      <c r="AU519" s="17" t="s">
        <v>138</v>
      </c>
    </row>
    <row r="520" spans="2:65" s="1" customFormat="1" ht="55.5" customHeight="1">
      <c r="B520" s="32"/>
      <c r="C520" s="123" t="s">
        <v>839</v>
      </c>
      <c r="D520" s="123" t="s">
        <v>134</v>
      </c>
      <c r="E520" s="124" t="s">
        <v>840</v>
      </c>
      <c r="F520" s="125" t="s">
        <v>841</v>
      </c>
      <c r="G520" s="126" t="s">
        <v>151</v>
      </c>
      <c r="H520" s="127">
        <v>0.63500000000000001</v>
      </c>
      <c r="I520" s="128"/>
      <c r="J520" s="129">
        <f>ROUND(I520*H520,2)</f>
        <v>0</v>
      </c>
      <c r="K520" s="130"/>
      <c r="L520" s="32"/>
      <c r="M520" s="131" t="s">
        <v>19</v>
      </c>
      <c r="N520" s="132" t="s">
        <v>41</v>
      </c>
      <c r="P520" s="133">
        <f>O520*H520</f>
        <v>0</v>
      </c>
      <c r="Q520" s="133">
        <v>0</v>
      </c>
      <c r="R520" s="133">
        <f>Q520*H520</f>
        <v>0</v>
      </c>
      <c r="S520" s="133">
        <v>0</v>
      </c>
      <c r="T520" s="134">
        <f>S520*H520</f>
        <v>0</v>
      </c>
      <c r="AR520" s="135" t="s">
        <v>226</v>
      </c>
      <c r="AT520" s="135" t="s">
        <v>134</v>
      </c>
      <c r="AU520" s="135" t="s">
        <v>138</v>
      </c>
      <c r="AY520" s="17" t="s">
        <v>130</v>
      </c>
      <c r="BE520" s="136">
        <f>IF(N520="základní",J520,0)</f>
        <v>0</v>
      </c>
      <c r="BF520" s="136">
        <f>IF(N520="snížená",J520,0)</f>
        <v>0</v>
      </c>
      <c r="BG520" s="136">
        <f>IF(N520="zákl. přenesená",J520,0)</f>
        <v>0</v>
      </c>
      <c r="BH520" s="136">
        <f>IF(N520="sníž. přenesená",J520,0)</f>
        <v>0</v>
      </c>
      <c r="BI520" s="136">
        <f>IF(N520="nulová",J520,0)</f>
        <v>0</v>
      </c>
      <c r="BJ520" s="17" t="s">
        <v>75</v>
      </c>
      <c r="BK520" s="136">
        <f>ROUND(I520*H520,2)</f>
        <v>0</v>
      </c>
      <c r="BL520" s="17" t="s">
        <v>226</v>
      </c>
      <c r="BM520" s="135" t="s">
        <v>842</v>
      </c>
    </row>
    <row r="521" spans="2:65" s="1" customFormat="1">
      <c r="B521" s="32"/>
      <c r="D521" s="137" t="s">
        <v>140</v>
      </c>
      <c r="F521" s="138" t="s">
        <v>843</v>
      </c>
      <c r="I521" s="139"/>
      <c r="L521" s="32"/>
      <c r="M521" s="140"/>
      <c r="T521" s="53"/>
      <c r="AT521" s="17" t="s">
        <v>140</v>
      </c>
      <c r="AU521" s="17" t="s">
        <v>138</v>
      </c>
    </row>
    <row r="522" spans="2:65" s="11" customFormat="1" ht="20.85" customHeight="1">
      <c r="B522" s="111"/>
      <c r="D522" s="112" t="s">
        <v>69</v>
      </c>
      <c r="E522" s="121" t="s">
        <v>844</v>
      </c>
      <c r="F522" s="121" t="s">
        <v>845</v>
      </c>
      <c r="I522" s="114"/>
      <c r="J522" s="122">
        <f>BK522</f>
        <v>0</v>
      </c>
      <c r="L522" s="111"/>
      <c r="M522" s="116"/>
      <c r="P522" s="117">
        <f>SUM(P523:P532)</f>
        <v>0</v>
      </c>
      <c r="R522" s="117">
        <f>SUM(R523:R532)</f>
        <v>0.12989600000000001</v>
      </c>
      <c r="T522" s="118">
        <f>SUM(T523:T532)</f>
        <v>0</v>
      </c>
      <c r="AR522" s="112" t="s">
        <v>77</v>
      </c>
      <c r="AT522" s="119" t="s">
        <v>69</v>
      </c>
      <c r="AU522" s="119" t="s">
        <v>77</v>
      </c>
      <c r="AY522" s="112" t="s">
        <v>130</v>
      </c>
      <c r="BK522" s="120">
        <f>SUM(BK523:BK532)</f>
        <v>0</v>
      </c>
    </row>
    <row r="523" spans="2:65" s="1" customFormat="1" ht="33" customHeight="1">
      <c r="B523" s="32"/>
      <c r="C523" s="123" t="s">
        <v>846</v>
      </c>
      <c r="D523" s="123" t="s">
        <v>134</v>
      </c>
      <c r="E523" s="124" t="s">
        <v>847</v>
      </c>
      <c r="F523" s="125" t="s">
        <v>848</v>
      </c>
      <c r="G523" s="126" t="s">
        <v>157</v>
      </c>
      <c r="H523" s="127">
        <v>10.4</v>
      </c>
      <c r="I523" s="128"/>
      <c r="J523" s="129">
        <f>ROUND(I523*H523,2)</f>
        <v>0</v>
      </c>
      <c r="K523" s="130"/>
      <c r="L523" s="32"/>
      <c r="M523" s="131" t="s">
        <v>19</v>
      </c>
      <c r="N523" s="132" t="s">
        <v>41</v>
      </c>
      <c r="P523" s="133">
        <f>O523*H523</f>
        <v>0</v>
      </c>
      <c r="Q523" s="133">
        <v>4.8999999999999998E-4</v>
      </c>
      <c r="R523" s="133">
        <f>Q523*H523</f>
        <v>5.0959999999999998E-3</v>
      </c>
      <c r="S523" s="133">
        <v>0</v>
      </c>
      <c r="T523" s="134">
        <f>S523*H523</f>
        <v>0</v>
      </c>
      <c r="AR523" s="135" t="s">
        <v>226</v>
      </c>
      <c r="AT523" s="135" t="s">
        <v>134</v>
      </c>
      <c r="AU523" s="135" t="s">
        <v>138</v>
      </c>
      <c r="AY523" s="17" t="s">
        <v>130</v>
      </c>
      <c r="BE523" s="136">
        <f>IF(N523="základní",J523,0)</f>
        <v>0</v>
      </c>
      <c r="BF523" s="136">
        <f>IF(N523="snížená",J523,0)</f>
        <v>0</v>
      </c>
      <c r="BG523" s="136">
        <f>IF(N523="zákl. přenesená",J523,0)</f>
        <v>0</v>
      </c>
      <c r="BH523" s="136">
        <f>IF(N523="sníž. přenesená",J523,0)</f>
        <v>0</v>
      </c>
      <c r="BI523" s="136">
        <f>IF(N523="nulová",J523,0)</f>
        <v>0</v>
      </c>
      <c r="BJ523" s="17" t="s">
        <v>75</v>
      </c>
      <c r="BK523" s="136">
        <f>ROUND(I523*H523,2)</f>
        <v>0</v>
      </c>
      <c r="BL523" s="17" t="s">
        <v>226</v>
      </c>
      <c r="BM523" s="135" t="s">
        <v>849</v>
      </c>
    </row>
    <row r="524" spans="2:65" s="1" customFormat="1">
      <c r="B524" s="32"/>
      <c r="D524" s="137" t="s">
        <v>140</v>
      </c>
      <c r="F524" s="138" t="s">
        <v>850</v>
      </c>
      <c r="I524" s="139"/>
      <c r="L524" s="32"/>
      <c r="M524" s="140"/>
      <c r="T524" s="53"/>
      <c r="AT524" s="17" t="s">
        <v>140</v>
      </c>
      <c r="AU524" s="17" t="s">
        <v>138</v>
      </c>
    </row>
    <row r="525" spans="2:65" s="12" customFormat="1">
      <c r="B525" s="141"/>
      <c r="D525" s="142" t="s">
        <v>142</v>
      </c>
      <c r="E525" s="143" t="s">
        <v>19</v>
      </c>
      <c r="F525" s="144" t="s">
        <v>851</v>
      </c>
      <c r="H525" s="145">
        <v>10.4</v>
      </c>
      <c r="I525" s="146"/>
      <c r="L525" s="141"/>
      <c r="M525" s="147"/>
      <c r="T525" s="148"/>
      <c r="AT525" s="143" t="s">
        <v>142</v>
      </c>
      <c r="AU525" s="143" t="s">
        <v>138</v>
      </c>
      <c r="AV525" s="12" t="s">
        <v>77</v>
      </c>
      <c r="AW525" s="12" t="s">
        <v>32</v>
      </c>
      <c r="AX525" s="12" t="s">
        <v>75</v>
      </c>
      <c r="AY525" s="143" t="s">
        <v>130</v>
      </c>
    </row>
    <row r="526" spans="2:65" s="1" customFormat="1" ht="16.5" customHeight="1">
      <c r="B526" s="32"/>
      <c r="C526" s="155" t="s">
        <v>852</v>
      </c>
      <c r="D526" s="155" t="s">
        <v>215</v>
      </c>
      <c r="E526" s="156" t="s">
        <v>853</v>
      </c>
      <c r="F526" s="157" t="s">
        <v>854</v>
      </c>
      <c r="G526" s="158" t="s">
        <v>157</v>
      </c>
      <c r="H526" s="159">
        <v>10.4</v>
      </c>
      <c r="I526" s="160"/>
      <c r="J526" s="161">
        <f>ROUND(I526*H526,2)</f>
        <v>0</v>
      </c>
      <c r="K526" s="162"/>
      <c r="L526" s="163"/>
      <c r="M526" s="164" t="s">
        <v>19</v>
      </c>
      <c r="N526" s="165" t="s">
        <v>41</v>
      </c>
      <c r="P526" s="133">
        <f>O526*H526</f>
        <v>0</v>
      </c>
      <c r="Q526" s="133">
        <v>1.2E-2</v>
      </c>
      <c r="R526" s="133">
        <f>Q526*H526</f>
        <v>0.12480000000000001</v>
      </c>
      <c r="S526" s="133">
        <v>0</v>
      </c>
      <c r="T526" s="134">
        <f>S526*H526</f>
        <v>0</v>
      </c>
      <c r="AR526" s="135" t="s">
        <v>335</v>
      </c>
      <c r="AT526" s="135" t="s">
        <v>215</v>
      </c>
      <c r="AU526" s="135" t="s">
        <v>138</v>
      </c>
      <c r="AY526" s="17" t="s">
        <v>130</v>
      </c>
      <c r="BE526" s="136">
        <f>IF(N526="základní",J526,0)</f>
        <v>0</v>
      </c>
      <c r="BF526" s="136">
        <f>IF(N526="snížená",J526,0)</f>
        <v>0</v>
      </c>
      <c r="BG526" s="136">
        <f>IF(N526="zákl. přenesená",J526,0)</f>
        <v>0</v>
      </c>
      <c r="BH526" s="136">
        <f>IF(N526="sníž. přenesená",J526,0)</f>
        <v>0</v>
      </c>
      <c r="BI526" s="136">
        <f>IF(N526="nulová",J526,0)</f>
        <v>0</v>
      </c>
      <c r="BJ526" s="17" t="s">
        <v>75</v>
      </c>
      <c r="BK526" s="136">
        <f>ROUND(I526*H526,2)</f>
        <v>0</v>
      </c>
      <c r="BL526" s="17" t="s">
        <v>226</v>
      </c>
      <c r="BM526" s="135" t="s">
        <v>855</v>
      </c>
    </row>
    <row r="527" spans="2:65" s="1" customFormat="1" ht="24.2" customHeight="1">
      <c r="B527" s="32"/>
      <c r="C527" s="123" t="s">
        <v>856</v>
      </c>
      <c r="D527" s="123" t="s">
        <v>134</v>
      </c>
      <c r="E527" s="124" t="s">
        <v>857</v>
      </c>
      <c r="F527" s="125" t="s">
        <v>858</v>
      </c>
      <c r="G527" s="126" t="s">
        <v>365</v>
      </c>
      <c r="H527" s="127">
        <v>6.5</v>
      </c>
      <c r="I527" s="128"/>
      <c r="J527" s="129">
        <f>ROUND(I527*H527,2)</f>
        <v>0</v>
      </c>
      <c r="K527" s="130"/>
      <c r="L527" s="32"/>
      <c r="M527" s="131" t="s">
        <v>19</v>
      </c>
      <c r="N527" s="132" t="s">
        <v>41</v>
      </c>
      <c r="P527" s="133">
        <f>O527*H527</f>
        <v>0</v>
      </c>
      <c r="Q527" s="133">
        <v>0</v>
      </c>
      <c r="R527" s="133">
        <f>Q527*H527</f>
        <v>0</v>
      </c>
      <c r="S527" s="133">
        <v>0</v>
      </c>
      <c r="T527" s="134">
        <f>S527*H527</f>
        <v>0</v>
      </c>
      <c r="AR527" s="135" t="s">
        <v>226</v>
      </c>
      <c r="AT527" s="135" t="s">
        <v>134</v>
      </c>
      <c r="AU527" s="135" t="s">
        <v>138</v>
      </c>
      <c r="AY527" s="17" t="s">
        <v>130</v>
      </c>
      <c r="BE527" s="136">
        <f>IF(N527="základní",J527,0)</f>
        <v>0</v>
      </c>
      <c r="BF527" s="136">
        <f>IF(N527="snížená",J527,0)</f>
        <v>0</v>
      </c>
      <c r="BG527" s="136">
        <f>IF(N527="zákl. přenesená",J527,0)</f>
        <v>0</v>
      </c>
      <c r="BH527" s="136">
        <f>IF(N527="sníž. přenesená",J527,0)</f>
        <v>0</v>
      </c>
      <c r="BI527" s="136">
        <f>IF(N527="nulová",J527,0)</f>
        <v>0</v>
      </c>
      <c r="BJ527" s="17" t="s">
        <v>75</v>
      </c>
      <c r="BK527" s="136">
        <f>ROUND(I527*H527,2)</f>
        <v>0</v>
      </c>
      <c r="BL527" s="17" t="s">
        <v>226</v>
      </c>
      <c r="BM527" s="135" t="s">
        <v>859</v>
      </c>
    </row>
    <row r="528" spans="2:65" s="1" customFormat="1">
      <c r="B528" s="32"/>
      <c r="D528" s="137" t="s">
        <v>140</v>
      </c>
      <c r="F528" s="138" t="s">
        <v>860</v>
      </c>
      <c r="I528" s="139"/>
      <c r="L528" s="32"/>
      <c r="M528" s="140"/>
      <c r="T528" s="53"/>
      <c r="AT528" s="17" t="s">
        <v>140</v>
      </c>
      <c r="AU528" s="17" t="s">
        <v>138</v>
      </c>
    </row>
    <row r="529" spans="2:65" s="1" customFormat="1" ht="55.5" customHeight="1">
      <c r="B529" s="32"/>
      <c r="C529" s="123" t="s">
        <v>861</v>
      </c>
      <c r="D529" s="123" t="s">
        <v>134</v>
      </c>
      <c r="E529" s="124" t="s">
        <v>862</v>
      </c>
      <c r="F529" s="125" t="s">
        <v>863</v>
      </c>
      <c r="G529" s="126" t="s">
        <v>151</v>
      </c>
      <c r="H529" s="127">
        <v>0.13</v>
      </c>
      <c r="I529" s="128"/>
      <c r="J529" s="129">
        <f>ROUND(I529*H529,2)</f>
        <v>0</v>
      </c>
      <c r="K529" s="130"/>
      <c r="L529" s="32"/>
      <c r="M529" s="131" t="s">
        <v>19</v>
      </c>
      <c r="N529" s="132" t="s">
        <v>41</v>
      </c>
      <c r="P529" s="133">
        <f>O529*H529</f>
        <v>0</v>
      </c>
      <c r="Q529" s="133">
        <v>0</v>
      </c>
      <c r="R529" s="133">
        <f>Q529*H529</f>
        <v>0</v>
      </c>
      <c r="S529" s="133">
        <v>0</v>
      </c>
      <c r="T529" s="134">
        <f>S529*H529</f>
        <v>0</v>
      </c>
      <c r="AR529" s="135" t="s">
        <v>226</v>
      </c>
      <c r="AT529" s="135" t="s">
        <v>134</v>
      </c>
      <c r="AU529" s="135" t="s">
        <v>138</v>
      </c>
      <c r="AY529" s="17" t="s">
        <v>130</v>
      </c>
      <c r="BE529" s="136">
        <f>IF(N529="základní",J529,0)</f>
        <v>0</v>
      </c>
      <c r="BF529" s="136">
        <f>IF(N529="snížená",J529,0)</f>
        <v>0</v>
      </c>
      <c r="BG529" s="136">
        <f>IF(N529="zákl. přenesená",J529,0)</f>
        <v>0</v>
      </c>
      <c r="BH529" s="136">
        <f>IF(N529="sníž. přenesená",J529,0)</f>
        <v>0</v>
      </c>
      <c r="BI529" s="136">
        <f>IF(N529="nulová",J529,0)</f>
        <v>0</v>
      </c>
      <c r="BJ529" s="17" t="s">
        <v>75</v>
      </c>
      <c r="BK529" s="136">
        <f>ROUND(I529*H529,2)</f>
        <v>0</v>
      </c>
      <c r="BL529" s="17" t="s">
        <v>226</v>
      </c>
      <c r="BM529" s="135" t="s">
        <v>864</v>
      </c>
    </row>
    <row r="530" spans="2:65" s="1" customFormat="1">
      <c r="B530" s="32"/>
      <c r="D530" s="137" t="s">
        <v>140</v>
      </c>
      <c r="F530" s="138" t="s">
        <v>865</v>
      </c>
      <c r="I530" s="139"/>
      <c r="L530" s="32"/>
      <c r="M530" s="140"/>
      <c r="T530" s="53"/>
      <c r="AT530" s="17" t="s">
        <v>140</v>
      </c>
      <c r="AU530" s="17" t="s">
        <v>138</v>
      </c>
    </row>
    <row r="531" spans="2:65" s="1" customFormat="1" ht="76.349999999999994" customHeight="1">
      <c r="B531" s="32"/>
      <c r="C531" s="123" t="s">
        <v>866</v>
      </c>
      <c r="D531" s="123" t="s">
        <v>134</v>
      </c>
      <c r="E531" s="124" t="s">
        <v>867</v>
      </c>
      <c r="F531" s="125" t="s">
        <v>868</v>
      </c>
      <c r="G531" s="126" t="s">
        <v>151</v>
      </c>
      <c r="H531" s="127">
        <v>0.13</v>
      </c>
      <c r="I531" s="128"/>
      <c r="J531" s="129">
        <f>ROUND(I531*H531,2)</f>
        <v>0</v>
      </c>
      <c r="K531" s="130"/>
      <c r="L531" s="32"/>
      <c r="M531" s="131" t="s">
        <v>19</v>
      </c>
      <c r="N531" s="132" t="s">
        <v>41</v>
      </c>
      <c r="P531" s="133">
        <f>O531*H531</f>
        <v>0</v>
      </c>
      <c r="Q531" s="133">
        <v>0</v>
      </c>
      <c r="R531" s="133">
        <f>Q531*H531</f>
        <v>0</v>
      </c>
      <c r="S531" s="133">
        <v>0</v>
      </c>
      <c r="T531" s="134">
        <f>S531*H531</f>
        <v>0</v>
      </c>
      <c r="AR531" s="135" t="s">
        <v>226</v>
      </c>
      <c r="AT531" s="135" t="s">
        <v>134</v>
      </c>
      <c r="AU531" s="135" t="s">
        <v>138</v>
      </c>
      <c r="AY531" s="17" t="s">
        <v>130</v>
      </c>
      <c r="BE531" s="136">
        <f>IF(N531="základní",J531,0)</f>
        <v>0</v>
      </c>
      <c r="BF531" s="136">
        <f>IF(N531="snížená",J531,0)</f>
        <v>0</v>
      </c>
      <c r="BG531" s="136">
        <f>IF(N531="zákl. přenesená",J531,0)</f>
        <v>0</v>
      </c>
      <c r="BH531" s="136">
        <f>IF(N531="sníž. přenesená",J531,0)</f>
        <v>0</v>
      </c>
      <c r="BI531" s="136">
        <f>IF(N531="nulová",J531,0)</f>
        <v>0</v>
      </c>
      <c r="BJ531" s="17" t="s">
        <v>75</v>
      </c>
      <c r="BK531" s="136">
        <f>ROUND(I531*H531,2)</f>
        <v>0</v>
      </c>
      <c r="BL531" s="17" t="s">
        <v>226</v>
      </c>
      <c r="BM531" s="135" t="s">
        <v>869</v>
      </c>
    </row>
    <row r="532" spans="2:65" s="1" customFormat="1">
      <c r="B532" s="32"/>
      <c r="D532" s="137" t="s">
        <v>140</v>
      </c>
      <c r="F532" s="138" t="s">
        <v>870</v>
      </c>
      <c r="I532" s="139"/>
      <c r="L532" s="32"/>
      <c r="M532" s="140"/>
      <c r="T532" s="53"/>
      <c r="AT532" s="17" t="s">
        <v>140</v>
      </c>
      <c r="AU532" s="17" t="s">
        <v>138</v>
      </c>
    </row>
    <row r="533" spans="2:65" s="11" customFormat="1" ht="20.85" customHeight="1">
      <c r="B533" s="111"/>
      <c r="D533" s="112" t="s">
        <v>69</v>
      </c>
      <c r="E533" s="121" t="s">
        <v>871</v>
      </c>
      <c r="F533" s="121" t="s">
        <v>872</v>
      </c>
      <c r="I533" s="114"/>
      <c r="J533" s="122">
        <f>BK533</f>
        <v>0</v>
      </c>
      <c r="L533" s="111"/>
      <c r="M533" s="116"/>
      <c r="P533" s="117">
        <f>SUM(P534:P601)</f>
        <v>0</v>
      </c>
      <c r="R533" s="117">
        <f>SUM(R534:R601)</f>
        <v>7.0871955</v>
      </c>
      <c r="T533" s="118">
        <f>SUM(T534:T601)</f>
        <v>4.1579870000000003</v>
      </c>
      <c r="AR533" s="112" t="s">
        <v>77</v>
      </c>
      <c r="AT533" s="119" t="s">
        <v>69</v>
      </c>
      <c r="AU533" s="119" t="s">
        <v>77</v>
      </c>
      <c r="AY533" s="112" t="s">
        <v>130</v>
      </c>
      <c r="BK533" s="120">
        <f>SUM(BK534:BK601)</f>
        <v>0</v>
      </c>
    </row>
    <row r="534" spans="2:65" s="1" customFormat="1" ht="24.2" customHeight="1">
      <c r="B534" s="32"/>
      <c r="C534" s="123" t="s">
        <v>873</v>
      </c>
      <c r="D534" s="123" t="s">
        <v>134</v>
      </c>
      <c r="E534" s="124" t="s">
        <v>874</v>
      </c>
      <c r="F534" s="125" t="s">
        <v>875</v>
      </c>
      <c r="G534" s="126" t="s">
        <v>157</v>
      </c>
      <c r="H534" s="127">
        <v>117.79</v>
      </c>
      <c r="I534" s="128"/>
      <c r="J534" s="129">
        <f>ROUND(I534*H534,2)</f>
        <v>0</v>
      </c>
      <c r="K534" s="130"/>
      <c r="L534" s="32"/>
      <c r="M534" s="131" t="s">
        <v>19</v>
      </c>
      <c r="N534" s="132" t="s">
        <v>41</v>
      </c>
      <c r="P534" s="133">
        <f>O534*H534</f>
        <v>0</v>
      </c>
      <c r="Q534" s="133">
        <v>2.9999999999999997E-4</v>
      </c>
      <c r="R534" s="133">
        <f>Q534*H534</f>
        <v>3.5337E-2</v>
      </c>
      <c r="S534" s="133">
        <v>0</v>
      </c>
      <c r="T534" s="134">
        <f>S534*H534</f>
        <v>0</v>
      </c>
      <c r="AR534" s="135" t="s">
        <v>226</v>
      </c>
      <c r="AT534" s="135" t="s">
        <v>134</v>
      </c>
      <c r="AU534" s="135" t="s">
        <v>138</v>
      </c>
      <c r="AY534" s="17" t="s">
        <v>130</v>
      </c>
      <c r="BE534" s="136">
        <f>IF(N534="základní",J534,0)</f>
        <v>0</v>
      </c>
      <c r="BF534" s="136">
        <f>IF(N534="snížená",J534,0)</f>
        <v>0</v>
      </c>
      <c r="BG534" s="136">
        <f>IF(N534="zákl. přenesená",J534,0)</f>
        <v>0</v>
      </c>
      <c r="BH534" s="136">
        <f>IF(N534="sníž. přenesená",J534,0)</f>
        <v>0</v>
      </c>
      <c r="BI534" s="136">
        <f>IF(N534="nulová",J534,0)</f>
        <v>0</v>
      </c>
      <c r="BJ534" s="17" t="s">
        <v>75</v>
      </c>
      <c r="BK534" s="136">
        <f>ROUND(I534*H534,2)</f>
        <v>0</v>
      </c>
      <c r="BL534" s="17" t="s">
        <v>226</v>
      </c>
      <c r="BM534" s="135" t="s">
        <v>876</v>
      </c>
    </row>
    <row r="535" spans="2:65" s="1" customFormat="1">
      <c r="B535" s="32"/>
      <c r="D535" s="137" t="s">
        <v>140</v>
      </c>
      <c r="F535" s="138" t="s">
        <v>877</v>
      </c>
      <c r="I535" s="139"/>
      <c r="L535" s="32"/>
      <c r="M535" s="140"/>
      <c r="T535" s="53"/>
      <c r="AT535" s="17" t="s">
        <v>140</v>
      </c>
      <c r="AU535" s="17" t="s">
        <v>138</v>
      </c>
    </row>
    <row r="536" spans="2:65" s="13" customFormat="1">
      <c r="B536" s="149"/>
      <c r="D536" s="142" t="s">
        <v>142</v>
      </c>
      <c r="E536" s="150" t="s">
        <v>19</v>
      </c>
      <c r="F536" s="151" t="s">
        <v>348</v>
      </c>
      <c r="H536" s="150" t="s">
        <v>19</v>
      </c>
      <c r="I536" s="152"/>
      <c r="L536" s="149"/>
      <c r="M536" s="153"/>
      <c r="T536" s="154"/>
      <c r="AT536" s="150" t="s">
        <v>142</v>
      </c>
      <c r="AU536" s="150" t="s">
        <v>138</v>
      </c>
      <c r="AV536" s="13" t="s">
        <v>75</v>
      </c>
      <c r="AW536" s="13" t="s">
        <v>32</v>
      </c>
      <c r="AX536" s="13" t="s">
        <v>70</v>
      </c>
      <c r="AY536" s="150" t="s">
        <v>130</v>
      </c>
    </row>
    <row r="537" spans="2:65" s="12" customFormat="1">
      <c r="B537" s="141"/>
      <c r="D537" s="142" t="s">
        <v>142</v>
      </c>
      <c r="E537" s="143" t="s">
        <v>19</v>
      </c>
      <c r="F537" s="144" t="s">
        <v>878</v>
      </c>
      <c r="H537" s="145">
        <v>111.46</v>
      </c>
      <c r="I537" s="146"/>
      <c r="L537" s="141"/>
      <c r="M537" s="147"/>
      <c r="T537" s="148"/>
      <c r="AT537" s="143" t="s">
        <v>142</v>
      </c>
      <c r="AU537" s="143" t="s">
        <v>138</v>
      </c>
      <c r="AV537" s="12" t="s">
        <v>77</v>
      </c>
      <c r="AW537" s="12" t="s">
        <v>32</v>
      </c>
      <c r="AX537" s="12" t="s">
        <v>70</v>
      </c>
      <c r="AY537" s="143" t="s">
        <v>130</v>
      </c>
    </row>
    <row r="538" spans="2:65" s="13" customFormat="1">
      <c r="B538" s="149"/>
      <c r="D538" s="142" t="s">
        <v>142</v>
      </c>
      <c r="E538" s="150" t="s">
        <v>19</v>
      </c>
      <c r="F538" s="151" t="s">
        <v>327</v>
      </c>
      <c r="H538" s="150" t="s">
        <v>19</v>
      </c>
      <c r="I538" s="152"/>
      <c r="L538" s="149"/>
      <c r="M538" s="153"/>
      <c r="T538" s="154"/>
      <c r="AT538" s="150" t="s">
        <v>142</v>
      </c>
      <c r="AU538" s="150" t="s">
        <v>138</v>
      </c>
      <c r="AV538" s="13" t="s">
        <v>75</v>
      </c>
      <c r="AW538" s="13" t="s">
        <v>32</v>
      </c>
      <c r="AX538" s="13" t="s">
        <v>70</v>
      </c>
      <c r="AY538" s="150" t="s">
        <v>130</v>
      </c>
    </row>
    <row r="539" spans="2:65" s="12" customFormat="1">
      <c r="B539" s="141"/>
      <c r="D539" s="142" t="s">
        <v>142</v>
      </c>
      <c r="E539" s="143" t="s">
        <v>19</v>
      </c>
      <c r="F539" s="144" t="s">
        <v>879</v>
      </c>
      <c r="H539" s="145">
        <v>6.33</v>
      </c>
      <c r="I539" s="146"/>
      <c r="L539" s="141"/>
      <c r="M539" s="147"/>
      <c r="T539" s="148"/>
      <c r="AT539" s="143" t="s">
        <v>142</v>
      </c>
      <c r="AU539" s="143" t="s">
        <v>138</v>
      </c>
      <c r="AV539" s="12" t="s">
        <v>77</v>
      </c>
      <c r="AW539" s="12" t="s">
        <v>32</v>
      </c>
      <c r="AX539" s="12" t="s">
        <v>70</v>
      </c>
      <c r="AY539" s="143" t="s">
        <v>130</v>
      </c>
    </row>
    <row r="540" spans="2:65" s="14" customFormat="1">
      <c r="B540" s="167"/>
      <c r="D540" s="142" t="s">
        <v>142</v>
      </c>
      <c r="E540" s="168" t="s">
        <v>19</v>
      </c>
      <c r="F540" s="169" t="s">
        <v>260</v>
      </c>
      <c r="H540" s="170">
        <v>117.78999999999999</v>
      </c>
      <c r="I540" s="171"/>
      <c r="L540" s="167"/>
      <c r="M540" s="172"/>
      <c r="T540" s="173"/>
      <c r="AT540" s="168" t="s">
        <v>142</v>
      </c>
      <c r="AU540" s="168" t="s">
        <v>138</v>
      </c>
      <c r="AV540" s="14" t="s">
        <v>129</v>
      </c>
      <c r="AW540" s="14" t="s">
        <v>32</v>
      </c>
      <c r="AX540" s="14" t="s">
        <v>75</v>
      </c>
      <c r="AY540" s="168" t="s">
        <v>130</v>
      </c>
    </row>
    <row r="541" spans="2:65" s="1" customFormat="1" ht="37.9" customHeight="1">
      <c r="B541" s="32"/>
      <c r="C541" s="123" t="s">
        <v>880</v>
      </c>
      <c r="D541" s="123" t="s">
        <v>134</v>
      </c>
      <c r="E541" s="124" t="s">
        <v>881</v>
      </c>
      <c r="F541" s="125" t="s">
        <v>882</v>
      </c>
      <c r="G541" s="126" t="s">
        <v>157</v>
      </c>
      <c r="H541" s="127">
        <v>117.79</v>
      </c>
      <c r="I541" s="128"/>
      <c r="J541" s="129">
        <f>ROUND(I541*H541,2)</f>
        <v>0</v>
      </c>
      <c r="K541" s="130"/>
      <c r="L541" s="32"/>
      <c r="M541" s="131" t="s">
        <v>19</v>
      </c>
      <c r="N541" s="132" t="s">
        <v>41</v>
      </c>
      <c r="P541" s="133">
        <f>O541*H541</f>
        <v>0</v>
      </c>
      <c r="Q541" s="133">
        <v>1.2E-2</v>
      </c>
      <c r="R541" s="133">
        <f>Q541*H541</f>
        <v>1.4134800000000001</v>
      </c>
      <c r="S541" s="133">
        <v>0</v>
      </c>
      <c r="T541" s="134">
        <f>S541*H541</f>
        <v>0</v>
      </c>
      <c r="AR541" s="135" t="s">
        <v>226</v>
      </c>
      <c r="AT541" s="135" t="s">
        <v>134</v>
      </c>
      <c r="AU541" s="135" t="s">
        <v>138</v>
      </c>
      <c r="AY541" s="17" t="s">
        <v>130</v>
      </c>
      <c r="BE541" s="136">
        <f>IF(N541="základní",J541,0)</f>
        <v>0</v>
      </c>
      <c r="BF541" s="136">
        <f>IF(N541="snížená",J541,0)</f>
        <v>0</v>
      </c>
      <c r="BG541" s="136">
        <f>IF(N541="zákl. přenesená",J541,0)</f>
        <v>0</v>
      </c>
      <c r="BH541" s="136">
        <f>IF(N541="sníž. přenesená",J541,0)</f>
        <v>0</v>
      </c>
      <c r="BI541" s="136">
        <f>IF(N541="nulová",J541,0)</f>
        <v>0</v>
      </c>
      <c r="BJ541" s="17" t="s">
        <v>75</v>
      </c>
      <c r="BK541" s="136">
        <f>ROUND(I541*H541,2)</f>
        <v>0</v>
      </c>
      <c r="BL541" s="17" t="s">
        <v>226</v>
      </c>
      <c r="BM541" s="135" t="s">
        <v>883</v>
      </c>
    </row>
    <row r="542" spans="2:65" s="1" customFormat="1">
      <c r="B542" s="32"/>
      <c r="D542" s="137" t="s">
        <v>140</v>
      </c>
      <c r="F542" s="138" t="s">
        <v>884</v>
      </c>
      <c r="I542" s="139"/>
      <c r="L542" s="32"/>
      <c r="M542" s="140"/>
      <c r="T542" s="53"/>
      <c r="AT542" s="17" t="s">
        <v>140</v>
      </c>
      <c r="AU542" s="17" t="s">
        <v>138</v>
      </c>
    </row>
    <row r="543" spans="2:65" s="1" customFormat="1" ht="37.9" customHeight="1">
      <c r="B543" s="32"/>
      <c r="C543" s="123" t="s">
        <v>885</v>
      </c>
      <c r="D543" s="123" t="s">
        <v>134</v>
      </c>
      <c r="E543" s="124" t="s">
        <v>886</v>
      </c>
      <c r="F543" s="125" t="s">
        <v>887</v>
      </c>
      <c r="G543" s="126" t="s">
        <v>365</v>
      </c>
      <c r="H543" s="127">
        <v>16.5</v>
      </c>
      <c r="I543" s="128"/>
      <c r="J543" s="129">
        <f>ROUND(I543*H543,2)</f>
        <v>0</v>
      </c>
      <c r="K543" s="130"/>
      <c r="L543" s="32"/>
      <c r="M543" s="131" t="s">
        <v>19</v>
      </c>
      <c r="N543" s="132" t="s">
        <v>41</v>
      </c>
      <c r="P543" s="133">
        <f>O543*H543</f>
        <v>0</v>
      </c>
      <c r="Q543" s="133">
        <v>3.4000000000000002E-4</v>
      </c>
      <c r="R543" s="133">
        <f>Q543*H543</f>
        <v>5.6100000000000004E-3</v>
      </c>
      <c r="S543" s="133">
        <v>0</v>
      </c>
      <c r="T543" s="134">
        <f>S543*H543</f>
        <v>0</v>
      </c>
      <c r="AR543" s="135" t="s">
        <v>226</v>
      </c>
      <c r="AT543" s="135" t="s">
        <v>134</v>
      </c>
      <c r="AU543" s="135" t="s">
        <v>138</v>
      </c>
      <c r="AY543" s="17" t="s">
        <v>130</v>
      </c>
      <c r="BE543" s="136">
        <f>IF(N543="základní",J543,0)</f>
        <v>0</v>
      </c>
      <c r="BF543" s="136">
        <f>IF(N543="snížená",J543,0)</f>
        <v>0</v>
      </c>
      <c r="BG543" s="136">
        <f>IF(N543="zákl. přenesená",J543,0)</f>
        <v>0</v>
      </c>
      <c r="BH543" s="136">
        <f>IF(N543="sníž. přenesená",J543,0)</f>
        <v>0</v>
      </c>
      <c r="BI543" s="136">
        <f>IF(N543="nulová",J543,0)</f>
        <v>0</v>
      </c>
      <c r="BJ543" s="17" t="s">
        <v>75</v>
      </c>
      <c r="BK543" s="136">
        <f>ROUND(I543*H543,2)</f>
        <v>0</v>
      </c>
      <c r="BL543" s="17" t="s">
        <v>226</v>
      </c>
      <c r="BM543" s="135" t="s">
        <v>888</v>
      </c>
    </row>
    <row r="544" spans="2:65" s="1" customFormat="1">
      <c r="B544" s="32"/>
      <c r="D544" s="137" t="s">
        <v>140</v>
      </c>
      <c r="F544" s="138" t="s">
        <v>889</v>
      </c>
      <c r="I544" s="139"/>
      <c r="L544" s="32"/>
      <c r="M544" s="140"/>
      <c r="T544" s="53"/>
      <c r="AT544" s="17" t="s">
        <v>140</v>
      </c>
      <c r="AU544" s="17" t="s">
        <v>138</v>
      </c>
    </row>
    <row r="545" spans="2:65" s="12" customFormat="1">
      <c r="B545" s="141"/>
      <c r="D545" s="142" t="s">
        <v>142</v>
      </c>
      <c r="E545" s="143" t="s">
        <v>19</v>
      </c>
      <c r="F545" s="144" t="s">
        <v>890</v>
      </c>
      <c r="H545" s="145">
        <v>16.5</v>
      </c>
      <c r="I545" s="146"/>
      <c r="L545" s="141"/>
      <c r="M545" s="147"/>
      <c r="T545" s="148"/>
      <c r="AT545" s="143" t="s">
        <v>142</v>
      </c>
      <c r="AU545" s="143" t="s">
        <v>138</v>
      </c>
      <c r="AV545" s="12" t="s">
        <v>77</v>
      </c>
      <c r="AW545" s="12" t="s">
        <v>32</v>
      </c>
      <c r="AX545" s="12" t="s">
        <v>75</v>
      </c>
      <c r="AY545" s="143" t="s">
        <v>130</v>
      </c>
    </row>
    <row r="546" spans="2:65" s="1" customFormat="1" ht="24.2" customHeight="1">
      <c r="B546" s="32"/>
      <c r="C546" s="155" t="s">
        <v>891</v>
      </c>
      <c r="D546" s="155" t="s">
        <v>215</v>
      </c>
      <c r="E546" s="156" t="s">
        <v>892</v>
      </c>
      <c r="F546" s="157" t="s">
        <v>893</v>
      </c>
      <c r="G546" s="158" t="s">
        <v>365</v>
      </c>
      <c r="H546" s="159">
        <v>18.149999999999999</v>
      </c>
      <c r="I546" s="160"/>
      <c r="J546" s="161">
        <f>ROUND(I546*H546,2)</f>
        <v>0</v>
      </c>
      <c r="K546" s="162"/>
      <c r="L546" s="163"/>
      <c r="M546" s="164" t="s">
        <v>19</v>
      </c>
      <c r="N546" s="165" t="s">
        <v>41</v>
      </c>
      <c r="P546" s="133">
        <f>O546*H546</f>
        <v>0</v>
      </c>
      <c r="Q546" s="133">
        <v>3.6000000000000002E-4</v>
      </c>
      <c r="R546" s="133">
        <f>Q546*H546</f>
        <v>6.5339999999999999E-3</v>
      </c>
      <c r="S546" s="133">
        <v>0</v>
      </c>
      <c r="T546" s="134">
        <f>S546*H546</f>
        <v>0</v>
      </c>
      <c r="AR546" s="135" t="s">
        <v>335</v>
      </c>
      <c r="AT546" s="135" t="s">
        <v>215</v>
      </c>
      <c r="AU546" s="135" t="s">
        <v>138</v>
      </c>
      <c r="AY546" s="17" t="s">
        <v>130</v>
      </c>
      <c r="BE546" s="136">
        <f>IF(N546="základní",J546,0)</f>
        <v>0</v>
      </c>
      <c r="BF546" s="136">
        <f>IF(N546="snížená",J546,0)</f>
        <v>0</v>
      </c>
      <c r="BG546" s="136">
        <f>IF(N546="zákl. přenesená",J546,0)</f>
        <v>0</v>
      </c>
      <c r="BH546" s="136">
        <f>IF(N546="sníž. přenesená",J546,0)</f>
        <v>0</v>
      </c>
      <c r="BI546" s="136">
        <f>IF(N546="nulová",J546,0)</f>
        <v>0</v>
      </c>
      <c r="BJ546" s="17" t="s">
        <v>75</v>
      </c>
      <c r="BK546" s="136">
        <f>ROUND(I546*H546,2)</f>
        <v>0</v>
      </c>
      <c r="BL546" s="17" t="s">
        <v>226</v>
      </c>
      <c r="BM546" s="135" t="s">
        <v>894</v>
      </c>
    </row>
    <row r="547" spans="2:65" s="12" customFormat="1">
      <c r="B547" s="141"/>
      <c r="D547" s="142" t="s">
        <v>142</v>
      </c>
      <c r="F547" s="144" t="s">
        <v>895</v>
      </c>
      <c r="H547" s="145">
        <v>18.149999999999999</v>
      </c>
      <c r="I547" s="146"/>
      <c r="L547" s="141"/>
      <c r="M547" s="147"/>
      <c r="T547" s="148"/>
      <c r="AT547" s="143" t="s">
        <v>142</v>
      </c>
      <c r="AU547" s="143" t="s">
        <v>138</v>
      </c>
      <c r="AV547" s="12" t="s">
        <v>77</v>
      </c>
      <c r="AW547" s="12" t="s">
        <v>4</v>
      </c>
      <c r="AX547" s="12" t="s">
        <v>75</v>
      </c>
      <c r="AY547" s="143" t="s">
        <v>130</v>
      </c>
    </row>
    <row r="548" spans="2:65" s="1" customFormat="1" ht="44.25" customHeight="1">
      <c r="B548" s="32"/>
      <c r="C548" s="123" t="s">
        <v>896</v>
      </c>
      <c r="D548" s="123" t="s">
        <v>134</v>
      </c>
      <c r="E548" s="124" t="s">
        <v>897</v>
      </c>
      <c r="F548" s="125" t="s">
        <v>898</v>
      </c>
      <c r="G548" s="126" t="s">
        <v>365</v>
      </c>
      <c r="H548" s="127">
        <v>13</v>
      </c>
      <c r="I548" s="128"/>
      <c r="J548" s="129">
        <f>ROUND(I548*H548,2)</f>
        <v>0</v>
      </c>
      <c r="K548" s="130"/>
      <c r="L548" s="32"/>
      <c r="M548" s="131" t="s">
        <v>19</v>
      </c>
      <c r="N548" s="132" t="s">
        <v>41</v>
      </c>
      <c r="P548" s="133">
        <f>O548*H548</f>
        <v>0</v>
      </c>
      <c r="Q548" s="133">
        <v>1.5299999999999999E-3</v>
      </c>
      <c r="R548" s="133">
        <f>Q548*H548</f>
        <v>1.9889999999999998E-2</v>
      </c>
      <c r="S548" s="133">
        <v>0</v>
      </c>
      <c r="T548" s="134">
        <f>S548*H548</f>
        <v>0</v>
      </c>
      <c r="AR548" s="135" t="s">
        <v>226</v>
      </c>
      <c r="AT548" s="135" t="s">
        <v>134</v>
      </c>
      <c r="AU548" s="135" t="s">
        <v>138</v>
      </c>
      <c r="AY548" s="17" t="s">
        <v>130</v>
      </c>
      <c r="BE548" s="136">
        <f>IF(N548="základní",J548,0)</f>
        <v>0</v>
      </c>
      <c r="BF548" s="136">
        <f>IF(N548="snížená",J548,0)</f>
        <v>0</v>
      </c>
      <c r="BG548" s="136">
        <f>IF(N548="zákl. přenesená",J548,0)</f>
        <v>0</v>
      </c>
      <c r="BH548" s="136">
        <f>IF(N548="sníž. přenesená",J548,0)</f>
        <v>0</v>
      </c>
      <c r="BI548" s="136">
        <f>IF(N548="nulová",J548,0)</f>
        <v>0</v>
      </c>
      <c r="BJ548" s="17" t="s">
        <v>75</v>
      </c>
      <c r="BK548" s="136">
        <f>ROUND(I548*H548,2)</f>
        <v>0</v>
      </c>
      <c r="BL548" s="17" t="s">
        <v>226</v>
      </c>
      <c r="BM548" s="135" t="s">
        <v>899</v>
      </c>
    </row>
    <row r="549" spans="2:65" s="1" customFormat="1">
      <c r="B549" s="32"/>
      <c r="D549" s="137" t="s">
        <v>140</v>
      </c>
      <c r="F549" s="138" t="s">
        <v>900</v>
      </c>
      <c r="I549" s="139"/>
      <c r="L549" s="32"/>
      <c r="M549" s="140"/>
      <c r="T549" s="53"/>
      <c r="AT549" s="17" t="s">
        <v>140</v>
      </c>
      <c r="AU549" s="17" t="s">
        <v>138</v>
      </c>
    </row>
    <row r="550" spans="2:65" s="12" customFormat="1">
      <c r="B550" s="141"/>
      <c r="D550" s="142" t="s">
        <v>142</v>
      </c>
      <c r="E550" s="143" t="s">
        <v>19</v>
      </c>
      <c r="F550" s="144" t="s">
        <v>901</v>
      </c>
      <c r="H550" s="145">
        <v>13</v>
      </c>
      <c r="I550" s="146"/>
      <c r="L550" s="141"/>
      <c r="M550" s="147"/>
      <c r="T550" s="148"/>
      <c r="AT550" s="143" t="s">
        <v>142</v>
      </c>
      <c r="AU550" s="143" t="s">
        <v>138</v>
      </c>
      <c r="AV550" s="12" t="s">
        <v>77</v>
      </c>
      <c r="AW550" s="12" t="s">
        <v>32</v>
      </c>
      <c r="AX550" s="12" t="s">
        <v>75</v>
      </c>
      <c r="AY550" s="143" t="s">
        <v>130</v>
      </c>
    </row>
    <row r="551" spans="2:65" s="1" customFormat="1" ht="37.9" customHeight="1">
      <c r="B551" s="32"/>
      <c r="C551" s="155" t="s">
        <v>902</v>
      </c>
      <c r="D551" s="155" t="s">
        <v>215</v>
      </c>
      <c r="E551" s="156" t="s">
        <v>903</v>
      </c>
      <c r="F551" s="157" t="s">
        <v>904</v>
      </c>
      <c r="G551" s="158" t="s">
        <v>365</v>
      </c>
      <c r="H551" s="159">
        <v>14.3</v>
      </c>
      <c r="I551" s="160"/>
      <c r="J551" s="161">
        <f>ROUND(I551*H551,2)</f>
        <v>0</v>
      </c>
      <c r="K551" s="162"/>
      <c r="L551" s="163"/>
      <c r="M551" s="164" t="s">
        <v>19</v>
      </c>
      <c r="N551" s="165" t="s">
        <v>41</v>
      </c>
      <c r="P551" s="133">
        <f>O551*H551</f>
        <v>0</v>
      </c>
      <c r="Q551" s="133">
        <v>6.6E-3</v>
      </c>
      <c r="R551" s="133">
        <f>Q551*H551</f>
        <v>9.4380000000000006E-2</v>
      </c>
      <c r="S551" s="133">
        <v>0</v>
      </c>
      <c r="T551" s="134">
        <f>S551*H551</f>
        <v>0</v>
      </c>
      <c r="AR551" s="135" t="s">
        <v>335</v>
      </c>
      <c r="AT551" s="135" t="s">
        <v>215</v>
      </c>
      <c r="AU551" s="135" t="s">
        <v>138</v>
      </c>
      <c r="AY551" s="17" t="s">
        <v>130</v>
      </c>
      <c r="BE551" s="136">
        <f>IF(N551="základní",J551,0)</f>
        <v>0</v>
      </c>
      <c r="BF551" s="136">
        <f>IF(N551="snížená",J551,0)</f>
        <v>0</v>
      </c>
      <c r="BG551" s="136">
        <f>IF(N551="zákl. přenesená",J551,0)</f>
        <v>0</v>
      </c>
      <c r="BH551" s="136">
        <f>IF(N551="sníž. přenesená",J551,0)</f>
        <v>0</v>
      </c>
      <c r="BI551" s="136">
        <f>IF(N551="nulová",J551,0)</f>
        <v>0</v>
      </c>
      <c r="BJ551" s="17" t="s">
        <v>75</v>
      </c>
      <c r="BK551" s="136">
        <f>ROUND(I551*H551,2)</f>
        <v>0</v>
      </c>
      <c r="BL551" s="17" t="s">
        <v>226</v>
      </c>
      <c r="BM551" s="135" t="s">
        <v>905</v>
      </c>
    </row>
    <row r="552" spans="2:65" s="12" customFormat="1">
      <c r="B552" s="141"/>
      <c r="D552" s="142" t="s">
        <v>142</v>
      </c>
      <c r="F552" s="144" t="s">
        <v>906</v>
      </c>
      <c r="H552" s="145">
        <v>14.3</v>
      </c>
      <c r="I552" s="146"/>
      <c r="L552" s="141"/>
      <c r="M552" s="147"/>
      <c r="T552" s="148"/>
      <c r="AT552" s="143" t="s">
        <v>142</v>
      </c>
      <c r="AU552" s="143" t="s">
        <v>138</v>
      </c>
      <c r="AV552" s="12" t="s">
        <v>77</v>
      </c>
      <c r="AW552" s="12" t="s">
        <v>4</v>
      </c>
      <c r="AX552" s="12" t="s">
        <v>75</v>
      </c>
      <c r="AY552" s="143" t="s">
        <v>130</v>
      </c>
    </row>
    <row r="553" spans="2:65" s="1" customFormat="1" ht="44.25" customHeight="1">
      <c r="B553" s="32"/>
      <c r="C553" s="123" t="s">
        <v>907</v>
      </c>
      <c r="D553" s="123" t="s">
        <v>134</v>
      </c>
      <c r="E553" s="124" t="s">
        <v>908</v>
      </c>
      <c r="F553" s="125" t="s">
        <v>909</v>
      </c>
      <c r="G553" s="126" t="s">
        <v>365</v>
      </c>
      <c r="H553" s="127">
        <v>13</v>
      </c>
      <c r="I553" s="128"/>
      <c r="J553" s="129">
        <f>ROUND(I553*H553,2)</f>
        <v>0</v>
      </c>
      <c r="K553" s="130"/>
      <c r="L553" s="32"/>
      <c r="M553" s="131" t="s">
        <v>19</v>
      </c>
      <c r="N553" s="132" t="s">
        <v>41</v>
      </c>
      <c r="P553" s="133">
        <f>O553*H553</f>
        <v>0</v>
      </c>
      <c r="Q553" s="133">
        <v>1.0200000000000001E-3</v>
      </c>
      <c r="R553" s="133">
        <f>Q553*H553</f>
        <v>1.3260000000000001E-2</v>
      </c>
      <c r="S553" s="133">
        <v>0</v>
      </c>
      <c r="T553" s="134">
        <f>S553*H553</f>
        <v>0</v>
      </c>
      <c r="AR553" s="135" t="s">
        <v>226</v>
      </c>
      <c r="AT553" s="135" t="s">
        <v>134</v>
      </c>
      <c r="AU553" s="135" t="s">
        <v>138</v>
      </c>
      <c r="AY553" s="17" t="s">
        <v>130</v>
      </c>
      <c r="BE553" s="136">
        <f>IF(N553="základní",J553,0)</f>
        <v>0</v>
      </c>
      <c r="BF553" s="136">
        <f>IF(N553="snížená",J553,0)</f>
        <v>0</v>
      </c>
      <c r="BG553" s="136">
        <f>IF(N553="zákl. přenesená",J553,0)</f>
        <v>0</v>
      </c>
      <c r="BH553" s="136">
        <f>IF(N553="sníž. přenesená",J553,0)</f>
        <v>0</v>
      </c>
      <c r="BI553" s="136">
        <f>IF(N553="nulová",J553,0)</f>
        <v>0</v>
      </c>
      <c r="BJ553" s="17" t="s">
        <v>75</v>
      </c>
      <c r="BK553" s="136">
        <f>ROUND(I553*H553,2)</f>
        <v>0</v>
      </c>
      <c r="BL553" s="17" t="s">
        <v>226</v>
      </c>
      <c r="BM553" s="135" t="s">
        <v>910</v>
      </c>
    </row>
    <row r="554" spans="2:65" s="1" customFormat="1">
      <c r="B554" s="32"/>
      <c r="D554" s="137" t="s">
        <v>140</v>
      </c>
      <c r="F554" s="138" t="s">
        <v>911</v>
      </c>
      <c r="I554" s="139"/>
      <c r="L554" s="32"/>
      <c r="M554" s="140"/>
      <c r="T554" s="53"/>
      <c r="AT554" s="17" t="s">
        <v>140</v>
      </c>
      <c r="AU554" s="17" t="s">
        <v>138</v>
      </c>
    </row>
    <row r="555" spans="2:65" s="1" customFormat="1" ht="33" customHeight="1">
      <c r="B555" s="32"/>
      <c r="C555" s="155" t="s">
        <v>912</v>
      </c>
      <c r="D555" s="155" t="s">
        <v>215</v>
      </c>
      <c r="E555" s="156" t="s">
        <v>913</v>
      </c>
      <c r="F555" s="157" t="s">
        <v>914</v>
      </c>
      <c r="G555" s="158" t="s">
        <v>157</v>
      </c>
      <c r="H555" s="159">
        <v>2.6</v>
      </c>
      <c r="I555" s="160"/>
      <c r="J555" s="161">
        <f>ROUND(I555*H555,2)</f>
        <v>0</v>
      </c>
      <c r="K555" s="162"/>
      <c r="L555" s="163"/>
      <c r="M555" s="164" t="s">
        <v>19</v>
      </c>
      <c r="N555" s="165" t="s">
        <v>41</v>
      </c>
      <c r="P555" s="133">
        <f>O555*H555</f>
        <v>0</v>
      </c>
      <c r="Q555" s="133">
        <v>2.1999999999999999E-2</v>
      </c>
      <c r="R555" s="133">
        <f>Q555*H555</f>
        <v>5.7200000000000001E-2</v>
      </c>
      <c r="S555" s="133">
        <v>0</v>
      </c>
      <c r="T555" s="134">
        <f>S555*H555</f>
        <v>0</v>
      </c>
      <c r="AR555" s="135" t="s">
        <v>335</v>
      </c>
      <c r="AT555" s="135" t="s">
        <v>215</v>
      </c>
      <c r="AU555" s="135" t="s">
        <v>138</v>
      </c>
      <c r="AY555" s="17" t="s">
        <v>130</v>
      </c>
      <c r="BE555" s="136">
        <f>IF(N555="základní",J555,0)</f>
        <v>0</v>
      </c>
      <c r="BF555" s="136">
        <f>IF(N555="snížená",J555,0)</f>
        <v>0</v>
      </c>
      <c r="BG555" s="136">
        <f>IF(N555="zákl. přenesená",J555,0)</f>
        <v>0</v>
      </c>
      <c r="BH555" s="136">
        <f>IF(N555="sníž. přenesená",J555,0)</f>
        <v>0</v>
      </c>
      <c r="BI555" s="136">
        <f>IF(N555="nulová",J555,0)</f>
        <v>0</v>
      </c>
      <c r="BJ555" s="17" t="s">
        <v>75</v>
      </c>
      <c r="BK555" s="136">
        <f>ROUND(I555*H555,2)</f>
        <v>0</v>
      </c>
      <c r="BL555" s="17" t="s">
        <v>226</v>
      </c>
      <c r="BM555" s="135" t="s">
        <v>915</v>
      </c>
    </row>
    <row r="556" spans="2:65" s="12" customFormat="1">
      <c r="B556" s="141"/>
      <c r="D556" s="142" t="s">
        <v>142</v>
      </c>
      <c r="E556" s="143" t="s">
        <v>19</v>
      </c>
      <c r="F556" s="144" t="s">
        <v>916</v>
      </c>
      <c r="H556" s="145">
        <v>2.6</v>
      </c>
      <c r="I556" s="146"/>
      <c r="L556" s="141"/>
      <c r="M556" s="147"/>
      <c r="T556" s="148"/>
      <c r="AT556" s="143" t="s">
        <v>142</v>
      </c>
      <c r="AU556" s="143" t="s">
        <v>138</v>
      </c>
      <c r="AV556" s="12" t="s">
        <v>77</v>
      </c>
      <c r="AW556" s="12" t="s">
        <v>32</v>
      </c>
      <c r="AX556" s="12" t="s">
        <v>75</v>
      </c>
      <c r="AY556" s="143" t="s">
        <v>130</v>
      </c>
    </row>
    <row r="557" spans="2:65" s="1" customFormat="1" ht="37.9" customHeight="1">
      <c r="B557" s="32"/>
      <c r="C557" s="123" t="s">
        <v>917</v>
      </c>
      <c r="D557" s="123" t="s">
        <v>134</v>
      </c>
      <c r="E557" s="124" t="s">
        <v>918</v>
      </c>
      <c r="F557" s="125" t="s">
        <v>919</v>
      </c>
      <c r="G557" s="126" t="s">
        <v>365</v>
      </c>
      <c r="H557" s="127">
        <v>160</v>
      </c>
      <c r="I557" s="128"/>
      <c r="J557" s="129">
        <f>ROUND(I557*H557,2)</f>
        <v>0</v>
      </c>
      <c r="K557" s="130"/>
      <c r="L557" s="32"/>
      <c r="M557" s="131" t="s">
        <v>19</v>
      </c>
      <c r="N557" s="132" t="s">
        <v>41</v>
      </c>
      <c r="P557" s="133">
        <f>O557*H557</f>
        <v>0</v>
      </c>
      <c r="Q557" s="133">
        <v>2.9999999999999997E-4</v>
      </c>
      <c r="R557" s="133">
        <f>Q557*H557</f>
        <v>4.7999999999999994E-2</v>
      </c>
      <c r="S557" s="133">
        <v>0</v>
      </c>
      <c r="T557" s="134">
        <f>S557*H557</f>
        <v>0</v>
      </c>
      <c r="AR557" s="135" t="s">
        <v>226</v>
      </c>
      <c r="AT557" s="135" t="s">
        <v>134</v>
      </c>
      <c r="AU557" s="135" t="s">
        <v>138</v>
      </c>
      <c r="AY557" s="17" t="s">
        <v>130</v>
      </c>
      <c r="BE557" s="136">
        <f>IF(N557="základní",J557,0)</f>
        <v>0</v>
      </c>
      <c r="BF557" s="136">
        <f>IF(N557="snížená",J557,0)</f>
        <v>0</v>
      </c>
      <c r="BG557" s="136">
        <f>IF(N557="zákl. přenesená",J557,0)</f>
        <v>0</v>
      </c>
      <c r="BH557" s="136">
        <f>IF(N557="sníž. přenesená",J557,0)</f>
        <v>0</v>
      </c>
      <c r="BI557" s="136">
        <f>IF(N557="nulová",J557,0)</f>
        <v>0</v>
      </c>
      <c r="BJ557" s="17" t="s">
        <v>75</v>
      </c>
      <c r="BK557" s="136">
        <f>ROUND(I557*H557,2)</f>
        <v>0</v>
      </c>
      <c r="BL557" s="17" t="s">
        <v>226</v>
      </c>
      <c r="BM557" s="135" t="s">
        <v>920</v>
      </c>
    </row>
    <row r="558" spans="2:65" s="1" customFormat="1">
      <c r="B558" s="32"/>
      <c r="D558" s="137" t="s">
        <v>140</v>
      </c>
      <c r="F558" s="138" t="s">
        <v>921</v>
      </c>
      <c r="I558" s="139"/>
      <c r="L558" s="32"/>
      <c r="M558" s="140"/>
      <c r="T558" s="53"/>
      <c r="AT558" s="17" t="s">
        <v>140</v>
      </c>
      <c r="AU558" s="17" t="s">
        <v>138</v>
      </c>
    </row>
    <row r="559" spans="2:65" s="12" customFormat="1">
      <c r="B559" s="141"/>
      <c r="D559" s="142" t="s">
        <v>142</v>
      </c>
      <c r="E559" s="143" t="s">
        <v>19</v>
      </c>
      <c r="F559" s="144" t="s">
        <v>922</v>
      </c>
      <c r="H559" s="145">
        <v>160</v>
      </c>
      <c r="I559" s="146"/>
      <c r="L559" s="141"/>
      <c r="M559" s="147"/>
      <c r="T559" s="148"/>
      <c r="AT559" s="143" t="s">
        <v>142</v>
      </c>
      <c r="AU559" s="143" t="s">
        <v>138</v>
      </c>
      <c r="AV559" s="12" t="s">
        <v>77</v>
      </c>
      <c r="AW559" s="12" t="s">
        <v>32</v>
      </c>
      <c r="AX559" s="12" t="s">
        <v>75</v>
      </c>
      <c r="AY559" s="143" t="s">
        <v>130</v>
      </c>
    </row>
    <row r="560" spans="2:65" s="1" customFormat="1" ht="33" customHeight="1">
      <c r="B560" s="32"/>
      <c r="C560" s="155" t="s">
        <v>923</v>
      </c>
      <c r="D560" s="155" t="s">
        <v>215</v>
      </c>
      <c r="E560" s="156" t="s">
        <v>924</v>
      </c>
      <c r="F560" s="157" t="s">
        <v>925</v>
      </c>
      <c r="G560" s="158" t="s">
        <v>157</v>
      </c>
      <c r="H560" s="159">
        <v>12.8</v>
      </c>
      <c r="I560" s="160"/>
      <c r="J560" s="161">
        <f>ROUND(I560*H560,2)</f>
        <v>0</v>
      </c>
      <c r="K560" s="162"/>
      <c r="L560" s="163"/>
      <c r="M560" s="164" t="s">
        <v>19</v>
      </c>
      <c r="N560" s="165" t="s">
        <v>41</v>
      </c>
      <c r="P560" s="133">
        <f>O560*H560</f>
        <v>0</v>
      </c>
      <c r="Q560" s="133">
        <v>2.1999999999999999E-2</v>
      </c>
      <c r="R560" s="133">
        <f>Q560*H560</f>
        <v>0.28160000000000002</v>
      </c>
      <c r="S560" s="133">
        <v>0</v>
      </c>
      <c r="T560" s="134">
        <f>S560*H560</f>
        <v>0</v>
      </c>
      <c r="AR560" s="135" t="s">
        <v>335</v>
      </c>
      <c r="AT560" s="135" t="s">
        <v>215</v>
      </c>
      <c r="AU560" s="135" t="s">
        <v>138</v>
      </c>
      <c r="AY560" s="17" t="s">
        <v>130</v>
      </c>
      <c r="BE560" s="136">
        <f>IF(N560="základní",J560,0)</f>
        <v>0</v>
      </c>
      <c r="BF560" s="136">
        <f>IF(N560="snížená",J560,0)</f>
        <v>0</v>
      </c>
      <c r="BG560" s="136">
        <f>IF(N560="zákl. přenesená",J560,0)</f>
        <v>0</v>
      </c>
      <c r="BH560" s="136">
        <f>IF(N560="sníž. přenesená",J560,0)</f>
        <v>0</v>
      </c>
      <c r="BI560" s="136">
        <f>IF(N560="nulová",J560,0)</f>
        <v>0</v>
      </c>
      <c r="BJ560" s="17" t="s">
        <v>75</v>
      </c>
      <c r="BK560" s="136">
        <f>ROUND(I560*H560,2)</f>
        <v>0</v>
      </c>
      <c r="BL560" s="17" t="s">
        <v>226</v>
      </c>
      <c r="BM560" s="135" t="s">
        <v>926</v>
      </c>
    </row>
    <row r="561" spans="2:65" s="12" customFormat="1">
      <c r="B561" s="141"/>
      <c r="D561" s="142" t="s">
        <v>142</v>
      </c>
      <c r="E561" s="143" t="s">
        <v>19</v>
      </c>
      <c r="F561" s="144" t="s">
        <v>927</v>
      </c>
      <c r="H561" s="145">
        <v>12.8</v>
      </c>
      <c r="I561" s="146"/>
      <c r="L561" s="141"/>
      <c r="M561" s="147"/>
      <c r="T561" s="148"/>
      <c r="AT561" s="143" t="s">
        <v>142</v>
      </c>
      <c r="AU561" s="143" t="s">
        <v>138</v>
      </c>
      <c r="AV561" s="12" t="s">
        <v>77</v>
      </c>
      <c r="AW561" s="12" t="s">
        <v>32</v>
      </c>
      <c r="AX561" s="12" t="s">
        <v>75</v>
      </c>
      <c r="AY561" s="143" t="s">
        <v>130</v>
      </c>
    </row>
    <row r="562" spans="2:65" s="1" customFormat="1" ht="16.5" customHeight="1">
      <c r="B562" s="32"/>
      <c r="C562" s="123" t="s">
        <v>928</v>
      </c>
      <c r="D562" s="123" t="s">
        <v>134</v>
      </c>
      <c r="E562" s="124" t="s">
        <v>929</v>
      </c>
      <c r="F562" s="125" t="s">
        <v>930</v>
      </c>
      <c r="G562" s="126" t="s">
        <v>157</v>
      </c>
      <c r="H562" s="127">
        <v>117.79</v>
      </c>
      <c r="I562" s="128"/>
      <c r="J562" s="129">
        <f>ROUND(I562*H562,2)</f>
        <v>0</v>
      </c>
      <c r="K562" s="130"/>
      <c r="L562" s="32"/>
      <c r="M562" s="131" t="s">
        <v>19</v>
      </c>
      <c r="N562" s="132" t="s">
        <v>41</v>
      </c>
      <c r="P562" s="133">
        <f>O562*H562</f>
        <v>0</v>
      </c>
      <c r="Q562" s="133">
        <v>0</v>
      </c>
      <c r="R562" s="133">
        <f>Q562*H562</f>
        <v>0</v>
      </c>
      <c r="S562" s="133">
        <v>3.5299999999999998E-2</v>
      </c>
      <c r="T562" s="134">
        <f>S562*H562</f>
        <v>4.1579870000000003</v>
      </c>
      <c r="AR562" s="135" t="s">
        <v>226</v>
      </c>
      <c r="AT562" s="135" t="s">
        <v>134</v>
      </c>
      <c r="AU562" s="135" t="s">
        <v>138</v>
      </c>
      <c r="AY562" s="17" t="s">
        <v>130</v>
      </c>
      <c r="BE562" s="136">
        <f>IF(N562="základní",J562,0)</f>
        <v>0</v>
      </c>
      <c r="BF562" s="136">
        <f>IF(N562="snížená",J562,0)</f>
        <v>0</v>
      </c>
      <c r="BG562" s="136">
        <f>IF(N562="zákl. přenesená",J562,0)</f>
        <v>0</v>
      </c>
      <c r="BH562" s="136">
        <f>IF(N562="sníž. přenesená",J562,0)</f>
        <v>0</v>
      </c>
      <c r="BI562" s="136">
        <f>IF(N562="nulová",J562,0)</f>
        <v>0</v>
      </c>
      <c r="BJ562" s="17" t="s">
        <v>75</v>
      </c>
      <c r="BK562" s="136">
        <f>ROUND(I562*H562,2)</f>
        <v>0</v>
      </c>
      <c r="BL562" s="17" t="s">
        <v>226</v>
      </c>
      <c r="BM562" s="135" t="s">
        <v>931</v>
      </c>
    </row>
    <row r="563" spans="2:65" s="1" customFormat="1">
      <c r="B563" s="32"/>
      <c r="D563" s="137" t="s">
        <v>140</v>
      </c>
      <c r="F563" s="138" t="s">
        <v>932</v>
      </c>
      <c r="I563" s="139"/>
      <c r="L563" s="32"/>
      <c r="M563" s="140"/>
      <c r="T563" s="53"/>
      <c r="AT563" s="17" t="s">
        <v>140</v>
      </c>
      <c r="AU563" s="17" t="s">
        <v>138</v>
      </c>
    </row>
    <row r="564" spans="2:65" s="1" customFormat="1" ht="19.5">
      <c r="B564" s="32"/>
      <c r="D564" s="142" t="s">
        <v>242</v>
      </c>
      <c r="F564" s="166" t="s">
        <v>933</v>
      </c>
      <c r="I564" s="139"/>
      <c r="L564" s="32"/>
      <c r="M564" s="140"/>
      <c r="T564" s="53"/>
      <c r="AT564" s="17" t="s">
        <v>242</v>
      </c>
      <c r="AU564" s="17" t="s">
        <v>138</v>
      </c>
    </row>
    <row r="565" spans="2:65" s="13" customFormat="1">
      <c r="B565" s="149"/>
      <c r="D565" s="142" t="s">
        <v>142</v>
      </c>
      <c r="E565" s="150" t="s">
        <v>19</v>
      </c>
      <c r="F565" s="151" t="s">
        <v>348</v>
      </c>
      <c r="H565" s="150" t="s">
        <v>19</v>
      </c>
      <c r="I565" s="152"/>
      <c r="L565" s="149"/>
      <c r="M565" s="153"/>
      <c r="T565" s="154"/>
      <c r="AT565" s="150" t="s">
        <v>142</v>
      </c>
      <c r="AU565" s="150" t="s">
        <v>138</v>
      </c>
      <c r="AV565" s="13" t="s">
        <v>75</v>
      </c>
      <c r="AW565" s="13" t="s">
        <v>32</v>
      </c>
      <c r="AX565" s="13" t="s">
        <v>70</v>
      </c>
      <c r="AY565" s="150" t="s">
        <v>130</v>
      </c>
    </row>
    <row r="566" spans="2:65" s="12" customFormat="1">
      <c r="B566" s="141"/>
      <c r="D566" s="142" t="s">
        <v>142</v>
      </c>
      <c r="E566" s="143" t="s">
        <v>19</v>
      </c>
      <c r="F566" s="144" t="s">
        <v>878</v>
      </c>
      <c r="H566" s="145">
        <v>111.46</v>
      </c>
      <c r="I566" s="146"/>
      <c r="L566" s="141"/>
      <c r="M566" s="147"/>
      <c r="T566" s="148"/>
      <c r="AT566" s="143" t="s">
        <v>142</v>
      </c>
      <c r="AU566" s="143" t="s">
        <v>138</v>
      </c>
      <c r="AV566" s="12" t="s">
        <v>77</v>
      </c>
      <c r="AW566" s="12" t="s">
        <v>32</v>
      </c>
      <c r="AX566" s="12" t="s">
        <v>70</v>
      </c>
      <c r="AY566" s="143" t="s">
        <v>130</v>
      </c>
    </row>
    <row r="567" spans="2:65" s="13" customFormat="1">
      <c r="B567" s="149"/>
      <c r="D567" s="142" t="s">
        <v>142</v>
      </c>
      <c r="E567" s="150" t="s">
        <v>19</v>
      </c>
      <c r="F567" s="151" t="s">
        <v>327</v>
      </c>
      <c r="H567" s="150" t="s">
        <v>19</v>
      </c>
      <c r="I567" s="152"/>
      <c r="L567" s="149"/>
      <c r="M567" s="153"/>
      <c r="T567" s="154"/>
      <c r="AT567" s="150" t="s">
        <v>142</v>
      </c>
      <c r="AU567" s="150" t="s">
        <v>138</v>
      </c>
      <c r="AV567" s="13" t="s">
        <v>75</v>
      </c>
      <c r="AW567" s="13" t="s">
        <v>32</v>
      </c>
      <c r="AX567" s="13" t="s">
        <v>70</v>
      </c>
      <c r="AY567" s="150" t="s">
        <v>130</v>
      </c>
    </row>
    <row r="568" spans="2:65" s="12" customFormat="1">
      <c r="B568" s="141"/>
      <c r="D568" s="142" t="s">
        <v>142</v>
      </c>
      <c r="E568" s="143" t="s">
        <v>19</v>
      </c>
      <c r="F568" s="144" t="s">
        <v>879</v>
      </c>
      <c r="H568" s="145">
        <v>6.33</v>
      </c>
      <c r="I568" s="146"/>
      <c r="L568" s="141"/>
      <c r="M568" s="147"/>
      <c r="T568" s="148"/>
      <c r="AT568" s="143" t="s">
        <v>142</v>
      </c>
      <c r="AU568" s="143" t="s">
        <v>138</v>
      </c>
      <c r="AV568" s="12" t="s">
        <v>77</v>
      </c>
      <c r="AW568" s="12" t="s">
        <v>32</v>
      </c>
      <c r="AX568" s="12" t="s">
        <v>70</v>
      </c>
      <c r="AY568" s="143" t="s">
        <v>130</v>
      </c>
    </row>
    <row r="569" spans="2:65" s="14" customFormat="1">
      <c r="B569" s="167"/>
      <c r="D569" s="142" t="s">
        <v>142</v>
      </c>
      <c r="E569" s="168" t="s">
        <v>19</v>
      </c>
      <c r="F569" s="169" t="s">
        <v>260</v>
      </c>
      <c r="H569" s="170">
        <v>117.78999999999999</v>
      </c>
      <c r="I569" s="171"/>
      <c r="L569" s="167"/>
      <c r="M569" s="172"/>
      <c r="T569" s="173"/>
      <c r="AT569" s="168" t="s">
        <v>142</v>
      </c>
      <c r="AU569" s="168" t="s">
        <v>138</v>
      </c>
      <c r="AV569" s="14" t="s">
        <v>129</v>
      </c>
      <c r="AW569" s="14" t="s">
        <v>32</v>
      </c>
      <c r="AX569" s="14" t="s">
        <v>75</v>
      </c>
      <c r="AY569" s="168" t="s">
        <v>130</v>
      </c>
    </row>
    <row r="570" spans="2:65" s="1" customFormat="1" ht="37.9" customHeight="1">
      <c r="B570" s="32"/>
      <c r="C570" s="123" t="s">
        <v>934</v>
      </c>
      <c r="D570" s="123" t="s">
        <v>134</v>
      </c>
      <c r="E570" s="124" t="s">
        <v>935</v>
      </c>
      <c r="F570" s="125" t="s">
        <v>936</v>
      </c>
      <c r="G570" s="126" t="s">
        <v>157</v>
      </c>
      <c r="H570" s="127">
        <v>117.79</v>
      </c>
      <c r="I570" s="128"/>
      <c r="J570" s="129">
        <f>ROUND(I570*H570,2)</f>
        <v>0</v>
      </c>
      <c r="K570" s="130"/>
      <c r="L570" s="32"/>
      <c r="M570" s="131" t="s">
        <v>19</v>
      </c>
      <c r="N570" s="132" t="s">
        <v>41</v>
      </c>
      <c r="P570" s="133">
        <f>O570*H570</f>
        <v>0</v>
      </c>
      <c r="Q570" s="133">
        <v>7.5500000000000003E-3</v>
      </c>
      <c r="R570" s="133">
        <f>Q570*H570</f>
        <v>0.88931450000000012</v>
      </c>
      <c r="S570" s="133">
        <v>0</v>
      </c>
      <c r="T570" s="134">
        <f>S570*H570</f>
        <v>0</v>
      </c>
      <c r="AR570" s="135" t="s">
        <v>226</v>
      </c>
      <c r="AT570" s="135" t="s">
        <v>134</v>
      </c>
      <c r="AU570" s="135" t="s">
        <v>138</v>
      </c>
      <c r="AY570" s="17" t="s">
        <v>130</v>
      </c>
      <c r="BE570" s="136">
        <f>IF(N570="základní",J570,0)</f>
        <v>0</v>
      </c>
      <c r="BF570" s="136">
        <f>IF(N570="snížená",J570,0)</f>
        <v>0</v>
      </c>
      <c r="BG570" s="136">
        <f>IF(N570="zákl. přenesená",J570,0)</f>
        <v>0</v>
      </c>
      <c r="BH570" s="136">
        <f>IF(N570="sníž. přenesená",J570,0)</f>
        <v>0</v>
      </c>
      <c r="BI570" s="136">
        <f>IF(N570="nulová",J570,0)</f>
        <v>0</v>
      </c>
      <c r="BJ570" s="17" t="s">
        <v>75</v>
      </c>
      <c r="BK570" s="136">
        <f>ROUND(I570*H570,2)</f>
        <v>0</v>
      </c>
      <c r="BL570" s="17" t="s">
        <v>226</v>
      </c>
      <c r="BM570" s="135" t="s">
        <v>937</v>
      </c>
    </row>
    <row r="571" spans="2:65" s="1" customFormat="1">
      <c r="B571" s="32"/>
      <c r="D571" s="137" t="s">
        <v>140</v>
      </c>
      <c r="F571" s="138" t="s">
        <v>938</v>
      </c>
      <c r="I571" s="139"/>
      <c r="L571" s="32"/>
      <c r="M571" s="140"/>
      <c r="T571" s="53"/>
      <c r="AT571" s="17" t="s">
        <v>140</v>
      </c>
      <c r="AU571" s="17" t="s">
        <v>138</v>
      </c>
    </row>
    <row r="572" spans="2:65" s="13" customFormat="1">
      <c r="B572" s="149"/>
      <c r="D572" s="142" t="s">
        <v>142</v>
      </c>
      <c r="E572" s="150" t="s">
        <v>19</v>
      </c>
      <c r="F572" s="151" t="s">
        <v>348</v>
      </c>
      <c r="H572" s="150" t="s">
        <v>19</v>
      </c>
      <c r="I572" s="152"/>
      <c r="L572" s="149"/>
      <c r="M572" s="153"/>
      <c r="T572" s="154"/>
      <c r="AT572" s="150" t="s">
        <v>142</v>
      </c>
      <c r="AU572" s="150" t="s">
        <v>138</v>
      </c>
      <c r="AV572" s="13" t="s">
        <v>75</v>
      </c>
      <c r="AW572" s="13" t="s">
        <v>32</v>
      </c>
      <c r="AX572" s="13" t="s">
        <v>70</v>
      </c>
      <c r="AY572" s="150" t="s">
        <v>130</v>
      </c>
    </row>
    <row r="573" spans="2:65" s="12" customFormat="1">
      <c r="B573" s="141"/>
      <c r="D573" s="142" t="s">
        <v>142</v>
      </c>
      <c r="E573" s="143" t="s">
        <v>19</v>
      </c>
      <c r="F573" s="144" t="s">
        <v>878</v>
      </c>
      <c r="H573" s="145">
        <v>111.46</v>
      </c>
      <c r="I573" s="146"/>
      <c r="L573" s="141"/>
      <c r="M573" s="147"/>
      <c r="T573" s="148"/>
      <c r="AT573" s="143" t="s">
        <v>142</v>
      </c>
      <c r="AU573" s="143" t="s">
        <v>138</v>
      </c>
      <c r="AV573" s="12" t="s">
        <v>77</v>
      </c>
      <c r="AW573" s="12" t="s">
        <v>32</v>
      </c>
      <c r="AX573" s="12" t="s">
        <v>70</v>
      </c>
      <c r="AY573" s="143" t="s">
        <v>130</v>
      </c>
    </row>
    <row r="574" spans="2:65" s="13" customFormat="1">
      <c r="B574" s="149"/>
      <c r="D574" s="142" t="s">
        <v>142</v>
      </c>
      <c r="E574" s="150" t="s">
        <v>19</v>
      </c>
      <c r="F574" s="151" t="s">
        <v>327</v>
      </c>
      <c r="H574" s="150" t="s">
        <v>19</v>
      </c>
      <c r="I574" s="152"/>
      <c r="L574" s="149"/>
      <c r="M574" s="153"/>
      <c r="T574" s="154"/>
      <c r="AT574" s="150" t="s">
        <v>142</v>
      </c>
      <c r="AU574" s="150" t="s">
        <v>138</v>
      </c>
      <c r="AV574" s="13" t="s">
        <v>75</v>
      </c>
      <c r="AW574" s="13" t="s">
        <v>32</v>
      </c>
      <c r="AX574" s="13" t="s">
        <v>70</v>
      </c>
      <c r="AY574" s="150" t="s">
        <v>130</v>
      </c>
    </row>
    <row r="575" spans="2:65" s="12" customFormat="1">
      <c r="B575" s="141"/>
      <c r="D575" s="142" t="s">
        <v>142</v>
      </c>
      <c r="E575" s="143" t="s">
        <v>19</v>
      </c>
      <c r="F575" s="144" t="s">
        <v>879</v>
      </c>
      <c r="H575" s="145">
        <v>6.33</v>
      </c>
      <c r="I575" s="146"/>
      <c r="L575" s="141"/>
      <c r="M575" s="147"/>
      <c r="T575" s="148"/>
      <c r="AT575" s="143" t="s">
        <v>142</v>
      </c>
      <c r="AU575" s="143" t="s">
        <v>138</v>
      </c>
      <c r="AV575" s="12" t="s">
        <v>77</v>
      </c>
      <c r="AW575" s="12" t="s">
        <v>32</v>
      </c>
      <c r="AX575" s="12" t="s">
        <v>70</v>
      </c>
      <c r="AY575" s="143" t="s">
        <v>130</v>
      </c>
    </row>
    <row r="576" spans="2:65" s="14" customFormat="1">
      <c r="B576" s="167"/>
      <c r="D576" s="142" t="s">
        <v>142</v>
      </c>
      <c r="E576" s="168" t="s">
        <v>19</v>
      </c>
      <c r="F576" s="169" t="s">
        <v>260</v>
      </c>
      <c r="H576" s="170">
        <v>117.78999999999999</v>
      </c>
      <c r="I576" s="171"/>
      <c r="L576" s="167"/>
      <c r="M576" s="172"/>
      <c r="T576" s="173"/>
      <c r="AT576" s="168" t="s">
        <v>142</v>
      </c>
      <c r="AU576" s="168" t="s">
        <v>138</v>
      </c>
      <c r="AV576" s="14" t="s">
        <v>129</v>
      </c>
      <c r="AW576" s="14" t="s">
        <v>32</v>
      </c>
      <c r="AX576" s="14" t="s">
        <v>75</v>
      </c>
      <c r="AY576" s="168" t="s">
        <v>130</v>
      </c>
    </row>
    <row r="577" spans="2:65" s="1" customFormat="1" ht="24.2" customHeight="1">
      <c r="B577" s="32"/>
      <c r="C577" s="155" t="s">
        <v>939</v>
      </c>
      <c r="D577" s="155" t="s">
        <v>215</v>
      </c>
      <c r="E577" s="156" t="s">
        <v>940</v>
      </c>
      <c r="F577" s="157" t="s">
        <v>941</v>
      </c>
      <c r="G577" s="158" t="s">
        <v>157</v>
      </c>
      <c r="H577" s="159">
        <v>129.56899999999999</v>
      </c>
      <c r="I577" s="160"/>
      <c r="J577" s="161">
        <f>ROUND(I577*H577,2)</f>
        <v>0</v>
      </c>
      <c r="K577" s="162"/>
      <c r="L577" s="163"/>
      <c r="M577" s="164" t="s">
        <v>19</v>
      </c>
      <c r="N577" s="165" t="s">
        <v>41</v>
      </c>
      <c r="P577" s="133">
        <f>O577*H577</f>
        <v>0</v>
      </c>
      <c r="Q577" s="133">
        <v>2.1999999999999999E-2</v>
      </c>
      <c r="R577" s="133">
        <f>Q577*H577</f>
        <v>2.8505179999999997</v>
      </c>
      <c r="S577" s="133">
        <v>0</v>
      </c>
      <c r="T577" s="134">
        <f>S577*H577</f>
        <v>0</v>
      </c>
      <c r="AR577" s="135" t="s">
        <v>335</v>
      </c>
      <c r="AT577" s="135" t="s">
        <v>215</v>
      </c>
      <c r="AU577" s="135" t="s">
        <v>138</v>
      </c>
      <c r="AY577" s="17" t="s">
        <v>130</v>
      </c>
      <c r="BE577" s="136">
        <f>IF(N577="základní",J577,0)</f>
        <v>0</v>
      </c>
      <c r="BF577" s="136">
        <f>IF(N577="snížená",J577,0)</f>
        <v>0</v>
      </c>
      <c r="BG577" s="136">
        <f>IF(N577="zákl. přenesená",J577,0)</f>
        <v>0</v>
      </c>
      <c r="BH577" s="136">
        <f>IF(N577="sníž. přenesená",J577,0)</f>
        <v>0</v>
      </c>
      <c r="BI577" s="136">
        <f>IF(N577="nulová",J577,0)</f>
        <v>0</v>
      </c>
      <c r="BJ577" s="17" t="s">
        <v>75</v>
      </c>
      <c r="BK577" s="136">
        <f>ROUND(I577*H577,2)</f>
        <v>0</v>
      </c>
      <c r="BL577" s="17" t="s">
        <v>226</v>
      </c>
      <c r="BM577" s="135" t="s">
        <v>942</v>
      </c>
    </row>
    <row r="578" spans="2:65" s="12" customFormat="1">
      <c r="B578" s="141"/>
      <c r="D578" s="142" t="s">
        <v>142</v>
      </c>
      <c r="F578" s="144" t="s">
        <v>943</v>
      </c>
      <c r="H578" s="145">
        <v>129.56899999999999</v>
      </c>
      <c r="I578" s="146"/>
      <c r="L578" s="141"/>
      <c r="M578" s="147"/>
      <c r="T578" s="148"/>
      <c r="AT578" s="143" t="s">
        <v>142</v>
      </c>
      <c r="AU578" s="143" t="s">
        <v>138</v>
      </c>
      <c r="AV578" s="12" t="s">
        <v>77</v>
      </c>
      <c r="AW578" s="12" t="s">
        <v>4</v>
      </c>
      <c r="AX578" s="12" t="s">
        <v>75</v>
      </c>
      <c r="AY578" s="143" t="s">
        <v>130</v>
      </c>
    </row>
    <row r="579" spans="2:65" s="1" customFormat="1" ht="24.2" customHeight="1">
      <c r="B579" s="32"/>
      <c r="C579" s="123" t="s">
        <v>944</v>
      </c>
      <c r="D579" s="123" t="s">
        <v>134</v>
      </c>
      <c r="E579" s="124" t="s">
        <v>945</v>
      </c>
      <c r="F579" s="125" t="s">
        <v>946</v>
      </c>
      <c r="G579" s="126" t="s">
        <v>157</v>
      </c>
      <c r="H579" s="127">
        <v>117.79</v>
      </c>
      <c r="I579" s="128"/>
      <c r="J579" s="129">
        <f>ROUND(I579*H579,2)</f>
        <v>0</v>
      </c>
      <c r="K579" s="130"/>
      <c r="L579" s="32"/>
      <c r="M579" s="131" t="s">
        <v>19</v>
      </c>
      <c r="N579" s="132" t="s">
        <v>41</v>
      </c>
      <c r="P579" s="133">
        <f>O579*H579</f>
        <v>0</v>
      </c>
      <c r="Q579" s="133">
        <v>1.5E-3</v>
      </c>
      <c r="R579" s="133">
        <f>Q579*H579</f>
        <v>0.17668500000000001</v>
      </c>
      <c r="S579" s="133">
        <v>0</v>
      </c>
      <c r="T579" s="134">
        <f>S579*H579</f>
        <v>0</v>
      </c>
      <c r="AR579" s="135" t="s">
        <v>226</v>
      </c>
      <c r="AT579" s="135" t="s">
        <v>134</v>
      </c>
      <c r="AU579" s="135" t="s">
        <v>138</v>
      </c>
      <c r="AY579" s="17" t="s">
        <v>130</v>
      </c>
      <c r="BE579" s="136">
        <f>IF(N579="základní",J579,0)</f>
        <v>0</v>
      </c>
      <c r="BF579" s="136">
        <f>IF(N579="snížená",J579,0)</f>
        <v>0</v>
      </c>
      <c r="BG579" s="136">
        <f>IF(N579="zákl. přenesená",J579,0)</f>
        <v>0</v>
      </c>
      <c r="BH579" s="136">
        <f>IF(N579="sníž. přenesená",J579,0)</f>
        <v>0</v>
      </c>
      <c r="BI579" s="136">
        <f>IF(N579="nulová",J579,0)</f>
        <v>0</v>
      </c>
      <c r="BJ579" s="17" t="s">
        <v>75</v>
      </c>
      <c r="BK579" s="136">
        <f>ROUND(I579*H579,2)</f>
        <v>0</v>
      </c>
      <c r="BL579" s="17" t="s">
        <v>226</v>
      </c>
      <c r="BM579" s="135" t="s">
        <v>947</v>
      </c>
    </row>
    <row r="580" spans="2:65" s="1" customFormat="1">
      <c r="B580" s="32"/>
      <c r="D580" s="137" t="s">
        <v>140</v>
      </c>
      <c r="F580" s="138" t="s">
        <v>948</v>
      </c>
      <c r="I580" s="139"/>
      <c r="L580" s="32"/>
      <c r="M580" s="140"/>
      <c r="T580" s="53"/>
      <c r="AT580" s="17" t="s">
        <v>140</v>
      </c>
      <c r="AU580" s="17" t="s">
        <v>138</v>
      </c>
    </row>
    <row r="581" spans="2:65" s="12" customFormat="1">
      <c r="B581" s="141"/>
      <c r="D581" s="142" t="s">
        <v>142</v>
      </c>
      <c r="E581" s="143" t="s">
        <v>19</v>
      </c>
      <c r="F581" s="144" t="s">
        <v>949</v>
      </c>
      <c r="H581" s="145">
        <v>117.79</v>
      </c>
      <c r="I581" s="146"/>
      <c r="L581" s="141"/>
      <c r="M581" s="147"/>
      <c r="T581" s="148"/>
      <c r="AT581" s="143" t="s">
        <v>142</v>
      </c>
      <c r="AU581" s="143" t="s">
        <v>138</v>
      </c>
      <c r="AV581" s="12" t="s">
        <v>77</v>
      </c>
      <c r="AW581" s="12" t="s">
        <v>32</v>
      </c>
      <c r="AX581" s="12" t="s">
        <v>75</v>
      </c>
      <c r="AY581" s="143" t="s">
        <v>130</v>
      </c>
    </row>
    <row r="582" spans="2:65" s="1" customFormat="1" ht="16.5" customHeight="1">
      <c r="B582" s="32"/>
      <c r="C582" s="123" t="s">
        <v>950</v>
      </c>
      <c r="D582" s="123" t="s">
        <v>134</v>
      </c>
      <c r="E582" s="124" t="s">
        <v>951</v>
      </c>
      <c r="F582" s="125" t="s">
        <v>952</v>
      </c>
      <c r="G582" s="126" t="s">
        <v>365</v>
      </c>
      <c r="H582" s="127">
        <v>117.79</v>
      </c>
      <c r="I582" s="128"/>
      <c r="J582" s="129">
        <f>ROUND(I582*H582,2)</f>
        <v>0</v>
      </c>
      <c r="K582" s="130"/>
      <c r="L582" s="32"/>
      <c r="M582" s="131" t="s">
        <v>19</v>
      </c>
      <c r="N582" s="132" t="s">
        <v>41</v>
      </c>
      <c r="P582" s="133">
        <f>O582*H582</f>
        <v>0</v>
      </c>
      <c r="Q582" s="133">
        <v>1E-4</v>
      </c>
      <c r="R582" s="133">
        <f>Q582*H582</f>
        <v>1.1779000000000001E-2</v>
      </c>
      <c r="S582" s="133">
        <v>0</v>
      </c>
      <c r="T582" s="134">
        <f>S582*H582</f>
        <v>0</v>
      </c>
      <c r="AR582" s="135" t="s">
        <v>226</v>
      </c>
      <c r="AT582" s="135" t="s">
        <v>134</v>
      </c>
      <c r="AU582" s="135" t="s">
        <v>138</v>
      </c>
      <c r="AY582" s="17" t="s">
        <v>130</v>
      </c>
      <c r="BE582" s="136">
        <f>IF(N582="základní",J582,0)</f>
        <v>0</v>
      </c>
      <c r="BF582" s="136">
        <f>IF(N582="snížená",J582,0)</f>
        <v>0</v>
      </c>
      <c r="BG582" s="136">
        <f>IF(N582="zákl. přenesená",J582,0)</f>
        <v>0</v>
      </c>
      <c r="BH582" s="136">
        <f>IF(N582="sníž. přenesená",J582,0)</f>
        <v>0</v>
      </c>
      <c r="BI582" s="136">
        <f>IF(N582="nulová",J582,0)</f>
        <v>0</v>
      </c>
      <c r="BJ582" s="17" t="s">
        <v>75</v>
      </c>
      <c r="BK582" s="136">
        <f>ROUND(I582*H582,2)</f>
        <v>0</v>
      </c>
      <c r="BL582" s="17" t="s">
        <v>226</v>
      </c>
      <c r="BM582" s="135" t="s">
        <v>953</v>
      </c>
    </row>
    <row r="583" spans="2:65" s="1" customFormat="1">
      <c r="B583" s="32"/>
      <c r="D583" s="137" t="s">
        <v>140</v>
      </c>
      <c r="F583" s="138" t="s">
        <v>954</v>
      </c>
      <c r="I583" s="139"/>
      <c r="L583" s="32"/>
      <c r="M583" s="140"/>
      <c r="T583" s="53"/>
      <c r="AT583" s="17" t="s">
        <v>140</v>
      </c>
      <c r="AU583" s="17" t="s">
        <v>138</v>
      </c>
    </row>
    <row r="584" spans="2:65" s="12" customFormat="1">
      <c r="B584" s="141"/>
      <c r="D584" s="142" t="s">
        <v>142</v>
      </c>
      <c r="E584" s="143" t="s">
        <v>19</v>
      </c>
      <c r="F584" s="144" t="s">
        <v>949</v>
      </c>
      <c r="H584" s="145">
        <v>117.79</v>
      </c>
      <c r="I584" s="146"/>
      <c r="L584" s="141"/>
      <c r="M584" s="147"/>
      <c r="T584" s="148"/>
      <c r="AT584" s="143" t="s">
        <v>142</v>
      </c>
      <c r="AU584" s="143" t="s">
        <v>138</v>
      </c>
      <c r="AV584" s="12" t="s">
        <v>77</v>
      </c>
      <c r="AW584" s="12" t="s">
        <v>32</v>
      </c>
      <c r="AX584" s="12" t="s">
        <v>75</v>
      </c>
      <c r="AY584" s="143" t="s">
        <v>130</v>
      </c>
    </row>
    <row r="585" spans="2:65" s="1" customFormat="1" ht="24.2" customHeight="1">
      <c r="B585" s="32"/>
      <c r="C585" s="123" t="s">
        <v>955</v>
      </c>
      <c r="D585" s="123" t="s">
        <v>134</v>
      </c>
      <c r="E585" s="124" t="s">
        <v>956</v>
      </c>
      <c r="F585" s="125" t="s">
        <v>957</v>
      </c>
      <c r="G585" s="126" t="s">
        <v>157</v>
      </c>
      <c r="H585" s="127">
        <v>232.08</v>
      </c>
      <c r="I585" s="128"/>
      <c r="J585" s="129">
        <f>ROUND(I585*H585,2)</f>
        <v>0</v>
      </c>
      <c r="K585" s="130"/>
      <c r="L585" s="32"/>
      <c r="M585" s="131" t="s">
        <v>19</v>
      </c>
      <c r="N585" s="132" t="s">
        <v>41</v>
      </c>
      <c r="P585" s="133">
        <f>O585*H585</f>
        <v>0</v>
      </c>
      <c r="Q585" s="133">
        <v>5.1000000000000004E-3</v>
      </c>
      <c r="R585" s="133">
        <f>Q585*H585</f>
        <v>1.1836080000000002</v>
      </c>
      <c r="S585" s="133">
        <v>0</v>
      </c>
      <c r="T585" s="134">
        <f>S585*H585</f>
        <v>0</v>
      </c>
      <c r="AR585" s="135" t="s">
        <v>226</v>
      </c>
      <c r="AT585" s="135" t="s">
        <v>134</v>
      </c>
      <c r="AU585" s="135" t="s">
        <v>138</v>
      </c>
      <c r="AY585" s="17" t="s">
        <v>130</v>
      </c>
      <c r="BE585" s="136">
        <f>IF(N585="základní",J585,0)</f>
        <v>0</v>
      </c>
      <c r="BF585" s="136">
        <f>IF(N585="snížená",J585,0)</f>
        <v>0</v>
      </c>
      <c r="BG585" s="136">
        <f>IF(N585="zákl. přenesená",J585,0)</f>
        <v>0</v>
      </c>
      <c r="BH585" s="136">
        <f>IF(N585="sníž. přenesená",J585,0)</f>
        <v>0</v>
      </c>
      <c r="BI585" s="136">
        <f>IF(N585="nulová",J585,0)</f>
        <v>0</v>
      </c>
      <c r="BJ585" s="17" t="s">
        <v>75</v>
      </c>
      <c r="BK585" s="136">
        <f>ROUND(I585*H585,2)</f>
        <v>0</v>
      </c>
      <c r="BL585" s="17" t="s">
        <v>226</v>
      </c>
      <c r="BM585" s="135" t="s">
        <v>958</v>
      </c>
    </row>
    <row r="586" spans="2:65" s="1" customFormat="1">
      <c r="B586" s="32"/>
      <c r="D586" s="137" t="s">
        <v>140</v>
      </c>
      <c r="F586" s="138" t="s">
        <v>959</v>
      </c>
      <c r="I586" s="139"/>
      <c r="L586" s="32"/>
      <c r="M586" s="140"/>
      <c r="T586" s="53"/>
      <c r="AT586" s="17" t="s">
        <v>140</v>
      </c>
      <c r="AU586" s="17" t="s">
        <v>138</v>
      </c>
    </row>
    <row r="587" spans="2:65" s="13" customFormat="1">
      <c r="B587" s="149"/>
      <c r="D587" s="142" t="s">
        <v>142</v>
      </c>
      <c r="E587" s="150" t="s">
        <v>19</v>
      </c>
      <c r="F587" s="151" t="s">
        <v>348</v>
      </c>
      <c r="H587" s="150" t="s">
        <v>19</v>
      </c>
      <c r="I587" s="152"/>
      <c r="L587" s="149"/>
      <c r="M587" s="153"/>
      <c r="T587" s="154"/>
      <c r="AT587" s="150" t="s">
        <v>142</v>
      </c>
      <c r="AU587" s="150" t="s">
        <v>138</v>
      </c>
      <c r="AV587" s="13" t="s">
        <v>75</v>
      </c>
      <c r="AW587" s="13" t="s">
        <v>32</v>
      </c>
      <c r="AX587" s="13" t="s">
        <v>70</v>
      </c>
      <c r="AY587" s="150" t="s">
        <v>130</v>
      </c>
    </row>
    <row r="588" spans="2:65" s="12" customFormat="1">
      <c r="B588" s="141"/>
      <c r="D588" s="142" t="s">
        <v>142</v>
      </c>
      <c r="E588" s="143" t="s">
        <v>19</v>
      </c>
      <c r="F588" s="144" t="s">
        <v>960</v>
      </c>
      <c r="H588" s="145">
        <v>19.8</v>
      </c>
      <c r="I588" s="146"/>
      <c r="L588" s="141"/>
      <c r="M588" s="147"/>
      <c r="T588" s="148"/>
      <c r="AT588" s="143" t="s">
        <v>142</v>
      </c>
      <c r="AU588" s="143" t="s">
        <v>138</v>
      </c>
      <c r="AV588" s="12" t="s">
        <v>77</v>
      </c>
      <c r="AW588" s="12" t="s">
        <v>32</v>
      </c>
      <c r="AX588" s="12" t="s">
        <v>70</v>
      </c>
      <c r="AY588" s="143" t="s">
        <v>130</v>
      </c>
    </row>
    <row r="589" spans="2:65" s="13" customFormat="1">
      <c r="B589" s="149"/>
      <c r="D589" s="142" t="s">
        <v>142</v>
      </c>
      <c r="E589" s="150" t="s">
        <v>19</v>
      </c>
      <c r="F589" s="151" t="s">
        <v>323</v>
      </c>
      <c r="H589" s="150" t="s">
        <v>19</v>
      </c>
      <c r="I589" s="152"/>
      <c r="L589" s="149"/>
      <c r="M589" s="153"/>
      <c r="T589" s="154"/>
      <c r="AT589" s="150" t="s">
        <v>142</v>
      </c>
      <c r="AU589" s="150" t="s">
        <v>138</v>
      </c>
      <c r="AV589" s="13" t="s">
        <v>75</v>
      </c>
      <c r="AW589" s="13" t="s">
        <v>32</v>
      </c>
      <c r="AX589" s="13" t="s">
        <v>70</v>
      </c>
      <c r="AY589" s="150" t="s">
        <v>130</v>
      </c>
    </row>
    <row r="590" spans="2:65" s="12" customFormat="1" ht="22.5">
      <c r="B590" s="141"/>
      <c r="D590" s="142" t="s">
        <v>142</v>
      </c>
      <c r="E590" s="143" t="s">
        <v>19</v>
      </c>
      <c r="F590" s="144" t="s">
        <v>961</v>
      </c>
      <c r="H590" s="145">
        <v>64.66</v>
      </c>
      <c r="I590" s="146"/>
      <c r="L590" s="141"/>
      <c r="M590" s="147"/>
      <c r="T590" s="148"/>
      <c r="AT590" s="143" t="s">
        <v>142</v>
      </c>
      <c r="AU590" s="143" t="s">
        <v>138</v>
      </c>
      <c r="AV590" s="12" t="s">
        <v>77</v>
      </c>
      <c r="AW590" s="12" t="s">
        <v>32</v>
      </c>
      <c r="AX590" s="12" t="s">
        <v>70</v>
      </c>
      <c r="AY590" s="143" t="s">
        <v>130</v>
      </c>
    </row>
    <row r="591" spans="2:65" s="12" customFormat="1" ht="33.75">
      <c r="B591" s="141"/>
      <c r="D591" s="142" t="s">
        <v>142</v>
      </c>
      <c r="E591" s="143" t="s">
        <v>19</v>
      </c>
      <c r="F591" s="144" t="s">
        <v>962</v>
      </c>
      <c r="H591" s="145">
        <v>96.22</v>
      </c>
      <c r="I591" s="146"/>
      <c r="L591" s="141"/>
      <c r="M591" s="147"/>
      <c r="T591" s="148"/>
      <c r="AT591" s="143" t="s">
        <v>142</v>
      </c>
      <c r="AU591" s="143" t="s">
        <v>138</v>
      </c>
      <c r="AV591" s="12" t="s">
        <v>77</v>
      </c>
      <c r="AW591" s="12" t="s">
        <v>32</v>
      </c>
      <c r="AX591" s="12" t="s">
        <v>70</v>
      </c>
      <c r="AY591" s="143" t="s">
        <v>130</v>
      </c>
    </row>
    <row r="592" spans="2:65" s="12" customFormat="1">
      <c r="B592" s="141"/>
      <c r="D592" s="142" t="s">
        <v>142</v>
      </c>
      <c r="E592" s="143" t="s">
        <v>19</v>
      </c>
      <c r="F592" s="144" t="s">
        <v>963</v>
      </c>
      <c r="H592" s="145">
        <v>13.2</v>
      </c>
      <c r="I592" s="146"/>
      <c r="L592" s="141"/>
      <c r="M592" s="147"/>
      <c r="T592" s="148"/>
      <c r="AT592" s="143" t="s">
        <v>142</v>
      </c>
      <c r="AU592" s="143" t="s">
        <v>138</v>
      </c>
      <c r="AV592" s="12" t="s">
        <v>77</v>
      </c>
      <c r="AW592" s="12" t="s">
        <v>32</v>
      </c>
      <c r="AX592" s="12" t="s">
        <v>70</v>
      </c>
      <c r="AY592" s="143" t="s">
        <v>130</v>
      </c>
    </row>
    <row r="593" spans="2:65" s="12" customFormat="1">
      <c r="B593" s="141"/>
      <c r="D593" s="142" t="s">
        <v>142</v>
      </c>
      <c r="E593" s="143" t="s">
        <v>19</v>
      </c>
      <c r="F593" s="144" t="s">
        <v>964</v>
      </c>
      <c r="H593" s="145">
        <v>2.6</v>
      </c>
      <c r="I593" s="146"/>
      <c r="L593" s="141"/>
      <c r="M593" s="147"/>
      <c r="T593" s="148"/>
      <c r="AT593" s="143" t="s">
        <v>142</v>
      </c>
      <c r="AU593" s="143" t="s">
        <v>138</v>
      </c>
      <c r="AV593" s="12" t="s">
        <v>77</v>
      </c>
      <c r="AW593" s="12" t="s">
        <v>32</v>
      </c>
      <c r="AX593" s="12" t="s">
        <v>70</v>
      </c>
      <c r="AY593" s="143" t="s">
        <v>130</v>
      </c>
    </row>
    <row r="594" spans="2:65" s="13" customFormat="1">
      <c r="B594" s="149"/>
      <c r="D594" s="142" t="s">
        <v>142</v>
      </c>
      <c r="E594" s="150" t="s">
        <v>19</v>
      </c>
      <c r="F594" s="151" t="s">
        <v>965</v>
      </c>
      <c r="H594" s="150" t="s">
        <v>19</v>
      </c>
      <c r="I594" s="152"/>
      <c r="L594" s="149"/>
      <c r="M594" s="153"/>
      <c r="T594" s="154"/>
      <c r="AT594" s="150" t="s">
        <v>142</v>
      </c>
      <c r="AU594" s="150" t="s">
        <v>138</v>
      </c>
      <c r="AV594" s="13" t="s">
        <v>75</v>
      </c>
      <c r="AW594" s="13" t="s">
        <v>32</v>
      </c>
      <c r="AX594" s="13" t="s">
        <v>70</v>
      </c>
      <c r="AY594" s="150" t="s">
        <v>130</v>
      </c>
    </row>
    <row r="595" spans="2:65" s="12" customFormat="1">
      <c r="B595" s="141"/>
      <c r="D595" s="142" t="s">
        <v>142</v>
      </c>
      <c r="E595" s="143" t="s">
        <v>19</v>
      </c>
      <c r="F595" s="144" t="s">
        <v>966</v>
      </c>
      <c r="H595" s="145">
        <v>13.2</v>
      </c>
      <c r="I595" s="146"/>
      <c r="L595" s="141"/>
      <c r="M595" s="147"/>
      <c r="T595" s="148"/>
      <c r="AT595" s="143" t="s">
        <v>142</v>
      </c>
      <c r="AU595" s="143" t="s">
        <v>138</v>
      </c>
      <c r="AV595" s="12" t="s">
        <v>77</v>
      </c>
      <c r="AW595" s="12" t="s">
        <v>32</v>
      </c>
      <c r="AX595" s="12" t="s">
        <v>70</v>
      </c>
      <c r="AY595" s="143" t="s">
        <v>130</v>
      </c>
    </row>
    <row r="596" spans="2:65" s="12" customFormat="1">
      <c r="B596" s="141"/>
      <c r="D596" s="142" t="s">
        <v>142</v>
      </c>
      <c r="E596" s="143" t="s">
        <v>19</v>
      </c>
      <c r="F596" s="144" t="s">
        <v>967</v>
      </c>
      <c r="H596" s="145">
        <v>22.4</v>
      </c>
      <c r="I596" s="146"/>
      <c r="L596" s="141"/>
      <c r="M596" s="147"/>
      <c r="T596" s="148"/>
      <c r="AT596" s="143" t="s">
        <v>142</v>
      </c>
      <c r="AU596" s="143" t="s">
        <v>138</v>
      </c>
      <c r="AV596" s="12" t="s">
        <v>77</v>
      </c>
      <c r="AW596" s="12" t="s">
        <v>32</v>
      </c>
      <c r="AX596" s="12" t="s">
        <v>70</v>
      </c>
      <c r="AY596" s="143" t="s">
        <v>130</v>
      </c>
    </row>
    <row r="597" spans="2:65" s="14" customFormat="1">
      <c r="B597" s="167"/>
      <c r="D597" s="142" t="s">
        <v>142</v>
      </c>
      <c r="E597" s="168" t="s">
        <v>19</v>
      </c>
      <c r="F597" s="169" t="s">
        <v>260</v>
      </c>
      <c r="H597" s="170">
        <v>232.07999999999998</v>
      </c>
      <c r="I597" s="171"/>
      <c r="L597" s="167"/>
      <c r="M597" s="172"/>
      <c r="T597" s="173"/>
      <c r="AT597" s="168" t="s">
        <v>142</v>
      </c>
      <c r="AU597" s="168" t="s">
        <v>138</v>
      </c>
      <c r="AV597" s="14" t="s">
        <v>129</v>
      </c>
      <c r="AW597" s="14" t="s">
        <v>32</v>
      </c>
      <c r="AX597" s="14" t="s">
        <v>75</v>
      </c>
      <c r="AY597" s="168" t="s">
        <v>130</v>
      </c>
    </row>
    <row r="598" spans="2:65" s="1" customFormat="1" ht="49.15" customHeight="1">
      <c r="B598" s="32"/>
      <c r="C598" s="123" t="s">
        <v>968</v>
      </c>
      <c r="D598" s="123" t="s">
        <v>134</v>
      </c>
      <c r="E598" s="124" t="s">
        <v>969</v>
      </c>
      <c r="F598" s="125" t="s">
        <v>970</v>
      </c>
      <c r="G598" s="126" t="s">
        <v>151</v>
      </c>
      <c r="H598" s="127">
        <v>7.0869999999999997</v>
      </c>
      <c r="I598" s="128"/>
      <c r="J598" s="129">
        <f>ROUND(I598*H598,2)</f>
        <v>0</v>
      </c>
      <c r="K598" s="130"/>
      <c r="L598" s="32"/>
      <c r="M598" s="131" t="s">
        <v>19</v>
      </c>
      <c r="N598" s="132" t="s">
        <v>41</v>
      </c>
      <c r="P598" s="133">
        <f>O598*H598</f>
        <v>0</v>
      </c>
      <c r="Q598" s="133">
        <v>0</v>
      </c>
      <c r="R598" s="133">
        <f>Q598*H598</f>
        <v>0</v>
      </c>
      <c r="S598" s="133">
        <v>0</v>
      </c>
      <c r="T598" s="134">
        <f>S598*H598</f>
        <v>0</v>
      </c>
      <c r="AR598" s="135" t="s">
        <v>226</v>
      </c>
      <c r="AT598" s="135" t="s">
        <v>134</v>
      </c>
      <c r="AU598" s="135" t="s">
        <v>138</v>
      </c>
      <c r="AY598" s="17" t="s">
        <v>130</v>
      </c>
      <c r="BE598" s="136">
        <f>IF(N598="základní",J598,0)</f>
        <v>0</v>
      </c>
      <c r="BF598" s="136">
        <f>IF(N598="snížená",J598,0)</f>
        <v>0</v>
      </c>
      <c r="BG598" s="136">
        <f>IF(N598="zákl. přenesená",J598,0)</f>
        <v>0</v>
      </c>
      <c r="BH598" s="136">
        <f>IF(N598="sníž. přenesená",J598,0)</f>
        <v>0</v>
      </c>
      <c r="BI598" s="136">
        <f>IF(N598="nulová",J598,0)</f>
        <v>0</v>
      </c>
      <c r="BJ598" s="17" t="s">
        <v>75</v>
      </c>
      <c r="BK598" s="136">
        <f>ROUND(I598*H598,2)</f>
        <v>0</v>
      </c>
      <c r="BL598" s="17" t="s">
        <v>226</v>
      </c>
      <c r="BM598" s="135" t="s">
        <v>971</v>
      </c>
    </row>
    <row r="599" spans="2:65" s="1" customFormat="1">
      <c r="B599" s="32"/>
      <c r="D599" s="137" t="s">
        <v>140</v>
      </c>
      <c r="F599" s="138" t="s">
        <v>972</v>
      </c>
      <c r="I599" s="139"/>
      <c r="L599" s="32"/>
      <c r="M599" s="140"/>
      <c r="T599" s="53"/>
      <c r="AT599" s="17" t="s">
        <v>140</v>
      </c>
      <c r="AU599" s="17" t="s">
        <v>138</v>
      </c>
    </row>
    <row r="600" spans="2:65" s="1" customFormat="1" ht="55.5" customHeight="1">
      <c r="B600" s="32"/>
      <c r="C600" s="123" t="s">
        <v>973</v>
      </c>
      <c r="D600" s="123" t="s">
        <v>134</v>
      </c>
      <c r="E600" s="124" t="s">
        <v>974</v>
      </c>
      <c r="F600" s="125" t="s">
        <v>975</v>
      </c>
      <c r="G600" s="126" t="s">
        <v>151</v>
      </c>
      <c r="H600" s="127">
        <v>7.0869999999999997</v>
      </c>
      <c r="I600" s="128"/>
      <c r="J600" s="129">
        <f>ROUND(I600*H600,2)</f>
        <v>0</v>
      </c>
      <c r="K600" s="130"/>
      <c r="L600" s="32"/>
      <c r="M600" s="131" t="s">
        <v>19</v>
      </c>
      <c r="N600" s="132" t="s">
        <v>41</v>
      </c>
      <c r="P600" s="133">
        <f>O600*H600</f>
        <v>0</v>
      </c>
      <c r="Q600" s="133">
        <v>0</v>
      </c>
      <c r="R600" s="133">
        <f>Q600*H600</f>
        <v>0</v>
      </c>
      <c r="S600" s="133">
        <v>0</v>
      </c>
      <c r="T600" s="134">
        <f>S600*H600</f>
        <v>0</v>
      </c>
      <c r="AR600" s="135" t="s">
        <v>226</v>
      </c>
      <c r="AT600" s="135" t="s">
        <v>134</v>
      </c>
      <c r="AU600" s="135" t="s">
        <v>138</v>
      </c>
      <c r="AY600" s="17" t="s">
        <v>130</v>
      </c>
      <c r="BE600" s="136">
        <f>IF(N600="základní",J600,0)</f>
        <v>0</v>
      </c>
      <c r="BF600" s="136">
        <f>IF(N600="snížená",J600,0)</f>
        <v>0</v>
      </c>
      <c r="BG600" s="136">
        <f>IF(N600="zákl. přenesená",J600,0)</f>
        <v>0</v>
      </c>
      <c r="BH600" s="136">
        <f>IF(N600="sníž. přenesená",J600,0)</f>
        <v>0</v>
      </c>
      <c r="BI600" s="136">
        <f>IF(N600="nulová",J600,0)</f>
        <v>0</v>
      </c>
      <c r="BJ600" s="17" t="s">
        <v>75</v>
      </c>
      <c r="BK600" s="136">
        <f>ROUND(I600*H600,2)</f>
        <v>0</v>
      </c>
      <c r="BL600" s="17" t="s">
        <v>226</v>
      </c>
      <c r="BM600" s="135" t="s">
        <v>976</v>
      </c>
    </row>
    <row r="601" spans="2:65" s="1" customFormat="1">
      <c r="B601" s="32"/>
      <c r="D601" s="137" t="s">
        <v>140</v>
      </c>
      <c r="F601" s="138" t="s">
        <v>977</v>
      </c>
      <c r="I601" s="139"/>
      <c r="L601" s="32"/>
      <c r="M601" s="140"/>
      <c r="T601" s="53"/>
      <c r="AT601" s="17" t="s">
        <v>140</v>
      </c>
      <c r="AU601" s="17" t="s">
        <v>138</v>
      </c>
    </row>
    <row r="602" spans="2:65" s="11" customFormat="1" ht="20.85" customHeight="1">
      <c r="B602" s="111"/>
      <c r="D602" s="112" t="s">
        <v>69</v>
      </c>
      <c r="E602" s="121" t="s">
        <v>978</v>
      </c>
      <c r="F602" s="121" t="s">
        <v>979</v>
      </c>
      <c r="I602" s="114"/>
      <c r="J602" s="122">
        <f>BK602</f>
        <v>0</v>
      </c>
      <c r="L602" s="111"/>
      <c r="M602" s="116"/>
      <c r="P602" s="117">
        <f>SUM(P603:P656)</f>
        <v>0</v>
      </c>
      <c r="R602" s="117">
        <f>SUM(R603:R656)</f>
        <v>1.8448375000000001</v>
      </c>
      <c r="T602" s="118">
        <f>SUM(T603:T656)</f>
        <v>0.66024000000000005</v>
      </c>
      <c r="AR602" s="112" t="s">
        <v>77</v>
      </c>
      <c r="AT602" s="119" t="s">
        <v>69</v>
      </c>
      <c r="AU602" s="119" t="s">
        <v>77</v>
      </c>
      <c r="AY602" s="112" t="s">
        <v>130</v>
      </c>
      <c r="BK602" s="120">
        <f>SUM(BK603:BK656)</f>
        <v>0</v>
      </c>
    </row>
    <row r="603" spans="2:65" s="1" customFormat="1" ht="37.9" customHeight="1">
      <c r="B603" s="32"/>
      <c r="C603" s="123" t="s">
        <v>980</v>
      </c>
      <c r="D603" s="123" t="s">
        <v>134</v>
      </c>
      <c r="E603" s="124" t="s">
        <v>981</v>
      </c>
      <c r="F603" s="125" t="s">
        <v>982</v>
      </c>
      <c r="G603" s="126" t="s">
        <v>157</v>
      </c>
      <c r="H603" s="127">
        <v>220.08</v>
      </c>
      <c r="I603" s="128"/>
      <c r="J603" s="129">
        <f>ROUND(I603*H603,2)</f>
        <v>0</v>
      </c>
      <c r="K603" s="130"/>
      <c r="L603" s="32"/>
      <c r="M603" s="131" t="s">
        <v>19</v>
      </c>
      <c r="N603" s="132" t="s">
        <v>41</v>
      </c>
      <c r="P603" s="133">
        <f>O603*H603</f>
        <v>0</v>
      </c>
      <c r="Q603" s="133">
        <v>0</v>
      </c>
      <c r="R603" s="133">
        <f>Q603*H603</f>
        <v>0</v>
      </c>
      <c r="S603" s="133">
        <v>0</v>
      </c>
      <c r="T603" s="134">
        <f>S603*H603</f>
        <v>0</v>
      </c>
      <c r="AR603" s="135" t="s">
        <v>226</v>
      </c>
      <c r="AT603" s="135" t="s">
        <v>134</v>
      </c>
      <c r="AU603" s="135" t="s">
        <v>138</v>
      </c>
      <c r="AY603" s="17" t="s">
        <v>130</v>
      </c>
      <c r="BE603" s="136">
        <f>IF(N603="základní",J603,0)</f>
        <v>0</v>
      </c>
      <c r="BF603" s="136">
        <f>IF(N603="snížená",J603,0)</f>
        <v>0</v>
      </c>
      <c r="BG603" s="136">
        <f>IF(N603="zákl. přenesená",J603,0)</f>
        <v>0</v>
      </c>
      <c r="BH603" s="136">
        <f>IF(N603="sníž. přenesená",J603,0)</f>
        <v>0</v>
      </c>
      <c r="BI603" s="136">
        <f>IF(N603="nulová",J603,0)</f>
        <v>0</v>
      </c>
      <c r="BJ603" s="17" t="s">
        <v>75</v>
      </c>
      <c r="BK603" s="136">
        <f>ROUND(I603*H603,2)</f>
        <v>0</v>
      </c>
      <c r="BL603" s="17" t="s">
        <v>226</v>
      </c>
      <c r="BM603" s="135" t="s">
        <v>983</v>
      </c>
    </row>
    <row r="604" spans="2:65" s="1" customFormat="1">
      <c r="B604" s="32"/>
      <c r="D604" s="137" t="s">
        <v>140</v>
      </c>
      <c r="F604" s="138" t="s">
        <v>984</v>
      </c>
      <c r="I604" s="139"/>
      <c r="L604" s="32"/>
      <c r="M604" s="140"/>
      <c r="T604" s="53"/>
      <c r="AT604" s="17" t="s">
        <v>140</v>
      </c>
      <c r="AU604" s="17" t="s">
        <v>138</v>
      </c>
    </row>
    <row r="605" spans="2:65" s="13" customFormat="1">
      <c r="B605" s="149"/>
      <c r="D605" s="142" t="s">
        <v>142</v>
      </c>
      <c r="E605" s="150" t="s">
        <v>19</v>
      </c>
      <c r="F605" s="151" t="s">
        <v>323</v>
      </c>
      <c r="H605" s="150" t="s">
        <v>19</v>
      </c>
      <c r="I605" s="152"/>
      <c r="L605" s="149"/>
      <c r="M605" s="153"/>
      <c r="T605" s="154"/>
      <c r="AT605" s="150" t="s">
        <v>142</v>
      </c>
      <c r="AU605" s="150" t="s">
        <v>138</v>
      </c>
      <c r="AV605" s="13" t="s">
        <v>75</v>
      </c>
      <c r="AW605" s="13" t="s">
        <v>32</v>
      </c>
      <c r="AX605" s="13" t="s">
        <v>70</v>
      </c>
      <c r="AY605" s="150" t="s">
        <v>130</v>
      </c>
    </row>
    <row r="606" spans="2:65" s="12" customFormat="1">
      <c r="B606" s="141"/>
      <c r="D606" s="142" t="s">
        <v>142</v>
      </c>
      <c r="E606" s="143" t="s">
        <v>19</v>
      </c>
      <c r="F606" s="144" t="s">
        <v>670</v>
      </c>
      <c r="H606" s="145">
        <v>176.48</v>
      </c>
      <c r="I606" s="146"/>
      <c r="L606" s="141"/>
      <c r="M606" s="147"/>
      <c r="T606" s="148"/>
      <c r="AT606" s="143" t="s">
        <v>142</v>
      </c>
      <c r="AU606" s="143" t="s">
        <v>138</v>
      </c>
      <c r="AV606" s="12" t="s">
        <v>77</v>
      </c>
      <c r="AW606" s="12" t="s">
        <v>32</v>
      </c>
      <c r="AX606" s="12" t="s">
        <v>70</v>
      </c>
      <c r="AY606" s="143" t="s">
        <v>130</v>
      </c>
    </row>
    <row r="607" spans="2:65" s="13" customFormat="1">
      <c r="B607" s="149"/>
      <c r="D607" s="142" t="s">
        <v>142</v>
      </c>
      <c r="E607" s="150" t="s">
        <v>19</v>
      </c>
      <c r="F607" s="151" t="s">
        <v>327</v>
      </c>
      <c r="H607" s="150" t="s">
        <v>19</v>
      </c>
      <c r="I607" s="152"/>
      <c r="L607" s="149"/>
      <c r="M607" s="153"/>
      <c r="T607" s="154"/>
      <c r="AT607" s="150" t="s">
        <v>142</v>
      </c>
      <c r="AU607" s="150" t="s">
        <v>138</v>
      </c>
      <c r="AV607" s="13" t="s">
        <v>75</v>
      </c>
      <c r="AW607" s="13" t="s">
        <v>32</v>
      </c>
      <c r="AX607" s="13" t="s">
        <v>70</v>
      </c>
      <c r="AY607" s="150" t="s">
        <v>130</v>
      </c>
    </row>
    <row r="608" spans="2:65" s="12" customFormat="1">
      <c r="B608" s="141"/>
      <c r="D608" s="142" t="s">
        <v>142</v>
      </c>
      <c r="E608" s="143" t="s">
        <v>19</v>
      </c>
      <c r="F608" s="144" t="s">
        <v>985</v>
      </c>
      <c r="H608" s="145">
        <v>43.6</v>
      </c>
      <c r="I608" s="146"/>
      <c r="L608" s="141"/>
      <c r="M608" s="147"/>
      <c r="T608" s="148"/>
      <c r="AT608" s="143" t="s">
        <v>142</v>
      </c>
      <c r="AU608" s="143" t="s">
        <v>138</v>
      </c>
      <c r="AV608" s="12" t="s">
        <v>77</v>
      </c>
      <c r="AW608" s="12" t="s">
        <v>32</v>
      </c>
      <c r="AX608" s="12" t="s">
        <v>70</v>
      </c>
      <c r="AY608" s="143" t="s">
        <v>130</v>
      </c>
    </row>
    <row r="609" spans="2:65" s="14" customFormat="1">
      <c r="B609" s="167"/>
      <c r="D609" s="142" t="s">
        <v>142</v>
      </c>
      <c r="E609" s="168" t="s">
        <v>19</v>
      </c>
      <c r="F609" s="169" t="s">
        <v>260</v>
      </c>
      <c r="H609" s="170">
        <v>220.07999999999998</v>
      </c>
      <c r="I609" s="171"/>
      <c r="L609" s="167"/>
      <c r="M609" s="172"/>
      <c r="T609" s="173"/>
      <c r="AT609" s="168" t="s">
        <v>142</v>
      </c>
      <c r="AU609" s="168" t="s">
        <v>138</v>
      </c>
      <c r="AV609" s="14" t="s">
        <v>129</v>
      </c>
      <c r="AW609" s="14" t="s">
        <v>32</v>
      </c>
      <c r="AX609" s="14" t="s">
        <v>75</v>
      </c>
      <c r="AY609" s="168" t="s">
        <v>130</v>
      </c>
    </row>
    <row r="610" spans="2:65" s="1" customFormat="1" ht="24.2" customHeight="1">
      <c r="B610" s="32"/>
      <c r="C610" s="123" t="s">
        <v>986</v>
      </c>
      <c r="D610" s="123" t="s">
        <v>134</v>
      </c>
      <c r="E610" s="124" t="s">
        <v>987</v>
      </c>
      <c r="F610" s="125" t="s">
        <v>988</v>
      </c>
      <c r="G610" s="126" t="s">
        <v>157</v>
      </c>
      <c r="H610" s="127">
        <v>220.08</v>
      </c>
      <c r="I610" s="128"/>
      <c r="J610" s="129">
        <f>ROUND(I610*H610,2)</f>
        <v>0</v>
      </c>
      <c r="K610" s="130"/>
      <c r="L610" s="32"/>
      <c r="M610" s="131" t="s">
        <v>19</v>
      </c>
      <c r="N610" s="132" t="s">
        <v>41</v>
      </c>
      <c r="P610" s="133">
        <f>O610*H610</f>
        <v>0</v>
      </c>
      <c r="Q610" s="133">
        <v>3.0000000000000001E-5</v>
      </c>
      <c r="R610" s="133">
        <f>Q610*H610</f>
        <v>6.6024000000000005E-3</v>
      </c>
      <c r="S610" s="133">
        <v>0</v>
      </c>
      <c r="T610" s="134">
        <f>S610*H610</f>
        <v>0</v>
      </c>
      <c r="AR610" s="135" t="s">
        <v>226</v>
      </c>
      <c r="AT610" s="135" t="s">
        <v>134</v>
      </c>
      <c r="AU610" s="135" t="s">
        <v>138</v>
      </c>
      <c r="AY610" s="17" t="s">
        <v>130</v>
      </c>
      <c r="BE610" s="136">
        <f>IF(N610="základní",J610,0)</f>
        <v>0</v>
      </c>
      <c r="BF610" s="136">
        <f>IF(N610="snížená",J610,0)</f>
        <v>0</v>
      </c>
      <c r="BG610" s="136">
        <f>IF(N610="zákl. přenesená",J610,0)</f>
        <v>0</v>
      </c>
      <c r="BH610" s="136">
        <f>IF(N610="sníž. přenesená",J610,0)</f>
        <v>0</v>
      </c>
      <c r="BI610" s="136">
        <f>IF(N610="nulová",J610,0)</f>
        <v>0</v>
      </c>
      <c r="BJ610" s="17" t="s">
        <v>75</v>
      </c>
      <c r="BK610" s="136">
        <f>ROUND(I610*H610,2)</f>
        <v>0</v>
      </c>
      <c r="BL610" s="17" t="s">
        <v>226</v>
      </c>
      <c r="BM610" s="135" t="s">
        <v>989</v>
      </c>
    </row>
    <row r="611" spans="2:65" s="1" customFormat="1">
      <c r="B611" s="32"/>
      <c r="D611" s="137" t="s">
        <v>140</v>
      </c>
      <c r="F611" s="138" t="s">
        <v>990</v>
      </c>
      <c r="I611" s="139"/>
      <c r="L611" s="32"/>
      <c r="M611" s="140"/>
      <c r="T611" s="53"/>
      <c r="AT611" s="17" t="s">
        <v>140</v>
      </c>
      <c r="AU611" s="17" t="s">
        <v>138</v>
      </c>
    </row>
    <row r="612" spans="2:65" s="1" customFormat="1" ht="33" customHeight="1">
      <c r="B612" s="32"/>
      <c r="C612" s="123" t="s">
        <v>991</v>
      </c>
      <c r="D612" s="123" t="s">
        <v>134</v>
      </c>
      <c r="E612" s="124" t="s">
        <v>992</v>
      </c>
      <c r="F612" s="125" t="s">
        <v>993</v>
      </c>
      <c r="G612" s="126" t="s">
        <v>157</v>
      </c>
      <c r="H612" s="127">
        <v>220.08</v>
      </c>
      <c r="I612" s="128"/>
      <c r="J612" s="129">
        <f>ROUND(I612*H612,2)</f>
        <v>0</v>
      </c>
      <c r="K612" s="130"/>
      <c r="L612" s="32"/>
      <c r="M612" s="131" t="s">
        <v>19</v>
      </c>
      <c r="N612" s="132" t="s">
        <v>41</v>
      </c>
      <c r="P612" s="133">
        <f>O612*H612</f>
        <v>0</v>
      </c>
      <c r="Q612" s="133">
        <v>1.2E-4</v>
      </c>
      <c r="R612" s="133">
        <f>Q612*H612</f>
        <v>2.6409600000000002E-2</v>
      </c>
      <c r="S612" s="133">
        <v>0</v>
      </c>
      <c r="T612" s="134">
        <f>S612*H612</f>
        <v>0</v>
      </c>
      <c r="AR612" s="135" t="s">
        <v>226</v>
      </c>
      <c r="AT612" s="135" t="s">
        <v>134</v>
      </c>
      <c r="AU612" s="135" t="s">
        <v>138</v>
      </c>
      <c r="AY612" s="17" t="s">
        <v>130</v>
      </c>
      <c r="BE612" s="136">
        <f>IF(N612="základní",J612,0)</f>
        <v>0</v>
      </c>
      <c r="BF612" s="136">
        <f>IF(N612="snížená",J612,0)</f>
        <v>0</v>
      </c>
      <c r="BG612" s="136">
        <f>IF(N612="zákl. přenesená",J612,0)</f>
        <v>0</v>
      </c>
      <c r="BH612" s="136">
        <f>IF(N612="sníž. přenesená",J612,0)</f>
        <v>0</v>
      </c>
      <c r="BI612" s="136">
        <f>IF(N612="nulová",J612,0)</f>
        <v>0</v>
      </c>
      <c r="BJ612" s="17" t="s">
        <v>75</v>
      </c>
      <c r="BK612" s="136">
        <f>ROUND(I612*H612,2)</f>
        <v>0</v>
      </c>
      <c r="BL612" s="17" t="s">
        <v>226</v>
      </c>
      <c r="BM612" s="135" t="s">
        <v>994</v>
      </c>
    </row>
    <row r="613" spans="2:65" s="1" customFormat="1">
      <c r="B613" s="32"/>
      <c r="D613" s="137" t="s">
        <v>140</v>
      </c>
      <c r="F613" s="138" t="s">
        <v>995</v>
      </c>
      <c r="I613" s="139"/>
      <c r="L613" s="32"/>
      <c r="M613" s="140"/>
      <c r="T613" s="53"/>
      <c r="AT613" s="17" t="s">
        <v>140</v>
      </c>
      <c r="AU613" s="17" t="s">
        <v>138</v>
      </c>
    </row>
    <row r="614" spans="2:65" s="1" customFormat="1" ht="37.9" customHeight="1">
      <c r="B614" s="32"/>
      <c r="C614" s="123" t="s">
        <v>996</v>
      </c>
      <c r="D614" s="123" t="s">
        <v>134</v>
      </c>
      <c r="E614" s="124" t="s">
        <v>997</v>
      </c>
      <c r="F614" s="125" t="s">
        <v>998</v>
      </c>
      <c r="G614" s="126" t="s">
        <v>157</v>
      </c>
      <c r="H614" s="127">
        <v>220.08</v>
      </c>
      <c r="I614" s="128"/>
      <c r="J614" s="129">
        <f>ROUND(I614*H614,2)</f>
        <v>0</v>
      </c>
      <c r="K614" s="130"/>
      <c r="L614" s="32"/>
      <c r="M614" s="131" t="s">
        <v>19</v>
      </c>
      <c r="N614" s="132" t="s">
        <v>41</v>
      </c>
      <c r="P614" s="133">
        <f>O614*H614</f>
        <v>0</v>
      </c>
      <c r="Q614" s="133">
        <v>4.5500000000000002E-3</v>
      </c>
      <c r="R614" s="133">
        <f>Q614*H614</f>
        <v>1.0013640000000001</v>
      </c>
      <c r="S614" s="133">
        <v>0</v>
      </c>
      <c r="T614" s="134">
        <f>S614*H614</f>
        <v>0</v>
      </c>
      <c r="AR614" s="135" t="s">
        <v>226</v>
      </c>
      <c r="AT614" s="135" t="s">
        <v>134</v>
      </c>
      <c r="AU614" s="135" t="s">
        <v>138</v>
      </c>
      <c r="AY614" s="17" t="s">
        <v>130</v>
      </c>
      <c r="BE614" s="136">
        <f>IF(N614="základní",J614,0)</f>
        <v>0</v>
      </c>
      <c r="BF614" s="136">
        <f>IF(N614="snížená",J614,0)</f>
        <v>0</v>
      </c>
      <c r="BG614" s="136">
        <f>IF(N614="zákl. přenesená",J614,0)</f>
        <v>0</v>
      </c>
      <c r="BH614" s="136">
        <f>IF(N614="sníž. přenesená",J614,0)</f>
        <v>0</v>
      </c>
      <c r="BI614" s="136">
        <f>IF(N614="nulová",J614,0)</f>
        <v>0</v>
      </c>
      <c r="BJ614" s="17" t="s">
        <v>75</v>
      </c>
      <c r="BK614" s="136">
        <f>ROUND(I614*H614,2)</f>
        <v>0</v>
      </c>
      <c r="BL614" s="17" t="s">
        <v>226</v>
      </c>
      <c r="BM614" s="135" t="s">
        <v>999</v>
      </c>
    </row>
    <row r="615" spans="2:65" s="1" customFormat="1">
      <c r="B615" s="32"/>
      <c r="D615" s="137" t="s">
        <v>140</v>
      </c>
      <c r="F615" s="138" t="s">
        <v>1000</v>
      </c>
      <c r="I615" s="139"/>
      <c r="L615" s="32"/>
      <c r="M615" s="140"/>
      <c r="T615" s="53"/>
      <c r="AT615" s="17" t="s">
        <v>140</v>
      </c>
      <c r="AU615" s="17" t="s">
        <v>138</v>
      </c>
    </row>
    <row r="616" spans="2:65" s="1" customFormat="1" ht="24.2" customHeight="1">
      <c r="B616" s="32"/>
      <c r="C616" s="123" t="s">
        <v>1001</v>
      </c>
      <c r="D616" s="123" t="s">
        <v>134</v>
      </c>
      <c r="E616" s="124" t="s">
        <v>1002</v>
      </c>
      <c r="F616" s="125" t="s">
        <v>1003</v>
      </c>
      <c r="G616" s="126" t="s">
        <v>157</v>
      </c>
      <c r="H616" s="127">
        <v>220.08</v>
      </c>
      <c r="I616" s="128"/>
      <c r="J616" s="129">
        <f>ROUND(I616*H616,2)</f>
        <v>0</v>
      </c>
      <c r="K616" s="130"/>
      <c r="L616" s="32"/>
      <c r="M616" s="131" t="s">
        <v>19</v>
      </c>
      <c r="N616" s="132" t="s">
        <v>41</v>
      </c>
      <c r="P616" s="133">
        <f>O616*H616</f>
        <v>0</v>
      </c>
      <c r="Q616" s="133">
        <v>0</v>
      </c>
      <c r="R616" s="133">
        <f>Q616*H616</f>
        <v>0</v>
      </c>
      <c r="S616" s="133">
        <v>3.0000000000000001E-3</v>
      </c>
      <c r="T616" s="134">
        <f>S616*H616</f>
        <v>0.66024000000000005</v>
      </c>
      <c r="AR616" s="135" t="s">
        <v>226</v>
      </c>
      <c r="AT616" s="135" t="s">
        <v>134</v>
      </c>
      <c r="AU616" s="135" t="s">
        <v>138</v>
      </c>
      <c r="AY616" s="17" t="s">
        <v>130</v>
      </c>
      <c r="BE616" s="136">
        <f>IF(N616="základní",J616,0)</f>
        <v>0</v>
      </c>
      <c r="BF616" s="136">
        <f>IF(N616="snížená",J616,0)</f>
        <v>0</v>
      </c>
      <c r="BG616" s="136">
        <f>IF(N616="zákl. přenesená",J616,0)</f>
        <v>0</v>
      </c>
      <c r="BH616" s="136">
        <f>IF(N616="sníž. přenesená",J616,0)</f>
        <v>0</v>
      </c>
      <c r="BI616" s="136">
        <f>IF(N616="nulová",J616,0)</f>
        <v>0</v>
      </c>
      <c r="BJ616" s="17" t="s">
        <v>75</v>
      </c>
      <c r="BK616" s="136">
        <f>ROUND(I616*H616,2)</f>
        <v>0</v>
      </c>
      <c r="BL616" s="17" t="s">
        <v>226</v>
      </c>
      <c r="BM616" s="135" t="s">
        <v>1004</v>
      </c>
    </row>
    <row r="617" spans="2:65" s="1" customFormat="1">
      <c r="B617" s="32"/>
      <c r="D617" s="137" t="s">
        <v>140</v>
      </c>
      <c r="F617" s="138" t="s">
        <v>1005</v>
      </c>
      <c r="I617" s="139"/>
      <c r="L617" s="32"/>
      <c r="M617" s="140"/>
      <c r="T617" s="53"/>
      <c r="AT617" s="17" t="s">
        <v>140</v>
      </c>
      <c r="AU617" s="17" t="s">
        <v>138</v>
      </c>
    </row>
    <row r="618" spans="2:65" s="12" customFormat="1">
      <c r="B618" s="141"/>
      <c r="D618" s="142" t="s">
        <v>142</v>
      </c>
      <c r="E618" s="143" t="s">
        <v>19</v>
      </c>
      <c r="F618" s="144" t="s">
        <v>1006</v>
      </c>
      <c r="H618" s="145">
        <v>176.48</v>
      </c>
      <c r="I618" s="146"/>
      <c r="L618" s="141"/>
      <c r="M618" s="147"/>
      <c r="T618" s="148"/>
      <c r="AT618" s="143" t="s">
        <v>142</v>
      </c>
      <c r="AU618" s="143" t="s">
        <v>138</v>
      </c>
      <c r="AV618" s="12" t="s">
        <v>77</v>
      </c>
      <c r="AW618" s="12" t="s">
        <v>32</v>
      </c>
      <c r="AX618" s="12" t="s">
        <v>70</v>
      </c>
      <c r="AY618" s="143" t="s">
        <v>130</v>
      </c>
    </row>
    <row r="619" spans="2:65" s="12" customFormat="1">
      <c r="B619" s="141"/>
      <c r="D619" s="142" t="s">
        <v>142</v>
      </c>
      <c r="E619" s="143" t="s">
        <v>19</v>
      </c>
      <c r="F619" s="144" t="s">
        <v>985</v>
      </c>
      <c r="H619" s="145">
        <v>43.6</v>
      </c>
      <c r="I619" s="146"/>
      <c r="L619" s="141"/>
      <c r="M619" s="147"/>
      <c r="T619" s="148"/>
      <c r="AT619" s="143" t="s">
        <v>142</v>
      </c>
      <c r="AU619" s="143" t="s">
        <v>138</v>
      </c>
      <c r="AV619" s="12" t="s">
        <v>77</v>
      </c>
      <c r="AW619" s="12" t="s">
        <v>32</v>
      </c>
      <c r="AX619" s="12" t="s">
        <v>70</v>
      </c>
      <c r="AY619" s="143" t="s">
        <v>130</v>
      </c>
    </row>
    <row r="620" spans="2:65" s="14" customFormat="1">
      <c r="B620" s="167"/>
      <c r="D620" s="142" t="s">
        <v>142</v>
      </c>
      <c r="E620" s="168" t="s">
        <v>19</v>
      </c>
      <c r="F620" s="169" t="s">
        <v>260</v>
      </c>
      <c r="H620" s="170">
        <v>220.07999999999998</v>
      </c>
      <c r="I620" s="171"/>
      <c r="L620" s="167"/>
      <c r="M620" s="172"/>
      <c r="T620" s="173"/>
      <c r="AT620" s="168" t="s">
        <v>142</v>
      </c>
      <c r="AU620" s="168" t="s">
        <v>138</v>
      </c>
      <c r="AV620" s="14" t="s">
        <v>129</v>
      </c>
      <c r="AW620" s="14" t="s">
        <v>32</v>
      </c>
      <c r="AX620" s="14" t="s">
        <v>75</v>
      </c>
      <c r="AY620" s="168" t="s">
        <v>130</v>
      </c>
    </row>
    <row r="621" spans="2:65" s="1" customFormat="1" ht="24.2" customHeight="1">
      <c r="B621" s="32"/>
      <c r="C621" s="123" t="s">
        <v>1007</v>
      </c>
      <c r="D621" s="123" t="s">
        <v>134</v>
      </c>
      <c r="E621" s="124" t="s">
        <v>1008</v>
      </c>
      <c r="F621" s="125" t="s">
        <v>1009</v>
      </c>
      <c r="G621" s="126" t="s">
        <v>157</v>
      </c>
      <c r="H621" s="127">
        <v>220.08</v>
      </c>
      <c r="I621" s="128"/>
      <c r="J621" s="129">
        <f>ROUND(I621*H621,2)</f>
        <v>0</v>
      </c>
      <c r="K621" s="130"/>
      <c r="L621" s="32"/>
      <c r="M621" s="131" t="s">
        <v>19</v>
      </c>
      <c r="N621" s="132" t="s">
        <v>41</v>
      </c>
      <c r="P621" s="133">
        <f>O621*H621</f>
        <v>0</v>
      </c>
      <c r="Q621" s="133">
        <v>6.9999999999999999E-4</v>
      </c>
      <c r="R621" s="133">
        <f>Q621*H621</f>
        <v>0.154056</v>
      </c>
      <c r="S621" s="133">
        <v>0</v>
      </c>
      <c r="T621" s="134">
        <f>S621*H621</f>
        <v>0</v>
      </c>
      <c r="AR621" s="135" t="s">
        <v>226</v>
      </c>
      <c r="AT621" s="135" t="s">
        <v>134</v>
      </c>
      <c r="AU621" s="135" t="s">
        <v>138</v>
      </c>
      <c r="AY621" s="17" t="s">
        <v>130</v>
      </c>
      <c r="BE621" s="136">
        <f>IF(N621="základní",J621,0)</f>
        <v>0</v>
      </c>
      <c r="BF621" s="136">
        <f>IF(N621="snížená",J621,0)</f>
        <v>0</v>
      </c>
      <c r="BG621" s="136">
        <f>IF(N621="zákl. přenesená",J621,0)</f>
        <v>0</v>
      </c>
      <c r="BH621" s="136">
        <f>IF(N621="sníž. přenesená",J621,0)</f>
        <v>0</v>
      </c>
      <c r="BI621" s="136">
        <f>IF(N621="nulová",J621,0)</f>
        <v>0</v>
      </c>
      <c r="BJ621" s="17" t="s">
        <v>75</v>
      </c>
      <c r="BK621" s="136">
        <f>ROUND(I621*H621,2)</f>
        <v>0</v>
      </c>
      <c r="BL621" s="17" t="s">
        <v>226</v>
      </c>
      <c r="BM621" s="135" t="s">
        <v>1010</v>
      </c>
    </row>
    <row r="622" spans="2:65" s="1" customFormat="1">
      <c r="B622" s="32"/>
      <c r="D622" s="137" t="s">
        <v>140</v>
      </c>
      <c r="F622" s="138" t="s">
        <v>1011</v>
      </c>
      <c r="I622" s="139"/>
      <c r="L622" s="32"/>
      <c r="M622" s="140"/>
      <c r="T622" s="53"/>
      <c r="AT622" s="17" t="s">
        <v>140</v>
      </c>
      <c r="AU622" s="17" t="s">
        <v>138</v>
      </c>
    </row>
    <row r="623" spans="2:65" s="13" customFormat="1">
      <c r="B623" s="149"/>
      <c r="D623" s="142" t="s">
        <v>142</v>
      </c>
      <c r="E623" s="150" t="s">
        <v>19</v>
      </c>
      <c r="F623" s="151" t="s">
        <v>323</v>
      </c>
      <c r="H623" s="150" t="s">
        <v>19</v>
      </c>
      <c r="I623" s="152"/>
      <c r="L623" s="149"/>
      <c r="M623" s="153"/>
      <c r="T623" s="154"/>
      <c r="AT623" s="150" t="s">
        <v>142</v>
      </c>
      <c r="AU623" s="150" t="s">
        <v>138</v>
      </c>
      <c r="AV623" s="13" t="s">
        <v>75</v>
      </c>
      <c r="AW623" s="13" t="s">
        <v>32</v>
      </c>
      <c r="AX623" s="13" t="s">
        <v>70</v>
      </c>
      <c r="AY623" s="150" t="s">
        <v>130</v>
      </c>
    </row>
    <row r="624" spans="2:65" s="12" customFormat="1">
      <c r="B624" s="141"/>
      <c r="D624" s="142" t="s">
        <v>142</v>
      </c>
      <c r="E624" s="143" t="s">
        <v>19</v>
      </c>
      <c r="F624" s="144" t="s">
        <v>670</v>
      </c>
      <c r="H624" s="145">
        <v>176.48</v>
      </c>
      <c r="I624" s="146"/>
      <c r="L624" s="141"/>
      <c r="M624" s="147"/>
      <c r="T624" s="148"/>
      <c r="AT624" s="143" t="s">
        <v>142</v>
      </c>
      <c r="AU624" s="143" t="s">
        <v>138</v>
      </c>
      <c r="AV624" s="12" t="s">
        <v>77</v>
      </c>
      <c r="AW624" s="12" t="s">
        <v>32</v>
      </c>
      <c r="AX624" s="12" t="s">
        <v>70</v>
      </c>
      <c r="AY624" s="143" t="s">
        <v>130</v>
      </c>
    </row>
    <row r="625" spans="2:65" s="13" customFormat="1">
      <c r="B625" s="149"/>
      <c r="D625" s="142" t="s">
        <v>142</v>
      </c>
      <c r="E625" s="150" t="s">
        <v>19</v>
      </c>
      <c r="F625" s="151" t="s">
        <v>327</v>
      </c>
      <c r="H625" s="150" t="s">
        <v>19</v>
      </c>
      <c r="I625" s="152"/>
      <c r="L625" s="149"/>
      <c r="M625" s="153"/>
      <c r="T625" s="154"/>
      <c r="AT625" s="150" t="s">
        <v>142</v>
      </c>
      <c r="AU625" s="150" t="s">
        <v>138</v>
      </c>
      <c r="AV625" s="13" t="s">
        <v>75</v>
      </c>
      <c r="AW625" s="13" t="s">
        <v>32</v>
      </c>
      <c r="AX625" s="13" t="s">
        <v>70</v>
      </c>
      <c r="AY625" s="150" t="s">
        <v>130</v>
      </c>
    </row>
    <row r="626" spans="2:65" s="12" customFormat="1">
      <c r="B626" s="141"/>
      <c r="D626" s="142" t="s">
        <v>142</v>
      </c>
      <c r="E626" s="143" t="s">
        <v>19</v>
      </c>
      <c r="F626" s="144" t="s">
        <v>985</v>
      </c>
      <c r="H626" s="145">
        <v>43.6</v>
      </c>
      <c r="I626" s="146"/>
      <c r="L626" s="141"/>
      <c r="M626" s="147"/>
      <c r="T626" s="148"/>
      <c r="AT626" s="143" t="s">
        <v>142</v>
      </c>
      <c r="AU626" s="143" t="s">
        <v>138</v>
      </c>
      <c r="AV626" s="12" t="s">
        <v>77</v>
      </c>
      <c r="AW626" s="12" t="s">
        <v>32</v>
      </c>
      <c r="AX626" s="12" t="s">
        <v>70</v>
      </c>
      <c r="AY626" s="143" t="s">
        <v>130</v>
      </c>
    </row>
    <row r="627" spans="2:65" s="14" customFormat="1">
      <c r="B627" s="167"/>
      <c r="D627" s="142" t="s">
        <v>142</v>
      </c>
      <c r="E627" s="168" t="s">
        <v>19</v>
      </c>
      <c r="F627" s="169" t="s">
        <v>260</v>
      </c>
      <c r="H627" s="170">
        <v>220.07999999999998</v>
      </c>
      <c r="I627" s="171"/>
      <c r="L627" s="167"/>
      <c r="M627" s="172"/>
      <c r="T627" s="173"/>
      <c r="AT627" s="168" t="s">
        <v>142</v>
      </c>
      <c r="AU627" s="168" t="s">
        <v>138</v>
      </c>
      <c r="AV627" s="14" t="s">
        <v>129</v>
      </c>
      <c r="AW627" s="14" t="s">
        <v>32</v>
      </c>
      <c r="AX627" s="14" t="s">
        <v>75</v>
      </c>
      <c r="AY627" s="168" t="s">
        <v>130</v>
      </c>
    </row>
    <row r="628" spans="2:65" s="1" customFormat="1" ht="44.25" customHeight="1">
      <c r="B628" s="32"/>
      <c r="C628" s="155" t="s">
        <v>1012</v>
      </c>
      <c r="D628" s="155" t="s">
        <v>215</v>
      </c>
      <c r="E628" s="156" t="s">
        <v>1013</v>
      </c>
      <c r="F628" s="157" t="s">
        <v>1014</v>
      </c>
      <c r="G628" s="158" t="s">
        <v>157</v>
      </c>
      <c r="H628" s="159">
        <v>103.83</v>
      </c>
      <c r="I628" s="160"/>
      <c r="J628" s="161">
        <f>ROUND(I628*H628,2)</f>
        <v>0</v>
      </c>
      <c r="K628" s="162"/>
      <c r="L628" s="163"/>
      <c r="M628" s="164" t="s">
        <v>19</v>
      </c>
      <c r="N628" s="165" t="s">
        <v>41</v>
      </c>
      <c r="P628" s="133">
        <f>O628*H628</f>
        <v>0</v>
      </c>
      <c r="Q628" s="133">
        <v>2.5999999999999999E-3</v>
      </c>
      <c r="R628" s="133">
        <f>Q628*H628</f>
        <v>0.26995799999999998</v>
      </c>
      <c r="S628" s="133">
        <v>0</v>
      </c>
      <c r="T628" s="134">
        <f>S628*H628</f>
        <v>0</v>
      </c>
      <c r="AR628" s="135" t="s">
        <v>335</v>
      </c>
      <c r="AT628" s="135" t="s">
        <v>215</v>
      </c>
      <c r="AU628" s="135" t="s">
        <v>138</v>
      </c>
      <c r="AY628" s="17" t="s">
        <v>130</v>
      </c>
      <c r="BE628" s="136">
        <f>IF(N628="základní",J628,0)</f>
        <v>0</v>
      </c>
      <c r="BF628" s="136">
        <f>IF(N628="snížená",J628,0)</f>
        <v>0</v>
      </c>
      <c r="BG628" s="136">
        <f>IF(N628="zákl. přenesená",J628,0)</f>
        <v>0</v>
      </c>
      <c r="BH628" s="136">
        <f>IF(N628="sníž. přenesená",J628,0)</f>
        <v>0</v>
      </c>
      <c r="BI628" s="136">
        <f>IF(N628="nulová",J628,0)</f>
        <v>0</v>
      </c>
      <c r="BJ628" s="17" t="s">
        <v>75</v>
      </c>
      <c r="BK628" s="136">
        <f>ROUND(I628*H628,2)</f>
        <v>0</v>
      </c>
      <c r="BL628" s="17" t="s">
        <v>226</v>
      </c>
      <c r="BM628" s="135" t="s">
        <v>1015</v>
      </c>
    </row>
    <row r="629" spans="2:65" s="1" customFormat="1" ht="48.75">
      <c r="B629" s="32"/>
      <c r="D629" s="142" t="s">
        <v>242</v>
      </c>
      <c r="F629" s="166" t="s">
        <v>1016</v>
      </c>
      <c r="I629" s="139"/>
      <c r="L629" s="32"/>
      <c r="M629" s="140"/>
      <c r="T629" s="53"/>
      <c r="AT629" s="17" t="s">
        <v>242</v>
      </c>
      <c r="AU629" s="17" t="s">
        <v>138</v>
      </c>
    </row>
    <row r="630" spans="2:65" s="13" customFormat="1">
      <c r="B630" s="149"/>
      <c r="D630" s="142" t="s">
        <v>142</v>
      </c>
      <c r="E630" s="150" t="s">
        <v>19</v>
      </c>
      <c r="F630" s="151" t="s">
        <v>323</v>
      </c>
      <c r="H630" s="150" t="s">
        <v>19</v>
      </c>
      <c r="I630" s="152"/>
      <c r="L630" s="149"/>
      <c r="M630" s="153"/>
      <c r="T630" s="154"/>
      <c r="AT630" s="150" t="s">
        <v>142</v>
      </c>
      <c r="AU630" s="150" t="s">
        <v>138</v>
      </c>
      <c r="AV630" s="13" t="s">
        <v>75</v>
      </c>
      <c r="AW630" s="13" t="s">
        <v>32</v>
      </c>
      <c r="AX630" s="13" t="s">
        <v>70</v>
      </c>
      <c r="AY630" s="150" t="s">
        <v>130</v>
      </c>
    </row>
    <row r="631" spans="2:65" s="12" customFormat="1">
      <c r="B631" s="141"/>
      <c r="D631" s="142" t="s">
        <v>142</v>
      </c>
      <c r="E631" s="143" t="s">
        <v>19</v>
      </c>
      <c r="F631" s="144" t="s">
        <v>670</v>
      </c>
      <c r="H631" s="145">
        <v>176.48</v>
      </c>
      <c r="I631" s="146"/>
      <c r="L631" s="141"/>
      <c r="M631" s="147"/>
      <c r="T631" s="148"/>
      <c r="AT631" s="143" t="s">
        <v>142</v>
      </c>
      <c r="AU631" s="143" t="s">
        <v>138</v>
      </c>
      <c r="AV631" s="12" t="s">
        <v>77</v>
      </c>
      <c r="AW631" s="12" t="s">
        <v>32</v>
      </c>
      <c r="AX631" s="12" t="s">
        <v>70</v>
      </c>
      <c r="AY631" s="143" t="s">
        <v>130</v>
      </c>
    </row>
    <row r="632" spans="2:65" s="13" customFormat="1">
      <c r="B632" s="149"/>
      <c r="D632" s="142" t="s">
        <v>142</v>
      </c>
      <c r="E632" s="150" t="s">
        <v>19</v>
      </c>
      <c r="F632" s="151" t="s">
        <v>327</v>
      </c>
      <c r="H632" s="150" t="s">
        <v>19</v>
      </c>
      <c r="I632" s="152"/>
      <c r="L632" s="149"/>
      <c r="M632" s="153"/>
      <c r="T632" s="154"/>
      <c r="AT632" s="150" t="s">
        <v>142</v>
      </c>
      <c r="AU632" s="150" t="s">
        <v>138</v>
      </c>
      <c r="AV632" s="13" t="s">
        <v>75</v>
      </c>
      <c r="AW632" s="13" t="s">
        <v>32</v>
      </c>
      <c r="AX632" s="13" t="s">
        <v>70</v>
      </c>
      <c r="AY632" s="150" t="s">
        <v>130</v>
      </c>
    </row>
    <row r="633" spans="2:65" s="12" customFormat="1">
      <c r="B633" s="141"/>
      <c r="D633" s="142" t="s">
        <v>142</v>
      </c>
      <c r="E633" s="143" t="s">
        <v>19</v>
      </c>
      <c r="F633" s="144" t="s">
        <v>985</v>
      </c>
      <c r="H633" s="145">
        <v>43.6</v>
      </c>
      <c r="I633" s="146"/>
      <c r="L633" s="141"/>
      <c r="M633" s="147"/>
      <c r="T633" s="148"/>
      <c r="AT633" s="143" t="s">
        <v>142</v>
      </c>
      <c r="AU633" s="143" t="s">
        <v>138</v>
      </c>
      <c r="AV633" s="12" t="s">
        <v>77</v>
      </c>
      <c r="AW633" s="12" t="s">
        <v>32</v>
      </c>
      <c r="AX633" s="12" t="s">
        <v>70</v>
      </c>
      <c r="AY633" s="143" t="s">
        <v>130</v>
      </c>
    </row>
    <row r="634" spans="2:65" s="13" customFormat="1">
      <c r="B634" s="149"/>
      <c r="D634" s="142" t="s">
        <v>142</v>
      </c>
      <c r="E634" s="150" t="s">
        <v>19</v>
      </c>
      <c r="F634" s="151" t="s">
        <v>1017</v>
      </c>
      <c r="H634" s="150" t="s">
        <v>19</v>
      </c>
      <c r="I634" s="152"/>
      <c r="L634" s="149"/>
      <c r="M634" s="153"/>
      <c r="T634" s="154"/>
      <c r="AT634" s="150" t="s">
        <v>142</v>
      </c>
      <c r="AU634" s="150" t="s">
        <v>138</v>
      </c>
      <c r="AV634" s="13" t="s">
        <v>75</v>
      </c>
      <c r="AW634" s="13" t="s">
        <v>32</v>
      </c>
      <c r="AX634" s="13" t="s">
        <v>70</v>
      </c>
      <c r="AY634" s="150" t="s">
        <v>130</v>
      </c>
    </row>
    <row r="635" spans="2:65" s="12" customFormat="1">
      <c r="B635" s="141"/>
      <c r="D635" s="142" t="s">
        <v>142</v>
      </c>
      <c r="E635" s="143" t="s">
        <v>19</v>
      </c>
      <c r="F635" s="144" t="s">
        <v>1018</v>
      </c>
      <c r="H635" s="145">
        <v>-122.75</v>
      </c>
      <c r="I635" s="146"/>
      <c r="L635" s="141"/>
      <c r="M635" s="147"/>
      <c r="T635" s="148"/>
      <c r="AT635" s="143" t="s">
        <v>142</v>
      </c>
      <c r="AU635" s="143" t="s">
        <v>138</v>
      </c>
      <c r="AV635" s="12" t="s">
        <v>77</v>
      </c>
      <c r="AW635" s="12" t="s">
        <v>32</v>
      </c>
      <c r="AX635" s="12" t="s">
        <v>70</v>
      </c>
      <c r="AY635" s="143" t="s">
        <v>130</v>
      </c>
    </row>
    <row r="636" spans="2:65" s="13" customFormat="1">
      <c r="B636" s="149"/>
      <c r="D636" s="142" t="s">
        <v>142</v>
      </c>
      <c r="E636" s="150" t="s">
        <v>19</v>
      </c>
      <c r="F636" s="151" t="s">
        <v>1019</v>
      </c>
      <c r="H636" s="150" t="s">
        <v>19</v>
      </c>
      <c r="I636" s="152"/>
      <c r="L636" s="149"/>
      <c r="M636" s="153"/>
      <c r="T636" s="154"/>
      <c r="AT636" s="150" t="s">
        <v>142</v>
      </c>
      <c r="AU636" s="150" t="s">
        <v>138</v>
      </c>
      <c r="AV636" s="13" t="s">
        <v>75</v>
      </c>
      <c r="AW636" s="13" t="s">
        <v>32</v>
      </c>
      <c r="AX636" s="13" t="s">
        <v>70</v>
      </c>
      <c r="AY636" s="150" t="s">
        <v>130</v>
      </c>
    </row>
    <row r="637" spans="2:65" s="12" customFormat="1">
      <c r="B637" s="141"/>
      <c r="D637" s="142" t="s">
        <v>142</v>
      </c>
      <c r="E637" s="143" t="s">
        <v>19</v>
      </c>
      <c r="F637" s="144" t="s">
        <v>1020</v>
      </c>
      <c r="H637" s="145">
        <v>6.5</v>
      </c>
      <c r="I637" s="146"/>
      <c r="L637" s="141"/>
      <c r="M637" s="147"/>
      <c r="T637" s="148"/>
      <c r="AT637" s="143" t="s">
        <v>142</v>
      </c>
      <c r="AU637" s="143" t="s">
        <v>138</v>
      </c>
      <c r="AV637" s="12" t="s">
        <v>77</v>
      </c>
      <c r="AW637" s="12" t="s">
        <v>32</v>
      </c>
      <c r="AX637" s="12" t="s">
        <v>70</v>
      </c>
      <c r="AY637" s="143" t="s">
        <v>130</v>
      </c>
    </row>
    <row r="638" spans="2:65" s="14" customFormat="1">
      <c r="B638" s="167"/>
      <c r="D638" s="142" t="s">
        <v>142</v>
      </c>
      <c r="E638" s="168" t="s">
        <v>19</v>
      </c>
      <c r="F638" s="169" t="s">
        <v>260</v>
      </c>
      <c r="H638" s="170">
        <v>103.82999999999998</v>
      </c>
      <c r="I638" s="171"/>
      <c r="L638" s="167"/>
      <c r="M638" s="172"/>
      <c r="T638" s="173"/>
      <c r="AT638" s="168" t="s">
        <v>142</v>
      </c>
      <c r="AU638" s="168" t="s">
        <v>138</v>
      </c>
      <c r="AV638" s="14" t="s">
        <v>129</v>
      </c>
      <c r="AW638" s="14" t="s">
        <v>32</v>
      </c>
      <c r="AX638" s="14" t="s">
        <v>75</v>
      </c>
      <c r="AY638" s="168" t="s">
        <v>130</v>
      </c>
    </row>
    <row r="639" spans="2:65" s="1" customFormat="1" ht="44.25" customHeight="1">
      <c r="B639" s="32"/>
      <c r="C639" s="155" t="s">
        <v>1021</v>
      </c>
      <c r="D639" s="155" t="s">
        <v>215</v>
      </c>
      <c r="E639" s="156" t="s">
        <v>1022</v>
      </c>
      <c r="F639" s="157" t="s">
        <v>1023</v>
      </c>
      <c r="G639" s="158" t="s">
        <v>157</v>
      </c>
      <c r="H639" s="159">
        <v>122.75</v>
      </c>
      <c r="I639" s="160"/>
      <c r="J639" s="161">
        <f>ROUND(I639*H639,2)</f>
        <v>0</v>
      </c>
      <c r="K639" s="162"/>
      <c r="L639" s="163"/>
      <c r="M639" s="164" t="s">
        <v>19</v>
      </c>
      <c r="N639" s="165" t="s">
        <v>41</v>
      </c>
      <c r="P639" s="133">
        <f>O639*H639</f>
        <v>0</v>
      </c>
      <c r="Q639" s="133">
        <v>3.0899999999999999E-3</v>
      </c>
      <c r="R639" s="133">
        <f>Q639*H639</f>
        <v>0.37929750000000001</v>
      </c>
      <c r="S639" s="133">
        <v>0</v>
      </c>
      <c r="T639" s="134">
        <f>S639*H639</f>
        <v>0</v>
      </c>
      <c r="AR639" s="135" t="s">
        <v>335</v>
      </c>
      <c r="AT639" s="135" t="s">
        <v>215</v>
      </c>
      <c r="AU639" s="135" t="s">
        <v>138</v>
      </c>
      <c r="AY639" s="17" t="s">
        <v>130</v>
      </c>
      <c r="BE639" s="136">
        <f>IF(N639="základní",J639,0)</f>
        <v>0</v>
      </c>
      <c r="BF639" s="136">
        <f>IF(N639="snížená",J639,0)</f>
        <v>0</v>
      </c>
      <c r="BG639" s="136">
        <f>IF(N639="zákl. přenesená",J639,0)</f>
        <v>0</v>
      </c>
      <c r="BH639" s="136">
        <f>IF(N639="sníž. přenesená",J639,0)</f>
        <v>0</v>
      </c>
      <c r="BI639" s="136">
        <f>IF(N639="nulová",J639,0)</f>
        <v>0</v>
      </c>
      <c r="BJ639" s="17" t="s">
        <v>75</v>
      </c>
      <c r="BK639" s="136">
        <f>ROUND(I639*H639,2)</f>
        <v>0</v>
      </c>
      <c r="BL639" s="17" t="s">
        <v>226</v>
      </c>
      <c r="BM639" s="135" t="s">
        <v>1024</v>
      </c>
    </row>
    <row r="640" spans="2:65" s="1" customFormat="1" ht="39">
      <c r="B640" s="32"/>
      <c r="D640" s="142" t="s">
        <v>242</v>
      </c>
      <c r="F640" s="166" t="s">
        <v>1025</v>
      </c>
      <c r="I640" s="139"/>
      <c r="L640" s="32"/>
      <c r="M640" s="140"/>
      <c r="T640" s="53"/>
      <c r="AT640" s="17" t="s">
        <v>242</v>
      </c>
      <c r="AU640" s="17" t="s">
        <v>138</v>
      </c>
    </row>
    <row r="641" spans="2:65" s="13" customFormat="1">
      <c r="B641" s="149"/>
      <c r="D641" s="142" t="s">
        <v>142</v>
      </c>
      <c r="E641" s="150" t="s">
        <v>19</v>
      </c>
      <c r="F641" s="151" t="s">
        <v>323</v>
      </c>
      <c r="H641" s="150" t="s">
        <v>19</v>
      </c>
      <c r="I641" s="152"/>
      <c r="L641" s="149"/>
      <c r="M641" s="153"/>
      <c r="T641" s="154"/>
      <c r="AT641" s="150" t="s">
        <v>142</v>
      </c>
      <c r="AU641" s="150" t="s">
        <v>138</v>
      </c>
      <c r="AV641" s="13" t="s">
        <v>75</v>
      </c>
      <c r="AW641" s="13" t="s">
        <v>32</v>
      </c>
      <c r="AX641" s="13" t="s">
        <v>70</v>
      </c>
      <c r="AY641" s="150" t="s">
        <v>130</v>
      </c>
    </row>
    <row r="642" spans="2:65" s="12" customFormat="1">
      <c r="B642" s="141"/>
      <c r="D642" s="142" t="s">
        <v>142</v>
      </c>
      <c r="E642" s="143" t="s">
        <v>19</v>
      </c>
      <c r="F642" s="144" t="s">
        <v>676</v>
      </c>
      <c r="H642" s="145">
        <v>122.75</v>
      </c>
      <c r="I642" s="146"/>
      <c r="L642" s="141"/>
      <c r="M642" s="147"/>
      <c r="T642" s="148"/>
      <c r="AT642" s="143" t="s">
        <v>142</v>
      </c>
      <c r="AU642" s="143" t="s">
        <v>138</v>
      </c>
      <c r="AV642" s="12" t="s">
        <v>77</v>
      </c>
      <c r="AW642" s="12" t="s">
        <v>32</v>
      </c>
      <c r="AX642" s="12" t="s">
        <v>75</v>
      </c>
      <c r="AY642" s="143" t="s">
        <v>130</v>
      </c>
    </row>
    <row r="643" spans="2:65" s="1" customFormat="1" ht="24.2" customHeight="1">
      <c r="B643" s="32"/>
      <c r="C643" s="123" t="s">
        <v>1026</v>
      </c>
      <c r="D643" s="123" t="s">
        <v>134</v>
      </c>
      <c r="E643" s="124" t="s">
        <v>1027</v>
      </c>
      <c r="F643" s="125" t="s">
        <v>1028</v>
      </c>
      <c r="G643" s="126" t="s">
        <v>365</v>
      </c>
      <c r="H643" s="127">
        <v>13</v>
      </c>
      <c r="I643" s="128"/>
      <c r="J643" s="129">
        <f>ROUND(I643*H643,2)</f>
        <v>0</v>
      </c>
      <c r="K643" s="130"/>
      <c r="L643" s="32"/>
      <c r="M643" s="131" t="s">
        <v>19</v>
      </c>
      <c r="N643" s="132" t="s">
        <v>41</v>
      </c>
      <c r="P643" s="133">
        <f>O643*H643</f>
        <v>0</v>
      </c>
      <c r="Q643" s="133">
        <v>1.2E-4</v>
      </c>
      <c r="R643" s="133">
        <f>Q643*H643</f>
        <v>1.56E-3</v>
      </c>
      <c r="S643" s="133">
        <v>0</v>
      </c>
      <c r="T643" s="134">
        <f>S643*H643</f>
        <v>0</v>
      </c>
      <c r="AR643" s="135" t="s">
        <v>226</v>
      </c>
      <c r="AT643" s="135" t="s">
        <v>134</v>
      </c>
      <c r="AU643" s="135" t="s">
        <v>138</v>
      </c>
      <c r="AY643" s="17" t="s">
        <v>130</v>
      </c>
      <c r="BE643" s="136">
        <f>IF(N643="základní",J643,0)</f>
        <v>0</v>
      </c>
      <c r="BF643" s="136">
        <f>IF(N643="snížená",J643,0)</f>
        <v>0</v>
      </c>
      <c r="BG643" s="136">
        <f>IF(N643="zákl. přenesená",J643,0)</f>
        <v>0</v>
      </c>
      <c r="BH643" s="136">
        <f>IF(N643="sníž. přenesená",J643,0)</f>
        <v>0</v>
      </c>
      <c r="BI643" s="136">
        <f>IF(N643="nulová",J643,0)</f>
        <v>0</v>
      </c>
      <c r="BJ643" s="17" t="s">
        <v>75</v>
      </c>
      <c r="BK643" s="136">
        <f>ROUND(I643*H643,2)</f>
        <v>0</v>
      </c>
      <c r="BL643" s="17" t="s">
        <v>226</v>
      </c>
      <c r="BM643" s="135" t="s">
        <v>1029</v>
      </c>
    </row>
    <row r="644" spans="2:65" s="1" customFormat="1">
      <c r="B644" s="32"/>
      <c r="D644" s="137" t="s">
        <v>140</v>
      </c>
      <c r="F644" s="138" t="s">
        <v>1030</v>
      </c>
      <c r="I644" s="139"/>
      <c r="L644" s="32"/>
      <c r="M644" s="140"/>
      <c r="T644" s="53"/>
      <c r="AT644" s="17" t="s">
        <v>140</v>
      </c>
      <c r="AU644" s="17" t="s">
        <v>138</v>
      </c>
    </row>
    <row r="645" spans="2:65" s="12" customFormat="1">
      <c r="B645" s="141"/>
      <c r="D645" s="142" t="s">
        <v>142</v>
      </c>
      <c r="E645" s="143" t="s">
        <v>19</v>
      </c>
      <c r="F645" s="144" t="s">
        <v>901</v>
      </c>
      <c r="H645" s="145">
        <v>13</v>
      </c>
      <c r="I645" s="146"/>
      <c r="L645" s="141"/>
      <c r="M645" s="147"/>
      <c r="T645" s="148"/>
      <c r="AT645" s="143" t="s">
        <v>142</v>
      </c>
      <c r="AU645" s="143" t="s">
        <v>138</v>
      </c>
      <c r="AV645" s="12" t="s">
        <v>77</v>
      </c>
      <c r="AW645" s="12" t="s">
        <v>32</v>
      </c>
      <c r="AX645" s="12" t="s">
        <v>75</v>
      </c>
      <c r="AY645" s="143" t="s">
        <v>130</v>
      </c>
    </row>
    <row r="646" spans="2:65" s="1" customFormat="1" ht="24.2" customHeight="1">
      <c r="B646" s="32"/>
      <c r="C646" s="123" t="s">
        <v>1031</v>
      </c>
      <c r="D646" s="123" t="s">
        <v>134</v>
      </c>
      <c r="E646" s="124" t="s">
        <v>1032</v>
      </c>
      <c r="F646" s="125" t="s">
        <v>1033</v>
      </c>
      <c r="G646" s="126" t="s">
        <v>365</v>
      </c>
      <c r="H646" s="127">
        <v>13</v>
      </c>
      <c r="I646" s="128"/>
      <c r="J646" s="129">
        <f>ROUND(I646*H646,2)</f>
        <v>0</v>
      </c>
      <c r="K646" s="130"/>
      <c r="L646" s="32"/>
      <c r="M646" s="131" t="s">
        <v>19</v>
      </c>
      <c r="N646" s="132" t="s">
        <v>41</v>
      </c>
      <c r="P646" s="133">
        <f>O646*H646</f>
        <v>0</v>
      </c>
      <c r="Q646" s="133">
        <v>8.0000000000000007E-5</v>
      </c>
      <c r="R646" s="133">
        <f>Q646*H646</f>
        <v>1.0400000000000001E-3</v>
      </c>
      <c r="S646" s="133">
        <v>0</v>
      </c>
      <c r="T646" s="134">
        <f>S646*H646</f>
        <v>0</v>
      </c>
      <c r="AR646" s="135" t="s">
        <v>226</v>
      </c>
      <c r="AT646" s="135" t="s">
        <v>134</v>
      </c>
      <c r="AU646" s="135" t="s">
        <v>138</v>
      </c>
      <c r="AY646" s="17" t="s">
        <v>130</v>
      </c>
      <c r="BE646" s="136">
        <f>IF(N646="základní",J646,0)</f>
        <v>0</v>
      </c>
      <c r="BF646" s="136">
        <f>IF(N646="snížená",J646,0)</f>
        <v>0</v>
      </c>
      <c r="BG646" s="136">
        <f>IF(N646="zákl. přenesená",J646,0)</f>
        <v>0</v>
      </c>
      <c r="BH646" s="136">
        <f>IF(N646="sníž. přenesená",J646,0)</f>
        <v>0</v>
      </c>
      <c r="BI646" s="136">
        <f>IF(N646="nulová",J646,0)</f>
        <v>0</v>
      </c>
      <c r="BJ646" s="17" t="s">
        <v>75</v>
      </c>
      <c r="BK646" s="136">
        <f>ROUND(I646*H646,2)</f>
        <v>0</v>
      </c>
      <c r="BL646" s="17" t="s">
        <v>226</v>
      </c>
      <c r="BM646" s="135" t="s">
        <v>1034</v>
      </c>
    </row>
    <row r="647" spans="2:65" s="1" customFormat="1">
      <c r="B647" s="32"/>
      <c r="D647" s="137" t="s">
        <v>140</v>
      </c>
      <c r="F647" s="138" t="s">
        <v>1035</v>
      </c>
      <c r="I647" s="139"/>
      <c r="L647" s="32"/>
      <c r="M647" s="140"/>
      <c r="T647" s="53"/>
      <c r="AT647" s="17" t="s">
        <v>140</v>
      </c>
      <c r="AU647" s="17" t="s">
        <v>138</v>
      </c>
    </row>
    <row r="648" spans="2:65" s="12" customFormat="1">
      <c r="B648" s="141"/>
      <c r="D648" s="142" t="s">
        <v>142</v>
      </c>
      <c r="E648" s="143" t="s">
        <v>19</v>
      </c>
      <c r="F648" s="144" t="s">
        <v>901</v>
      </c>
      <c r="H648" s="145">
        <v>13</v>
      </c>
      <c r="I648" s="146"/>
      <c r="L648" s="141"/>
      <c r="M648" s="147"/>
      <c r="T648" s="148"/>
      <c r="AT648" s="143" t="s">
        <v>142</v>
      </c>
      <c r="AU648" s="143" t="s">
        <v>138</v>
      </c>
      <c r="AV648" s="12" t="s">
        <v>77</v>
      </c>
      <c r="AW648" s="12" t="s">
        <v>32</v>
      </c>
      <c r="AX648" s="12" t="s">
        <v>75</v>
      </c>
      <c r="AY648" s="143" t="s">
        <v>130</v>
      </c>
    </row>
    <row r="649" spans="2:65" s="1" customFormat="1" ht="16.5" customHeight="1">
      <c r="B649" s="32"/>
      <c r="C649" s="123" t="s">
        <v>1036</v>
      </c>
      <c r="D649" s="123" t="s">
        <v>134</v>
      </c>
      <c r="E649" s="124" t="s">
        <v>1037</v>
      </c>
      <c r="F649" s="125" t="s">
        <v>1038</v>
      </c>
      <c r="G649" s="126" t="s">
        <v>365</v>
      </c>
      <c r="H649" s="127">
        <v>14.95</v>
      </c>
      <c r="I649" s="128"/>
      <c r="J649" s="129">
        <f>ROUND(I649*H649,2)</f>
        <v>0</v>
      </c>
      <c r="K649" s="130"/>
      <c r="L649" s="32"/>
      <c r="M649" s="131" t="s">
        <v>19</v>
      </c>
      <c r="N649" s="132" t="s">
        <v>41</v>
      </c>
      <c r="P649" s="133">
        <f>O649*H649</f>
        <v>0</v>
      </c>
      <c r="Q649" s="133">
        <v>0</v>
      </c>
      <c r="R649" s="133">
        <f>Q649*H649</f>
        <v>0</v>
      </c>
      <c r="S649" s="133">
        <v>0</v>
      </c>
      <c r="T649" s="134">
        <f>S649*H649</f>
        <v>0</v>
      </c>
      <c r="AR649" s="135" t="s">
        <v>226</v>
      </c>
      <c r="AT649" s="135" t="s">
        <v>134</v>
      </c>
      <c r="AU649" s="135" t="s">
        <v>138</v>
      </c>
      <c r="AY649" s="17" t="s">
        <v>130</v>
      </c>
      <c r="BE649" s="136">
        <f>IF(N649="základní",J649,0)</f>
        <v>0</v>
      </c>
      <c r="BF649" s="136">
        <f>IF(N649="snížená",J649,0)</f>
        <v>0</v>
      </c>
      <c r="BG649" s="136">
        <f>IF(N649="zákl. přenesená",J649,0)</f>
        <v>0</v>
      </c>
      <c r="BH649" s="136">
        <f>IF(N649="sníž. přenesená",J649,0)</f>
        <v>0</v>
      </c>
      <c r="BI649" s="136">
        <f>IF(N649="nulová",J649,0)</f>
        <v>0</v>
      </c>
      <c r="BJ649" s="17" t="s">
        <v>75</v>
      </c>
      <c r="BK649" s="136">
        <f>ROUND(I649*H649,2)</f>
        <v>0</v>
      </c>
      <c r="BL649" s="17" t="s">
        <v>226</v>
      </c>
      <c r="BM649" s="135" t="s">
        <v>1039</v>
      </c>
    </row>
    <row r="650" spans="2:65" s="1" customFormat="1">
      <c r="B650" s="32"/>
      <c r="D650" s="137" t="s">
        <v>140</v>
      </c>
      <c r="F650" s="138" t="s">
        <v>1040</v>
      </c>
      <c r="I650" s="139"/>
      <c r="L650" s="32"/>
      <c r="M650" s="140"/>
      <c r="T650" s="53"/>
      <c r="AT650" s="17" t="s">
        <v>140</v>
      </c>
      <c r="AU650" s="17" t="s">
        <v>138</v>
      </c>
    </row>
    <row r="651" spans="2:65" s="12" customFormat="1">
      <c r="B651" s="141"/>
      <c r="D651" s="142" t="s">
        <v>142</v>
      </c>
      <c r="F651" s="144" t="s">
        <v>1041</v>
      </c>
      <c r="H651" s="145">
        <v>14.95</v>
      </c>
      <c r="I651" s="146"/>
      <c r="L651" s="141"/>
      <c r="M651" s="147"/>
      <c r="T651" s="148"/>
      <c r="AT651" s="143" t="s">
        <v>142</v>
      </c>
      <c r="AU651" s="143" t="s">
        <v>138</v>
      </c>
      <c r="AV651" s="12" t="s">
        <v>77</v>
      </c>
      <c r="AW651" s="12" t="s">
        <v>4</v>
      </c>
      <c r="AX651" s="12" t="s">
        <v>75</v>
      </c>
      <c r="AY651" s="143" t="s">
        <v>130</v>
      </c>
    </row>
    <row r="652" spans="2:65" s="1" customFormat="1" ht="21.75" customHeight="1">
      <c r="B652" s="32"/>
      <c r="C652" s="155" t="s">
        <v>1042</v>
      </c>
      <c r="D652" s="155" t="s">
        <v>215</v>
      </c>
      <c r="E652" s="156" t="s">
        <v>1043</v>
      </c>
      <c r="F652" s="157" t="s">
        <v>1044</v>
      </c>
      <c r="G652" s="158" t="s">
        <v>365</v>
      </c>
      <c r="H652" s="159">
        <v>13</v>
      </c>
      <c r="I652" s="160"/>
      <c r="J652" s="161">
        <f>ROUND(I652*H652,2)</f>
        <v>0</v>
      </c>
      <c r="K652" s="162"/>
      <c r="L652" s="163"/>
      <c r="M652" s="164" t="s">
        <v>19</v>
      </c>
      <c r="N652" s="165" t="s">
        <v>41</v>
      </c>
      <c r="P652" s="133">
        <f>O652*H652</f>
        <v>0</v>
      </c>
      <c r="Q652" s="133">
        <v>3.5E-4</v>
      </c>
      <c r="R652" s="133">
        <f>Q652*H652</f>
        <v>4.5500000000000002E-3</v>
      </c>
      <c r="S652" s="133">
        <v>0</v>
      </c>
      <c r="T652" s="134">
        <f>S652*H652</f>
        <v>0</v>
      </c>
      <c r="AR652" s="135" t="s">
        <v>335</v>
      </c>
      <c r="AT652" s="135" t="s">
        <v>215</v>
      </c>
      <c r="AU652" s="135" t="s">
        <v>138</v>
      </c>
      <c r="AY652" s="17" t="s">
        <v>130</v>
      </c>
      <c r="BE652" s="136">
        <f>IF(N652="základní",J652,0)</f>
        <v>0</v>
      </c>
      <c r="BF652" s="136">
        <f>IF(N652="snížená",J652,0)</f>
        <v>0</v>
      </c>
      <c r="BG652" s="136">
        <f>IF(N652="zákl. přenesená",J652,0)</f>
        <v>0</v>
      </c>
      <c r="BH652" s="136">
        <f>IF(N652="sníž. přenesená",J652,0)</f>
        <v>0</v>
      </c>
      <c r="BI652" s="136">
        <f>IF(N652="nulová",J652,0)</f>
        <v>0</v>
      </c>
      <c r="BJ652" s="17" t="s">
        <v>75</v>
      </c>
      <c r="BK652" s="136">
        <f>ROUND(I652*H652,2)</f>
        <v>0</v>
      </c>
      <c r="BL652" s="17" t="s">
        <v>226</v>
      </c>
      <c r="BM652" s="135" t="s">
        <v>1045</v>
      </c>
    </row>
    <row r="653" spans="2:65" s="1" customFormat="1" ht="49.15" customHeight="1">
      <c r="B653" s="32"/>
      <c r="C653" s="123" t="s">
        <v>1046</v>
      </c>
      <c r="D653" s="123" t="s">
        <v>134</v>
      </c>
      <c r="E653" s="124" t="s">
        <v>1047</v>
      </c>
      <c r="F653" s="125" t="s">
        <v>1048</v>
      </c>
      <c r="G653" s="126" t="s">
        <v>151</v>
      </c>
      <c r="H653" s="127">
        <v>1.845</v>
      </c>
      <c r="I653" s="128"/>
      <c r="J653" s="129">
        <f>ROUND(I653*H653,2)</f>
        <v>0</v>
      </c>
      <c r="K653" s="130"/>
      <c r="L653" s="32"/>
      <c r="M653" s="131" t="s">
        <v>19</v>
      </c>
      <c r="N653" s="132" t="s">
        <v>41</v>
      </c>
      <c r="P653" s="133">
        <f>O653*H653</f>
        <v>0</v>
      </c>
      <c r="Q653" s="133">
        <v>0</v>
      </c>
      <c r="R653" s="133">
        <f>Q653*H653</f>
        <v>0</v>
      </c>
      <c r="S653" s="133">
        <v>0</v>
      </c>
      <c r="T653" s="134">
        <f>S653*H653</f>
        <v>0</v>
      </c>
      <c r="AR653" s="135" t="s">
        <v>226</v>
      </c>
      <c r="AT653" s="135" t="s">
        <v>134</v>
      </c>
      <c r="AU653" s="135" t="s">
        <v>138</v>
      </c>
      <c r="AY653" s="17" t="s">
        <v>130</v>
      </c>
      <c r="BE653" s="136">
        <f>IF(N653="základní",J653,0)</f>
        <v>0</v>
      </c>
      <c r="BF653" s="136">
        <f>IF(N653="snížená",J653,0)</f>
        <v>0</v>
      </c>
      <c r="BG653" s="136">
        <f>IF(N653="zákl. přenesená",J653,0)</f>
        <v>0</v>
      </c>
      <c r="BH653" s="136">
        <f>IF(N653="sníž. přenesená",J653,0)</f>
        <v>0</v>
      </c>
      <c r="BI653" s="136">
        <f>IF(N653="nulová",J653,0)</f>
        <v>0</v>
      </c>
      <c r="BJ653" s="17" t="s">
        <v>75</v>
      </c>
      <c r="BK653" s="136">
        <f>ROUND(I653*H653,2)</f>
        <v>0</v>
      </c>
      <c r="BL653" s="17" t="s">
        <v>226</v>
      </c>
      <c r="BM653" s="135" t="s">
        <v>1049</v>
      </c>
    </row>
    <row r="654" spans="2:65" s="1" customFormat="1">
      <c r="B654" s="32"/>
      <c r="D654" s="137" t="s">
        <v>140</v>
      </c>
      <c r="F654" s="138" t="s">
        <v>1050</v>
      </c>
      <c r="I654" s="139"/>
      <c r="L654" s="32"/>
      <c r="M654" s="140"/>
      <c r="T654" s="53"/>
      <c r="AT654" s="17" t="s">
        <v>140</v>
      </c>
      <c r="AU654" s="17" t="s">
        <v>138</v>
      </c>
    </row>
    <row r="655" spans="2:65" s="1" customFormat="1" ht="55.5" customHeight="1">
      <c r="B655" s="32"/>
      <c r="C655" s="123" t="s">
        <v>1051</v>
      </c>
      <c r="D655" s="123" t="s">
        <v>134</v>
      </c>
      <c r="E655" s="124" t="s">
        <v>1052</v>
      </c>
      <c r="F655" s="125" t="s">
        <v>1053</v>
      </c>
      <c r="G655" s="126" t="s">
        <v>151</v>
      </c>
      <c r="H655" s="127">
        <v>1.845</v>
      </c>
      <c r="I655" s="128"/>
      <c r="J655" s="129">
        <f>ROUND(I655*H655,2)</f>
        <v>0</v>
      </c>
      <c r="K655" s="130"/>
      <c r="L655" s="32"/>
      <c r="M655" s="131" t="s">
        <v>19</v>
      </c>
      <c r="N655" s="132" t="s">
        <v>41</v>
      </c>
      <c r="P655" s="133">
        <f>O655*H655</f>
        <v>0</v>
      </c>
      <c r="Q655" s="133">
        <v>0</v>
      </c>
      <c r="R655" s="133">
        <f>Q655*H655</f>
        <v>0</v>
      </c>
      <c r="S655" s="133">
        <v>0</v>
      </c>
      <c r="T655" s="134">
        <f>S655*H655</f>
        <v>0</v>
      </c>
      <c r="AR655" s="135" t="s">
        <v>226</v>
      </c>
      <c r="AT655" s="135" t="s">
        <v>134</v>
      </c>
      <c r="AU655" s="135" t="s">
        <v>138</v>
      </c>
      <c r="AY655" s="17" t="s">
        <v>130</v>
      </c>
      <c r="BE655" s="136">
        <f>IF(N655="základní",J655,0)</f>
        <v>0</v>
      </c>
      <c r="BF655" s="136">
        <f>IF(N655="snížená",J655,0)</f>
        <v>0</v>
      </c>
      <c r="BG655" s="136">
        <f>IF(N655="zákl. přenesená",J655,0)</f>
        <v>0</v>
      </c>
      <c r="BH655" s="136">
        <f>IF(N655="sníž. přenesená",J655,0)</f>
        <v>0</v>
      </c>
      <c r="BI655" s="136">
        <f>IF(N655="nulová",J655,0)</f>
        <v>0</v>
      </c>
      <c r="BJ655" s="17" t="s">
        <v>75</v>
      </c>
      <c r="BK655" s="136">
        <f>ROUND(I655*H655,2)</f>
        <v>0</v>
      </c>
      <c r="BL655" s="17" t="s">
        <v>226</v>
      </c>
      <c r="BM655" s="135" t="s">
        <v>1054</v>
      </c>
    </row>
    <row r="656" spans="2:65" s="1" customFormat="1">
      <c r="B656" s="32"/>
      <c r="D656" s="137" t="s">
        <v>140</v>
      </c>
      <c r="F656" s="138" t="s">
        <v>1055</v>
      </c>
      <c r="I656" s="139"/>
      <c r="L656" s="32"/>
      <c r="M656" s="140"/>
      <c r="T656" s="53"/>
      <c r="AT656" s="17" t="s">
        <v>140</v>
      </c>
      <c r="AU656" s="17" t="s">
        <v>138</v>
      </c>
    </row>
    <row r="657" spans="2:65" s="11" customFormat="1" ht="20.85" customHeight="1">
      <c r="B657" s="111"/>
      <c r="D657" s="112" t="s">
        <v>69</v>
      </c>
      <c r="E657" s="121" t="s">
        <v>1056</v>
      </c>
      <c r="F657" s="121" t="s">
        <v>1057</v>
      </c>
      <c r="I657" s="114"/>
      <c r="J657" s="122">
        <f>BK657</f>
        <v>0</v>
      </c>
      <c r="L657" s="111"/>
      <c r="M657" s="116"/>
      <c r="P657" s="117">
        <f>SUM(P658:P738)</f>
        <v>0</v>
      </c>
      <c r="R657" s="117">
        <f>SUM(R658:R738)</f>
        <v>5.9366961599999994</v>
      </c>
      <c r="T657" s="118">
        <f>SUM(T658:T738)</f>
        <v>6.1346879999999997</v>
      </c>
      <c r="AR657" s="112" t="s">
        <v>77</v>
      </c>
      <c r="AT657" s="119" t="s">
        <v>69</v>
      </c>
      <c r="AU657" s="119" t="s">
        <v>77</v>
      </c>
      <c r="AY657" s="112" t="s">
        <v>130</v>
      </c>
      <c r="BK657" s="120">
        <f>SUM(BK658:BK738)</f>
        <v>0</v>
      </c>
    </row>
    <row r="658" spans="2:65" s="1" customFormat="1" ht="24.2" customHeight="1">
      <c r="B658" s="32"/>
      <c r="C658" s="123" t="s">
        <v>1058</v>
      </c>
      <c r="D658" s="123" t="s">
        <v>134</v>
      </c>
      <c r="E658" s="124" t="s">
        <v>1059</v>
      </c>
      <c r="F658" s="125" t="s">
        <v>1060</v>
      </c>
      <c r="G658" s="126" t="s">
        <v>157</v>
      </c>
      <c r="H658" s="127">
        <v>232.08</v>
      </c>
      <c r="I658" s="128"/>
      <c r="J658" s="129">
        <f>ROUND(I658*H658,2)</f>
        <v>0</v>
      </c>
      <c r="K658" s="130"/>
      <c r="L658" s="32"/>
      <c r="M658" s="131" t="s">
        <v>19</v>
      </c>
      <c r="N658" s="132" t="s">
        <v>41</v>
      </c>
      <c r="P658" s="133">
        <f>O658*H658</f>
        <v>0</v>
      </c>
      <c r="Q658" s="133">
        <v>2.9999999999999997E-4</v>
      </c>
      <c r="R658" s="133">
        <f>Q658*H658</f>
        <v>6.9623999999999991E-2</v>
      </c>
      <c r="S658" s="133">
        <v>0</v>
      </c>
      <c r="T658" s="134">
        <f>S658*H658</f>
        <v>0</v>
      </c>
      <c r="AR658" s="135" t="s">
        <v>226</v>
      </c>
      <c r="AT658" s="135" t="s">
        <v>134</v>
      </c>
      <c r="AU658" s="135" t="s">
        <v>138</v>
      </c>
      <c r="AY658" s="17" t="s">
        <v>130</v>
      </c>
      <c r="BE658" s="136">
        <f>IF(N658="základní",J658,0)</f>
        <v>0</v>
      </c>
      <c r="BF658" s="136">
        <f>IF(N658="snížená",J658,0)</f>
        <v>0</v>
      </c>
      <c r="BG658" s="136">
        <f>IF(N658="zákl. přenesená",J658,0)</f>
        <v>0</v>
      </c>
      <c r="BH658" s="136">
        <f>IF(N658="sníž. přenesená",J658,0)</f>
        <v>0</v>
      </c>
      <c r="BI658" s="136">
        <f>IF(N658="nulová",J658,0)</f>
        <v>0</v>
      </c>
      <c r="BJ658" s="17" t="s">
        <v>75</v>
      </c>
      <c r="BK658" s="136">
        <f>ROUND(I658*H658,2)</f>
        <v>0</v>
      </c>
      <c r="BL658" s="17" t="s">
        <v>226</v>
      </c>
      <c r="BM658" s="135" t="s">
        <v>1061</v>
      </c>
    </row>
    <row r="659" spans="2:65" s="1" customFormat="1">
      <c r="B659" s="32"/>
      <c r="D659" s="137" t="s">
        <v>140</v>
      </c>
      <c r="F659" s="138" t="s">
        <v>1062</v>
      </c>
      <c r="I659" s="139"/>
      <c r="L659" s="32"/>
      <c r="M659" s="140"/>
      <c r="T659" s="53"/>
      <c r="AT659" s="17" t="s">
        <v>140</v>
      </c>
      <c r="AU659" s="17" t="s">
        <v>138</v>
      </c>
    </row>
    <row r="660" spans="2:65" s="13" customFormat="1">
      <c r="B660" s="149"/>
      <c r="D660" s="142" t="s">
        <v>142</v>
      </c>
      <c r="E660" s="150" t="s">
        <v>19</v>
      </c>
      <c r="F660" s="151" t="s">
        <v>348</v>
      </c>
      <c r="H660" s="150" t="s">
        <v>19</v>
      </c>
      <c r="I660" s="152"/>
      <c r="L660" s="149"/>
      <c r="M660" s="153"/>
      <c r="T660" s="154"/>
      <c r="AT660" s="150" t="s">
        <v>142</v>
      </c>
      <c r="AU660" s="150" t="s">
        <v>138</v>
      </c>
      <c r="AV660" s="13" t="s">
        <v>75</v>
      </c>
      <c r="AW660" s="13" t="s">
        <v>32</v>
      </c>
      <c r="AX660" s="13" t="s">
        <v>70</v>
      </c>
      <c r="AY660" s="150" t="s">
        <v>130</v>
      </c>
    </row>
    <row r="661" spans="2:65" s="12" customFormat="1">
      <c r="B661" s="141"/>
      <c r="D661" s="142" t="s">
        <v>142</v>
      </c>
      <c r="E661" s="143" t="s">
        <v>19</v>
      </c>
      <c r="F661" s="144" t="s">
        <v>960</v>
      </c>
      <c r="H661" s="145">
        <v>19.8</v>
      </c>
      <c r="I661" s="146"/>
      <c r="L661" s="141"/>
      <c r="M661" s="147"/>
      <c r="T661" s="148"/>
      <c r="AT661" s="143" t="s">
        <v>142</v>
      </c>
      <c r="AU661" s="143" t="s">
        <v>138</v>
      </c>
      <c r="AV661" s="12" t="s">
        <v>77</v>
      </c>
      <c r="AW661" s="12" t="s">
        <v>32</v>
      </c>
      <c r="AX661" s="12" t="s">
        <v>70</v>
      </c>
      <c r="AY661" s="143" t="s">
        <v>130</v>
      </c>
    </row>
    <row r="662" spans="2:65" s="13" customFormat="1">
      <c r="B662" s="149"/>
      <c r="D662" s="142" t="s">
        <v>142</v>
      </c>
      <c r="E662" s="150" t="s">
        <v>19</v>
      </c>
      <c r="F662" s="151" t="s">
        <v>323</v>
      </c>
      <c r="H662" s="150" t="s">
        <v>19</v>
      </c>
      <c r="I662" s="152"/>
      <c r="L662" s="149"/>
      <c r="M662" s="153"/>
      <c r="T662" s="154"/>
      <c r="AT662" s="150" t="s">
        <v>142</v>
      </c>
      <c r="AU662" s="150" t="s">
        <v>138</v>
      </c>
      <c r="AV662" s="13" t="s">
        <v>75</v>
      </c>
      <c r="AW662" s="13" t="s">
        <v>32</v>
      </c>
      <c r="AX662" s="13" t="s">
        <v>70</v>
      </c>
      <c r="AY662" s="150" t="s">
        <v>130</v>
      </c>
    </row>
    <row r="663" spans="2:65" s="12" customFormat="1" ht="22.5">
      <c r="B663" s="141"/>
      <c r="D663" s="142" t="s">
        <v>142</v>
      </c>
      <c r="E663" s="143" t="s">
        <v>19</v>
      </c>
      <c r="F663" s="144" t="s">
        <v>961</v>
      </c>
      <c r="H663" s="145">
        <v>64.66</v>
      </c>
      <c r="I663" s="146"/>
      <c r="L663" s="141"/>
      <c r="M663" s="147"/>
      <c r="T663" s="148"/>
      <c r="AT663" s="143" t="s">
        <v>142</v>
      </c>
      <c r="AU663" s="143" t="s">
        <v>138</v>
      </c>
      <c r="AV663" s="12" t="s">
        <v>77</v>
      </c>
      <c r="AW663" s="12" t="s">
        <v>32</v>
      </c>
      <c r="AX663" s="12" t="s">
        <v>70</v>
      </c>
      <c r="AY663" s="143" t="s">
        <v>130</v>
      </c>
    </row>
    <row r="664" spans="2:65" s="12" customFormat="1" ht="33.75">
      <c r="B664" s="141"/>
      <c r="D664" s="142" t="s">
        <v>142</v>
      </c>
      <c r="E664" s="143" t="s">
        <v>19</v>
      </c>
      <c r="F664" s="144" t="s">
        <v>962</v>
      </c>
      <c r="H664" s="145">
        <v>96.22</v>
      </c>
      <c r="I664" s="146"/>
      <c r="L664" s="141"/>
      <c r="M664" s="147"/>
      <c r="T664" s="148"/>
      <c r="AT664" s="143" t="s">
        <v>142</v>
      </c>
      <c r="AU664" s="143" t="s">
        <v>138</v>
      </c>
      <c r="AV664" s="12" t="s">
        <v>77</v>
      </c>
      <c r="AW664" s="12" t="s">
        <v>32</v>
      </c>
      <c r="AX664" s="12" t="s">
        <v>70</v>
      </c>
      <c r="AY664" s="143" t="s">
        <v>130</v>
      </c>
    </row>
    <row r="665" spans="2:65" s="12" customFormat="1">
      <c r="B665" s="141"/>
      <c r="D665" s="142" t="s">
        <v>142</v>
      </c>
      <c r="E665" s="143" t="s">
        <v>19</v>
      </c>
      <c r="F665" s="144" t="s">
        <v>963</v>
      </c>
      <c r="H665" s="145">
        <v>13.2</v>
      </c>
      <c r="I665" s="146"/>
      <c r="L665" s="141"/>
      <c r="M665" s="147"/>
      <c r="T665" s="148"/>
      <c r="AT665" s="143" t="s">
        <v>142</v>
      </c>
      <c r="AU665" s="143" t="s">
        <v>138</v>
      </c>
      <c r="AV665" s="12" t="s">
        <v>77</v>
      </c>
      <c r="AW665" s="12" t="s">
        <v>32</v>
      </c>
      <c r="AX665" s="12" t="s">
        <v>70</v>
      </c>
      <c r="AY665" s="143" t="s">
        <v>130</v>
      </c>
    </row>
    <row r="666" spans="2:65" s="12" customFormat="1">
      <c r="B666" s="141"/>
      <c r="D666" s="142" t="s">
        <v>142</v>
      </c>
      <c r="E666" s="143" t="s">
        <v>19</v>
      </c>
      <c r="F666" s="144" t="s">
        <v>964</v>
      </c>
      <c r="H666" s="145">
        <v>2.6</v>
      </c>
      <c r="I666" s="146"/>
      <c r="L666" s="141"/>
      <c r="M666" s="147"/>
      <c r="T666" s="148"/>
      <c r="AT666" s="143" t="s">
        <v>142</v>
      </c>
      <c r="AU666" s="143" t="s">
        <v>138</v>
      </c>
      <c r="AV666" s="12" t="s">
        <v>77</v>
      </c>
      <c r="AW666" s="12" t="s">
        <v>32</v>
      </c>
      <c r="AX666" s="12" t="s">
        <v>70</v>
      </c>
      <c r="AY666" s="143" t="s">
        <v>130</v>
      </c>
    </row>
    <row r="667" spans="2:65" s="13" customFormat="1">
      <c r="B667" s="149"/>
      <c r="D667" s="142" t="s">
        <v>142</v>
      </c>
      <c r="E667" s="150" t="s">
        <v>19</v>
      </c>
      <c r="F667" s="151" t="s">
        <v>965</v>
      </c>
      <c r="H667" s="150" t="s">
        <v>19</v>
      </c>
      <c r="I667" s="152"/>
      <c r="L667" s="149"/>
      <c r="M667" s="153"/>
      <c r="T667" s="154"/>
      <c r="AT667" s="150" t="s">
        <v>142</v>
      </c>
      <c r="AU667" s="150" t="s">
        <v>138</v>
      </c>
      <c r="AV667" s="13" t="s">
        <v>75</v>
      </c>
      <c r="AW667" s="13" t="s">
        <v>32</v>
      </c>
      <c r="AX667" s="13" t="s">
        <v>70</v>
      </c>
      <c r="AY667" s="150" t="s">
        <v>130</v>
      </c>
    </row>
    <row r="668" spans="2:65" s="12" customFormat="1">
      <c r="B668" s="141"/>
      <c r="D668" s="142" t="s">
        <v>142</v>
      </c>
      <c r="E668" s="143" t="s">
        <v>19</v>
      </c>
      <c r="F668" s="144" t="s">
        <v>966</v>
      </c>
      <c r="H668" s="145">
        <v>13.2</v>
      </c>
      <c r="I668" s="146"/>
      <c r="L668" s="141"/>
      <c r="M668" s="147"/>
      <c r="T668" s="148"/>
      <c r="AT668" s="143" t="s">
        <v>142</v>
      </c>
      <c r="AU668" s="143" t="s">
        <v>138</v>
      </c>
      <c r="AV668" s="12" t="s">
        <v>77</v>
      </c>
      <c r="AW668" s="12" t="s">
        <v>32</v>
      </c>
      <c r="AX668" s="12" t="s">
        <v>70</v>
      </c>
      <c r="AY668" s="143" t="s">
        <v>130</v>
      </c>
    </row>
    <row r="669" spans="2:65" s="12" customFormat="1">
      <c r="B669" s="141"/>
      <c r="D669" s="142" t="s">
        <v>142</v>
      </c>
      <c r="E669" s="143" t="s">
        <v>19</v>
      </c>
      <c r="F669" s="144" t="s">
        <v>967</v>
      </c>
      <c r="H669" s="145">
        <v>22.4</v>
      </c>
      <c r="I669" s="146"/>
      <c r="L669" s="141"/>
      <c r="M669" s="147"/>
      <c r="T669" s="148"/>
      <c r="AT669" s="143" t="s">
        <v>142</v>
      </c>
      <c r="AU669" s="143" t="s">
        <v>138</v>
      </c>
      <c r="AV669" s="12" t="s">
        <v>77</v>
      </c>
      <c r="AW669" s="12" t="s">
        <v>32</v>
      </c>
      <c r="AX669" s="12" t="s">
        <v>70</v>
      </c>
      <c r="AY669" s="143" t="s">
        <v>130</v>
      </c>
    </row>
    <row r="670" spans="2:65" s="14" customFormat="1">
      <c r="B670" s="167"/>
      <c r="D670" s="142" t="s">
        <v>142</v>
      </c>
      <c r="E670" s="168" t="s">
        <v>19</v>
      </c>
      <c r="F670" s="169" t="s">
        <v>260</v>
      </c>
      <c r="H670" s="170">
        <v>232.07999999999998</v>
      </c>
      <c r="I670" s="171"/>
      <c r="L670" s="167"/>
      <c r="M670" s="172"/>
      <c r="T670" s="173"/>
      <c r="AT670" s="168" t="s">
        <v>142</v>
      </c>
      <c r="AU670" s="168" t="s">
        <v>138</v>
      </c>
      <c r="AV670" s="14" t="s">
        <v>129</v>
      </c>
      <c r="AW670" s="14" t="s">
        <v>32</v>
      </c>
      <c r="AX670" s="14" t="s">
        <v>75</v>
      </c>
      <c r="AY670" s="168" t="s">
        <v>130</v>
      </c>
    </row>
    <row r="671" spans="2:65" s="1" customFormat="1" ht="24.2" customHeight="1">
      <c r="B671" s="32"/>
      <c r="C671" s="123" t="s">
        <v>1063</v>
      </c>
      <c r="D671" s="123" t="s">
        <v>134</v>
      </c>
      <c r="E671" s="124" t="s">
        <v>1064</v>
      </c>
      <c r="F671" s="125" t="s">
        <v>1065</v>
      </c>
      <c r="G671" s="126" t="s">
        <v>157</v>
      </c>
      <c r="H671" s="127">
        <v>232.08</v>
      </c>
      <c r="I671" s="128"/>
      <c r="J671" s="129">
        <f>ROUND(I671*H671,2)</f>
        <v>0</v>
      </c>
      <c r="K671" s="130"/>
      <c r="L671" s="32"/>
      <c r="M671" s="131" t="s">
        <v>19</v>
      </c>
      <c r="N671" s="132" t="s">
        <v>41</v>
      </c>
      <c r="P671" s="133">
        <f>O671*H671</f>
        <v>0</v>
      </c>
      <c r="Q671" s="133">
        <v>0</v>
      </c>
      <c r="R671" s="133">
        <f>Q671*H671</f>
        <v>0</v>
      </c>
      <c r="S671" s="133">
        <v>0</v>
      </c>
      <c r="T671" s="134">
        <f>S671*H671</f>
        <v>0</v>
      </c>
      <c r="AR671" s="135" t="s">
        <v>226</v>
      </c>
      <c r="AT671" s="135" t="s">
        <v>134</v>
      </c>
      <c r="AU671" s="135" t="s">
        <v>138</v>
      </c>
      <c r="AY671" s="17" t="s">
        <v>130</v>
      </c>
      <c r="BE671" s="136">
        <f>IF(N671="základní",J671,0)</f>
        <v>0</v>
      </c>
      <c r="BF671" s="136">
        <f>IF(N671="snížená",J671,0)</f>
        <v>0</v>
      </c>
      <c r="BG671" s="136">
        <f>IF(N671="zákl. přenesená",J671,0)</f>
        <v>0</v>
      </c>
      <c r="BH671" s="136">
        <f>IF(N671="sníž. přenesená",J671,0)</f>
        <v>0</v>
      </c>
      <c r="BI671" s="136">
        <f>IF(N671="nulová",J671,0)</f>
        <v>0</v>
      </c>
      <c r="BJ671" s="17" t="s">
        <v>75</v>
      </c>
      <c r="BK671" s="136">
        <f>ROUND(I671*H671,2)</f>
        <v>0</v>
      </c>
      <c r="BL671" s="17" t="s">
        <v>226</v>
      </c>
      <c r="BM671" s="135" t="s">
        <v>1066</v>
      </c>
    </row>
    <row r="672" spans="2:65" s="1" customFormat="1">
      <c r="B672" s="32"/>
      <c r="D672" s="137" t="s">
        <v>140</v>
      </c>
      <c r="F672" s="138" t="s">
        <v>1067</v>
      </c>
      <c r="I672" s="139"/>
      <c r="L672" s="32"/>
      <c r="M672" s="140"/>
      <c r="T672" s="53"/>
      <c r="AT672" s="17" t="s">
        <v>140</v>
      </c>
      <c r="AU672" s="17" t="s">
        <v>138</v>
      </c>
    </row>
    <row r="673" spans="2:65" s="12" customFormat="1">
      <c r="B673" s="141"/>
      <c r="D673" s="142" t="s">
        <v>142</v>
      </c>
      <c r="E673" s="143" t="s">
        <v>19</v>
      </c>
      <c r="F673" s="144" t="s">
        <v>1068</v>
      </c>
      <c r="H673" s="145">
        <v>232.08</v>
      </c>
      <c r="I673" s="146"/>
      <c r="L673" s="141"/>
      <c r="M673" s="147"/>
      <c r="T673" s="148"/>
      <c r="AT673" s="143" t="s">
        <v>142</v>
      </c>
      <c r="AU673" s="143" t="s">
        <v>138</v>
      </c>
      <c r="AV673" s="12" t="s">
        <v>77</v>
      </c>
      <c r="AW673" s="12" t="s">
        <v>32</v>
      </c>
      <c r="AX673" s="12" t="s">
        <v>75</v>
      </c>
      <c r="AY673" s="143" t="s">
        <v>130</v>
      </c>
    </row>
    <row r="674" spans="2:65" s="1" customFormat="1" ht="24.2" customHeight="1">
      <c r="B674" s="32"/>
      <c r="C674" s="123" t="s">
        <v>1069</v>
      </c>
      <c r="D674" s="123" t="s">
        <v>134</v>
      </c>
      <c r="E674" s="124" t="s">
        <v>1070</v>
      </c>
      <c r="F674" s="125" t="s">
        <v>1071</v>
      </c>
      <c r="G674" s="126" t="s">
        <v>200</v>
      </c>
      <c r="H674" s="127">
        <v>36</v>
      </c>
      <c r="I674" s="128"/>
      <c r="J674" s="129">
        <f>ROUND(I674*H674,2)</f>
        <v>0</v>
      </c>
      <c r="K674" s="130"/>
      <c r="L674" s="32"/>
      <c r="M674" s="131" t="s">
        <v>19</v>
      </c>
      <c r="N674" s="132" t="s">
        <v>41</v>
      </c>
      <c r="P674" s="133">
        <f>O674*H674</f>
        <v>0</v>
      </c>
      <c r="Q674" s="133">
        <v>1.7000000000000001E-4</v>
      </c>
      <c r="R674" s="133">
        <f>Q674*H674</f>
        <v>6.1200000000000004E-3</v>
      </c>
      <c r="S674" s="133">
        <v>0</v>
      </c>
      <c r="T674" s="134">
        <f>S674*H674</f>
        <v>0</v>
      </c>
      <c r="AR674" s="135" t="s">
        <v>226</v>
      </c>
      <c r="AT674" s="135" t="s">
        <v>134</v>
      </c>
      <c r="AU674" s="135" t="s">
        <v>138</v>
      </c>
      <c r="AY674" s="17" t="s">
        <v>130</v>
      </c>
      <c r="BE674" s="136">
        <f>IF(N674="základní",J674,0)</f>
        <v>0</v>
      </c>
      <c r="BF674" s="136">
        <f>IF(N674="snížená",J674,0)</f>
        <v>0</v>
      </c>
      <c r="BG674" s="136">
        <f>IF(N674="zákl. přenesená",J674,0)</f>
        <v>0</v>
      </c>
      <c r="BH674" s="136">
        <f>IF(N674="sníž. přenesená",J674,0)</f>
        <v>0</v>
      </c>
      <c r="BI674" s="136">
        <f>IF(N674="nulová",J674,0)</f>
        <v>0</v>
      </c>
      <c r="BJ674" s="17" t="s">
        <v>75</v>
      </c>
      <c r="BK674" s="136">
        <f>ROUND(I674*H674,2)</f>
        <v>0</v>
      </c>
      <c r="BL674" s="17" t="s">
        <v>226</v>
      </c>
      <c r="BM674" s="135" t="s">
        <v>1072</v>
      </c>
    </row>
    <row r="675" spans="2:65" s="1" customFormat="1">
      <c r="B675" s="32"/>
      <c r="D675" s="137" t="s">
        <v>140</v>
      </c>
      <c r="F675" s="138" t="s">
        <v>1073</v>
      </c>
      <c r="I675" s="139"/>
      <c r="L675" s="32"/>
      <c r="M675" s="140"/>
      <c r="T675" s="53"/>
      <c r="AT675" s="17" t="s">
        <v>140</v>
      </c>
      <c r="AU675" s="17" t="s">
        <v>138</v>
      </c>
    </row>
    <row r="676" spans="2:65" s="12" customFormat="1">
      <c r="B676" s="141"/>
      <c r="D676" s="142" t="s">
        <v>142</v>
      </c>
      <c r="E676" s="143" t="s">
        <v>19</v>
      </c>
      <c r="F676" s="144" t="s">
        <v>1074</v>
      </c>
      <c r="H676" s="145">
        <v>36</v>
      </c>
      <c r="I676" s="146"/>
      <c r="L676" s="141"/>
      <c r="M676" s="147"/>
      <c r="T676" s="148"/>
      <c r="AT676" s="143" t="s">
        <v>142</v>
      </c>
      <c r="AU676" s="143" t="s">
        <v>138</v>
      </c>
      <c r="AV676" s="12" t="s">
        <v>77</v>
      </c>
      <c r="AW676" s="12" t="s">
        <v>32</v>
      </c>
      <c r="AX676" s="12" t="s">
        <v>75</v>
      </c>
      <c r="AY676" s="143" t="s">
        <v>130</v>
      </c>
    </row>
    <row r="677" spans="2:65" s="1" customFormat="1" ht="16.5" customHeight="1">
      <c r="B677" s="32"/>
      <c r="C677" s="155" t="s">
        <v>1075</v>
      </c>
      <c r="D677" s="155" t="s">
        <v>215</v>
      </c>
      <c r="E677" s="156" t="s">
        <v>1076</v>
      </c>
      <c r="F677" s="157" t="s">
        <v>1077</v>
      </c>
      <c r="G677" s="158" t="s">
        <v>200</v>
      </c>
      <c r="H677" s="159">
        <v>80</v>
      </c>
      <c r="I677" s="160"/>
      <c r="J677" s="161">
        <f>ROUND(I677*H677,2)</f>
        <v>0</v>
      </c>
      <c r="K677" s="162"/>
      <c r="L677" s="163"/>
      <c r="M677" s="164" t="s">
        <v>19</v>
      </c>
      <c r="N677" s="165" t="s">
        <v>41</v>
      </c>
      <c r="P677" s="133">
        <f>O677*H677</f>
        <v>0</v>
      </c>
      <c r="Q677" s="133">
        <v>3.0000000000000001E-5</v>
      </c>
      <c r="R677" s="133">
        <f>Q677*H677</f>
        <v>2.4000000000000002E-3</v>
      </c>
      <c r="S677" s="133">
        <v>0</v>
      </c>
      <c r="T677" s="134">
        <f>S677*H677</f>
        <v>0</v>
      </c>
      <c r="AR677" s="135" t="s">
        <v>335</v>
      </c>
      <c r="AT677" s="135" t="s">
        <v>215</v>
      </c>
      <c r="AU677" s="135" t="s">
        <v>138</v>
      </c>
      <c r="AY677" s="17" t="s">
        <v>130</v>
      </c>
      <c r="BE677" s="136">
        <f>IF(N677="základní",J677,0)</f>
        <v>0</v>
      </c>
      <c r="BF677" s="136">
        <f>IF(N677="snížená",J677,0)</f>
        <v>0</v>
      </c>
      <c r="BG677" s="136">
        <f>IF(N677="zákl. přenesená",J677,0)</f>
        <v>0</v>
      </c>
      <c r="BH677" s="136">
        <f>IF(N677="sníž. přenesená",J677,0)</f>
        <v>0</v>
      </c>
      <c r="BI677" s="136">
        <f>IF(N677="nulová",J677,0)</f>
        <v>0</v>
      </c>
      <c r="BJ677" s="17" t="s">
        <v>75</v>
      </c>
      <c r="BK677" s="136">
        <f>ROUND(I677*H677,2)</f>
        <v>0</v>
      </c>
      <c r="BL677" s="17" t="s">
        <v>226</v>
      </c>
      <c r="BM677" s="135" t="s">
        <v>1078</v>
      </c>
    </row>
    <row r="678" spans="2:65" s="1" customFormat="1" ht="16.5" customHeight="1">
      <c r="B678" s="32"/>
      <c r="C678" s="155" t="s">
        <v>1079</v>
      </c>
      <c r="D678" s="155" t="s">
        <v>215</v>
      </c>
      <c r="E678" s="156" t="s">
        <v>1080</v>
      </c>
      <c r="F678" s="157" t="s">
        <v>1081</v>
      </c>
      <c r="G678" s="158" t="s">
        <v>200</v>
      </c>
      <c r="H678" s="159">
        <v>48</v>
      </c>
      <c r="I678" s="160"/>
      <c r="J678" s="161">
        <f>ROUND(I678*H678,2)</f>
        <v>0</v>
      </c>
      <c r="K678" s="162"/>
      <c r="L678" s="163"/>
      <c r="M678" s="164" t="s">
        <v>19</v>
      </c>
      <c r="N678" s="165" t="s">
        <v>41</v>
      </c>
      <c r="P678" s="133">
        <f>O678*H678</f>
        <v>0</v>
      </c>
      <c r="Q678" s="133">
        <v>4.0000000000000003E-5</v>
      </c>
      <c r="R678" s="133">
        <f>Q678*H678</f>
        <v>1.9200000000000003E-3</v>
      </c>
      <c r="S678" s="133">
        <v>0</v>
      </c>
      <c r="T678" s="134">
        <f>S678*H678</f>
        <v>0</v>
      </c>
      <c r="AR678" s="135" t="s">
        <v>335</v>
      </c>
      <c r="AT678" s="135" t="s">
        <v>215</v>
      </c>
      <c r="AU678" s="135" t="s">
        <v>138</v>
      </c>
      <c r="AY678" s="17" t="s">
        <v>130</v>
      </c>
      <c r="BE678" s="136">
        <f>IF(N678="základní",J678,0)</f>
        <v>0</v>
      </c>
      <c r="BF678" s="136">
        <f>IF(N678="snížená",J678,0)</f>
        <v>0</v>
      </c>
      <c r="BG678" s="136">
        <f>IF(N678="zákl. přenesená",J678,0)</f>
        <v>0</v>
      </c>
      <c r="BH678" s="136">
        <f>IF(N678="sníž. přenesená",J678,0)</f>
        <v>0</v>
      </c>
      <c r="BI678" s="136">
        <f>IF(N678="nulová",J678,0)</f>
        <v>0</v>
      </c>
      <c r="BJ678" s="17" t="s">
        <v>75</v>
      </c>
      <c r="BK678" s="136">
        <f>ROUND(I678*H678,2)</f>
        <v>0</v>
      </c>
      <c r="BL678" s="17" t="s">
        <v>226</v>
      </c>
      <c r="BM678" s="135" t="s">
        <v>1082</v>
      </c>
    </row>
    <row r="679" spans="2:65" s="12" customFormat="1">
      <c r="B679" s="141"/>
      <c r="D679" s="142" t="s">
        <v>142</v>
      </c>
      <c r="E679" s="143" t="s">
        <v>19</v>
      </c>
      <c r="F679" s="144" t="s">
        <v>1083</v>
      </c>
      <c r="H679" s="145">
        <v>48</v>
      </c>
      <c r="I679" s="146"/>
      <c r="L679" s="141"/>
      <c r="M679" s="147"/>
      <c r="T679" s="148"/>
      <c r="AT679" s="143" t="s">
        <v>142</v>
      </c>
      <c r="AU679" s="143" t="s">
        <v>138</v>
      </c>
      <c r="AV679" s="12" t="s">
        <v>77</v>
      </c>
      <c r="AW679" s="12" t="s">
        <v>32</v>
      </c>
      <c r="AX679" s="12" t="s">
        <v>75</v>
      </c>
      <c r="AY679" s="143" t="s">
        <v>130</v>
      </c>
    </row>
    <row r="680" spans="2:65" s="1" customFormat="1" ht="16.5" customHeight="1">
      <c r="B680" s="32"/>
      <c r="C680" s="155" t="s">
        <v>1084</v>
      </c>
      <c r="D680" s="155" t="s">
        <v>215</v>
      </c>
      <c r="E680" s="156" t="s">
        <v>1085</v>
      </c>
      <c r="F680" s="157" t="s">
        <v>1086</v>
      </c>
      <c r="G680" s="158" t="s">
        <v>365</v>
      </c>
      <c r="H680" s="159">
        <v>120</v>
      </c>
      <c r="I680" s="160"/>
      <c r="J680" s="161">
        <f>ROUND(I680*H680,2)</f>
        <v>0</v>
      </c>
      <c r="K680" s="162"/>
      <c r="L680" s="163"/>
      <c r="M680" s="164" t="s">
        <v>19</v>
      </c>
      <c r="N680" s="165" t="s">
        <v>41</v>
      </c>
      <c r="P680" s="133">
        <f>O680*H680</f>
        <v>0</v>
      </c>
      <c r="Q680" s="133">
        <v>4.0000000000000003E-5</v>
      </c>
      <c r="R680" s="133">
        <f>Q680*H680</f>
        <v>4.8000000000000004E-3</v>
      </c>
      <c r="S680" s="133">
        <v>0</v>
      </c>
      <c r="T680" s="134">
        <f>S680*H680</f>
        <v>0</v>
      </c>
      <c r="AR680" s="135" t="s">
        <v>335</v>
      </c>
      <c r="AT680" s="135" t="s">
        <v>215</v>
      </c>
      <c r="AU680" s="135" t="s">
        <v>138</v>
      </c>
      <c r="AY680" s="17" t="s">
        <v>130</v>
      </c>
      <c r="BE680" s="136">
        <f>IF(N680="základní",J680,0)</f>
        <v>0</v>
      </c>
      <c r="BF680" s="136">
        <f>IF(N680="snížená",J680,0)</f>
        <v>0</v>
      </c>
      <c r="BG680" s="136">
        <f>IF(N680="zákl. přenesená",J680,0)</f>
        <v>0</v>
      </c>
      <c r="BH680" s="136">
        <f>IF(N680="sníž. přenesená",J680,0)</f>
        <v>0</v>
      </c>
      <c r="BI680" s="136">
        <f>IF(N680="nulová",J680,0)</f>
        <v>0</v>
      </c>
      <c r="BJ680" s="17" t="s">
        <v>75</v>
      </c>
      <c r="BK680" s="136">
        <f>ROUND(I680*H680,2)</f>
        <v>0</v>
      </c>
      <c r="BL680" s="17" t="s">
        <v>226</v>
      </c>
      <c r="BM680" s="135" t="s">
        <v>1087</v>
      </c>
    </row>
    <row r="681" spans="2:65" s="1" customFormat="1" ht="33" customHeight="1">
      <c r="B681" s="32"/>
      <c r="C681" s="123" t="s">
        <v>1088</v>
      </c>
      <c r="D681" s="123" t="s">
        <v>134</v>
      </c>
      <c r="E681" s="124" t="s">
        <v>1089</v>
      </c>
      <c r="F681" s="125" t="s">
        <v>1090</v>
      </c>
      <c r="G681" s="126" t="s">
        <v>157</v>
      </c>
      <c r="H681" s="127">
        <v>232.08</v>
      </c>
      <c r="I681" s="128"/>
      <c r="J681" s="129">
        <f>ROUND(I681*H681,2)</f>
        <v>0</v>
      </c>
      <c r="K681" s="130"/>
      <c r="L681" s="32"/>
      <c r="M681" s="131" t="s">
        <v>19</v>
      </c>
      <c r="N681" s="132" t="s">
        <v>41</v>
      </c>
      <c r="P681" s="133">
        <f>O681*H681</f>
        <v>0</v>
      </c>
      <c r="Q681" s="133">
        <v>4.4999999999999997E-3</v>
      </c>
      <c r="R681" s="133">
        <f>Q681*H681</f>
        <v>1.04436</v>
      </c>
      <c r="S681" s="133">
        <v>0</v>
      </c>
      <c r="T681" s="134">
        <f>S681*H681</f>
        <v>0</v>
      </c>
      <c r="AR681" s="135" t="s">
        <v>226</v>
      </c>
      <c r="AT681" s="135" t="s">
        <v>134</v>
      </c>
      <c r="AU681" s="135" t="s">
        <v>138</v>
      </c>
      <c r="AY681" s="17" t="s">
        <v>130</v>
      </c>
      <c r="BE681" s="136">
        <f>IF(N681="základní",J681,0)</f>
        <v>0</v>
      </c>
      <c r="BF681" s="136">
        <f>IF(N681="snížená",J681,0)</f>
        <v>0</v>
      </c>
      <c r="BG681" s="136">
        <f>IF(N681="zákl. přenesená",J681,0)</f>
        <v>0</v>
      </c>
      <c r="BH681" s="136">
        <f>IF(N681="sníž. přenesená",J681,0)</f>
        <v>0</v>
      </c>
      <c r="BI681" s="136">
        <f>IF(N681="nulová",J681,0)</f>
        <v>0</v>
      </c>
      <c r="BJ681" s="17" t="s">
        <v>75</v>
      </c>
      <c r="BK681" s="136">
        <f>ROUND(I681*H681,2)</f>
        <v>0</v>
      </c>
      <c r="BL681" s="17" t="s">
        <v>226</v>
      </c>
      <c r="BM681" s="135" t="s">
        <v>1091</v>
      </c>
    </row>
    <row r="682" spans="2:65" s="1" customFormat="1">
      <c r="B682" s="32"/>
      <c r="D682" s="137" t="s">
        <v>140</v>
      </c>
      <c r="F682" s="138" t="s">
        <v>1092</v>
      </c>
      <c r="I682" s="139"/>
      <c r="L682" s="32"/>
      <c r="M682" s="140"/>
      <c r="T682" s="53"/>
      <c r="AT682" s="17" t="s">
        <v>140</v>
      </c>
      <c r="AU682" s="17" t="s">
        <v>138</v>
      </c>
    </row>
    <row r="683" spans="2:65" s="13" customFormat="1">
      <c r="B683" s="149"/>
      <c r="D683" s="142" t="s">
        <v>142</v>
      </c>
      <c r="E683" s="150" t="s">
        <v>19</v>
      </c>
      <c r="F683" s="151" t="s">
        <v>348</v>
      </c>
      <c r="H683" s="150" t="s">
        <v>19</v>
      </c>
      <c r="I683" s="152"/>
      <c r="L683" s="149"/>
      <c r="M683" s="153"/>
      <c r="T683" s="154"/>
      <c r="AT683" s="150" t="s">
        <v>142</v>
      </c>
      <c r="AU683" s="150" t="s">
        <v>138</v>
      </c>
      <c r="AV683" s="13" t="s">
        <v>75</v>
      </c>
      <c r="AW683" s="13" t="s">
        <v>32</v>
      </c>
      <c r="AX683" s="13" t="s">
        <v>70</v>
      </c>
      <c r="AY683" s="150" t="s">
        <v>130</v>
      </c>
    </row>
    <row r="684" spans="2:65" s="12" customFormat="1">
      <c r="B684" s="141"/>
      <c r="D684" s="142" t="s">
        <v>142</v>
      </c>
      <c r="E684" s="143" t="s">
        <v>19</v>
      </c>
      <c r="F684" s="144" t="s">
        <v>960</v>
      </c>
      <c r="H684" s="145">
        <v>19.8</v>
      </c>
      <c r="I684" s="146"/>
      <c r="L684" s="141"/>
      <c r="M684" s="147"/>
      <c r="T684" s="148"/>
      <c r="AT684" s="143" t="s">
        <v>142</v>
      </c>
      <c r="AU684" s="143" t="s">
        <v>138</v>
      </c>
      <c r="AV684" s="12" t="s">
        <v>77</v>
      </c>
      <c r="AW684" s="12" t="s">
        <v>32</v>
      </c>
      <c r="AX684" s="12" t="s">
        <v>70</v>
      </c>
      <c r="AY684" s="143" t="s">
        <v>130</v>
      </c>
    </row>
    <row r="685" spans="2:65" s="13" customFormat="1">
      <c r="B685" s="149"/>
      <c r="D685" s="142" t="s">
        <v>142</v>
      </c>
      <c r="E685" s="150" t="s">
        <v>19</v>
      </c>
      <c r="F685" s="151" t="s">
        <v>323</v>
      </c>
      <c r="H685" s="150" t="s">
        <v>19</v>
      </c>
      <c r="I685" s="152"/>
      <c r="L685" s="149"/>
      <c r="M685" s="153"/>
      <c r="T685" s="154"/>
      <c r="AT685" s="150" t="s">
        <v>142</v>
      </c>
      <c r="AU685" s="150" t="s">
        <v>138</v>
      </c>
      <c r="AV685" s="13" t="s">
        <v>75</v>
      </c>
      <c r="AW685" s="13" t="s">
        <v>32</v>
      </c>
      <c r="AX685" s="13" t="s">
        <v>70</v>
      </c>
      <c r="AY685" s="150" t="s">
        <v>130</v>
      </c>
    </row>
    <row r="686" spans="2:65" s="12" customFormat="1" ht="22.5">
      <c r="B686" s="141"/>
      <c r="D686" s="142" t="s">
        <v>142</v>
      </c>
      <c r="E686" s="143" t="s">
        <v>19</v>
      </c>
      <c r="F686" s="144" t="s">
        <v>961</v>
      </c>
      <c r="H686" s="145">
        <v>64.66</v>
      </c>
      <c r="I686" s="146"/>
      <c r="L686" s="141"/>
      <c r="M686" s="147"/>
      <c r="T686" s="148"/>
      <c r="AT686" s="143" t="s">
        <v>142</v>
      </c>
      <c r="AU686" s="143" t="s">
        <v>138</v>
      </c>
      <c r="AV686" s="12" t="s">
        <v>77</v>
      </c>
      <c r="AW686" s="12" t="s">
        <v>32</v>
      </c>
      <c r="AX686" s="12" t="s">
        <v>70</v>
      </c>
      <c r="AY686" s="143" t="s">
        <v>130</v>
      </c>
    </row>
    <row r="687" spans="2:65" s="12" customFormat="1" ht="33.75">
      <c r="B687" s="141"/>
      <c r="D687" s="142" t="s">
        <v>142</v>
      </c>
      <c r="E687" s="143" t="s">
        <v>19</v>
      </c>
      <c r="F687" s="144" t="s">
        <v>962</v>
      </c>
      <c r="H687" s="145">
        <v>96.22</v>
      </c>
      <c r="I687" s="146"/>
      <c r="L687" s="141"/>
      <c r="M687" s="147"/>
      <c r="T687" s="148"/>
      <c r="AT687" s="143" t="s">
        <v>142</v>
      </c>
      <c r="AU687" s="143" t="s">
        <v>138</v>
      </c>
      <c r="AV687" s="12" t="s">
        <v>77</v>
      </c>
      <c r="AW687" s="12" t="s">
        <v>32</v>
      </c>
      <c r="AX687" s="12" t="s">
        <v>70</v>
      </c>
      <c r="AY687" s="143" t="s">
        <v>130</v>
      </c>
    </row>
    <row r="688" spans="2:65" s="12" customFormat="1">
      <c r="B688" s="141"/>
      <c r="D688" s="142" t="s">
        <v>142</v>
      </c>
      <c r="E688" s="143" t="s">
        <v>19</v>
      </c>
      <c r="F688" s="144" t="s">
        <v>963</v>
      </c>
      <c r="H688" s="145">
        <v>13.2</v>
      </c>
      <c r="I688" s="146"/>
      <c r="L688" s="141"/>
      <c r="M688" s="147"/>
      <c r="T688" s="148"/>
      <c r="AT688" s="143" t="s">
        <v>142</v>
      </c>
      <c r="AU688" s="143" t="s">
        <v>138</v>
      </c>
      <c r="AV688" s="12" t="s">
        <v>77</v>
      </c>
      <c r="AW688" s="12" t="s">
        <v>32</v>
      </c>
      <c r="AX688" s="12" t="s">
        <v>70</v>
      </c>
      <c r="AY688" s="143" t="s">
        <v>130</v>
      </c>
    </row>
    <row r="689" spans="2:65" s="12" customFormat="1">
      <c r="B689" s="141"/>
      <c r="D689" s="142" t="s">
        <v>142</v>
      </c>
      <c r="E689" s="143" t="s">
        <v>19</v>
      </c>
      <c r="F689" s="144" t="s">
        <v>964</v>
      </c>
      <c r="H689" s="145">
        <v>2.6</v>
      </c>
      <c r="I689" s="146"/>
      <c r="L689" s="141"/>
      <c r="M689" s="147"/>
      <c r="T689" s="148"/>
      <c r="AT689" s="143" t="s">
        <v>142</v>
      </c>
      <c r="AU689" s="143" t="s">
        <v>138</v>
      </c>
      <c r="AV689" s="12" t="s">
        <v>77</v>
      </c>
      <c r="AW689" s="12" t="s">
        <v>32</v>
      </c>
      <c r="AX689" s="12" t="s">
        <v>70</v>
      </c>
      <c r="AY689" s="143" t="s">
        <v>130</v>
      </c>
    </row>
    <row r="690" spans="2:65" s="13" customFormat="1">
      <c r="B690" s="149"/>
      <c r="D690" s="142" t="s">
        <v>142</v>
      </c>
      <c r="E690" s="150" t="s">
        <v>19</v>
      </c>
      <c r="F690" s="151" t="s">
        <v>965</v>
      </c>
      <c r="H690" s="150" t="s">
        <v>19</v>
      </c>
      <c r="I690" s="152"/>
      <c r="L690" s="149"/>
      <c r="M690" s="153"/>
      <c r="T690" s="154"/>
      <c r="AT690" s="150" t="s">
        <v>142</v>
      </c>
      <c r="AU690" s="150" t="s">
        <v>138</v>
      </c>
      <c r="AV690" s="13" t="s">
        <v>75</v>
      </c>
      <c r="AW690" s="13" t="s">
        <v>32</v>
      </c>
      <c r="AX690" s="13" t="s">
        <v>70</v>
      </c>
      <c r="AY690" s="150" t="s">
        <v>130</v>
      </c>
    </row>
    <row r="691" spans="2:65" s="12" customFormat="1">
      <c r="B691" s="141"/>
      <c r="D691" s="142" t="s">
        <v>142</v>
      </c>
      <c r="E691" s="143" t="s">
        <v>19</v>
      </c>
      <c r="F691" s="144" t="s">
        <v>966</v>
      </c>
      <c r="H691" s="145">
        <v>13.2</v>
      </c>
      <c r="I691" s="146"/>
      <c r="L691" s="141"/>
      <c r="M691" s="147"/>
      <c r="T691" s="148"/>
      <c r="AT691" s="143" t="s">
        <v>142</v>
      </c>
      <c r="AU691" s="143" t="s">
        <v>138</v>
      </c>
      <c r="AV691" s="12" t="s">
        <v>77</v>
      </c>
      <c r="AW691" s="12" t="s">
        <v>32</v>
      </c>
      <c r="AX691" s="12" t="s">
        <v>70</v>
      </c>
      <c r="AY691" s="143" t="s">
        <v>130</v>
      </c>
    </row>
    <row r="692" spans="2:65" s="12" customFormat="1">
      <c r="B692" s="141"/>
      <c r="D692" s="142" t="s">
        <v>142</v>
      </c>
      <c r="E692" s="143" t="s">
        <v>19</v>
      </c>
      <c r="F692" s="144" t="s">
        <v>967</v>
      </c>
      <c r="H692" s="145">
        <v>22.4</v>
      </c>
      <c r="I692" s="146"/>
      <c r="L692" s="141"/>
      <c r="M692" s="147"/>
      <c r="T692" s="148"/>
      <c r="AT692" s="143" t="s">
        <v>142</v>
      </c>
      <c r="AU692" s="143" t="s">
        <v>138</v>
      </c>
      <c r="AV692" s="12" t="s">
        <v>77</v>
      </c>
      <c r="AW692" s="12" t="s">
        <v>32</v>
      </c>
      <c r="AX692" s="12" t="s">
        <v>70</v>
      </c>
      <c r="AY692" s="143" t="s">
        <v>130</v>
      </c>
    </row>
    <row r="693" spans="2:65" s="14" customFormat="1">
      <c r="B693" s="167"/>
      <c r="D693" s="142" t="s">
        <v>142</v>
      </c>
      <c r="E693" s="168" t="s">
        <v>19</v>
      </c>
      <c r="F693" s="169" t="s">
        <v>260</v>
      </c>
      <c r="H693" s="170">
        <v>232.07999999999998</v>
      </c>
      <c r="I693" s="171"/>
      <c r="L693" s="167"/>
      <c r="M693" s="172"/>
      <c r="T693" s="173"/>
      <c r="AT693" s="168" t="s">
        <v>142</v>
      </c>
      <c r="AU693" s="168" t="s">
        <v>138</v>
      </c>
      <c r="AV693" s="14" t="s">
        <v>129</v>
      </c>
      <c r="AW693" s="14" t="s">
        <v>32</v>
      </c>
      <c r="AX693" s="14" t="s">
        <v>75</v>
      </c>
      <c r="AY693" s="168" t="s">
        <v>130</v>
      </c>
    </row>
    <row r="694" spans="2:65" s="1" customFormat="1" ht="37.9" customHeight="1">
      <c r="B694" s="32"/>
      <c r="C694" s="123" t="s">
        <v>1093</v>
      </c>
      <c r="D694" s="123" t="s">
        <v>134</v>
      </c>
      <c r="E694" s="124" t="s">
        <v>1094</v>
      </c>
      <c r="F694" s="125" t="s">
        <v>1095</v>
      </c>
      <c r="G694" s="126" t="s">
        <v>157</v>
      </c>
      <c r="H694" s="127">
        <v>232.08</v>
      </c>
      <c r="I694" s="128"/>
      <c r="J694" s="129">
        <f>ROUND(I694*H694,2)</f>
        <v>0</v>
      </c>
      <c r="K694" s="130"/>
      <c r="L694" s="32"/>
      <c r="M694" s="131" t="s">
        <v>19</v>
      </c>
      <c r="N694" s="132" t="s">
        <v>41</v>
      </c>
      <c r="P694" s="133">
        <f>O694*H694</f>
        <v>0</v>
      </c>
      <c r="Q694" s="133">
        <v>1.4499999999999999E-3</v>
      </c>
      <c r="R694" s="133">
        <f>Q694*H694</f>
        <v>0.33651599999999998</v>
      </c>
      <c r="S694" s="133">
        <v>0</v>
      </c>
      <c r="T694" s="134">
        <f>S694*H694</f>
        <v>0</v>
      </c>
      <c r="AR694" s="135" t="s">
        <v>226</v>
      </c>
      <c r="AT694" s="135" t="s">
        <v>134</v>
      </c>
      <c r="AU694" s="135" t="s">
        <v>138</v>
      </c>
      <c r="AY694" s="17" t="s">
        <v>130</v>
      </c>
      <c r="BE694" s="136">
        <f>IF(N694="základní",J694,0)</f>
        <v>0</v>
      </c>
      <c r="BF694" s="136">
        <f>IF(N694="snížená",J694,0)</f>
        <v>0</v>
      </c>
      <c r="BG694" s="136">
        <f>IF(N694="zákl. přenesená",J694,0)</f>
        <v>0</v>
      </c>
      <c r="BH694" s="136">
        <f>IF(N694="sníž. přenesená",J694,0)</f>
        <v>0</v>
      </c>
      <c r="BI694" s="136">
        <f>IF(N694="nulová",J694,0)</f>
        <v>0</v>
      </c>
      <c r="BJ694" s="17" t="s">
        <v>75</v>
      </c>
      <c r="BK694" s="136">
        <f>ROUND(I694*H694,2)</f>
        <v>0</v>
      </c>
      <c r="BL694" s="17" t="s">
        <v>226</v>
      </c>
      <c r="BM694" s="135" t="s">
        <v>1096</v>
      </c>
    </row>
    <row r="695" spans="2:65" s="1" customFormat="1">
      <c r="B695" s="32"/>
      <c r="D695" s="137" t="s">
        <v>140</v>
      </c>
      <c r="F695" s="138" t="s">
        <v>1097</v>
      </c>
      <c r="I695" s="139"/>
      <c r="L695" s="32"/>
      <c r="M695" s="140"/>
      <c r="T695" s="53"/>
      <c r="AT695" s="17" t="s">
        <v>140</v>
      </c>
      <c r="AU695" s="17" t="s">
        <v>138</v>
      </c>
    </row>
    <row r="696" spans="2:65" s="1" customFormat="1" ht="33" customHeight="1">
      <c r="B696" s="32"/>
      <c r="C696" s="123" t="s">
        <v>1098</v>
      </c>
      <c r="D696" s="123" t="s">
        <v>134</v>
      </c>
      <c r="E696" s="124" t="s">
        <v>1099</v>
      </c>
      <c r="F696" s="125" t="s">
        <v>1100</v>
      </c>
      <c r="G696" s="126" t="s">
        <v>365</v>
      </c>
      <c r="H696" s="127">
        <v>146</v>
      </c>
      <c r="I696" s="128"/>
      <c r="J696" s="129">
        <f>ROUND(I696*H696,2)</f>
        <v>0</v>
      </c>
      <c r="K696" s="130"/>
      <c r="L696" s="32"/>
      <c r="M696" s="131" t="s">
        <v>19</v>
      </c>
      <c r="N696" s="132" t="s">
        <v>41</v>
      </c>
      <c r="P696" s="133">
        <f>O696*H696</f>
        <v>0</v>
      </c>
      <c r="Q696" s="133">
        <v>2.0000000000000001E-4</v>
      </c>
      <c r="R696" s="133">
        <f>Q696*H696</f>
        <v>2.92E-2</v>
      </c>
      <c r="S696" s="133">
        <v>0</v>
      </c>
      <c r="T696" s="134">
        <f>S696*H696</f>
        <v>0</v>
      </c>
      <c r="AR696" s="135" t="s">
        <v>226</v>
      </c>
      <c r="AT696" s="135" t="s">
        <v>134</v>
      </c>
      <c r="AU696" s="135" t="s">
        <v>138</v>
      </c>
      <c r="AY696" s="17" t="s">
        <v>130</v>
      </c>
      <c r="BE696" s="136">
        <f>IF(N696="základní",J696,0)</f>
        <v>0</v>
      </c>
      <c r="BF696" s="136">
        <f>IF(N696="snížená",J696,0)</f>
        <v>0</v>
      </c>
      <c r="BG696" s="136">
        <f>IF(N696="zákl. přenesená",J696,0)</f>
        <v>0</v>
      </c>
      <c r="BH696" s="136">
        <f>IF(N696="sníž. přenesená",J696,0)</f>
        <v>0</v>
      </c>
      <c r="BI696" s="136">
        <f>IF(N696="nulová",J696,0)</f>
        <v>0</v>
      </c>
      <c r="BJ696" s="17" t="s">
        <v>75</v>
      </c>
      <c r="BK696" s="136">
        <f>ROUND(I696*H696,2)</f>
        <v>0</v>
      </c>
      <c r="BL696" s="17" t="s">
        <v>226</v>
      </c>
      <c r="BM696" s="135" t="s">
        <v>1101</v>
      </c>
    </row>
    <row r="697" spans="2:65" s="1" customFormat="1">
      <c r="B697" s="32"/>
      <c r="D697" s="137" t="s">
        <v>140</v>
      </c>
      <c r="F697" s="138" t="s">
        <v>1102</v>
      </c>
      <c r="I697" s="139"/>
      <c r="L697" s="32"/>
      <c r="M697" s="140"/>
      <c r="T697" s="53"/>
      <c r="AT697" s="17" t="s">
        <v>140</v>
      </c>
      <c r="AU697" s="17" t="s">
        <v>138</v>
      </c>
    </row>
    <row r="698" spans="2:65" s="12" customFormat="1">
      <c r="B698" s="141"/>
      <c r="D698" s="142" t="s">
        <v>142</v>
      </c>
      <c r="E698" s="143" t="s">
        <v>19</v>
      </c>
      <c r="F698" s="144" t="s">
        <v>1103</v>
      </c>
      <c r="H698" s="145">
        <v>146</v>
      </c>
      <c r="I698" s="146"/>
      <c r="L698" s="141"/>
      <c r="M698" s="147"/>
      <c r="T698" s="148"/>
      <c r="AT698" s="143" t="s">
        <v>142</v>
      </c>
      <c r="AU698" s="143" t="s">
        <v>138</v>
      </c>
      <c r="AV698" s="12" t="s">
        <v>77</v>
      </c>
      <c r="AW698" s="12" t="s">
        <v>32</v>
      </c>
      <c r="AX698" s="12" t="s">
        <v>75</v>
      </c>
      <c r="AY698" s="143" t="s">
        <v>130</v>
      </c>
    </row>
    <row r="699" spans="2:65" s="1" customFormat="1" ht="16.5" customHeight="1">
      <c r="B699" s="32"/>
      <c r="C699" s="155" t="s">
        <v>1104</v>
      </c>
      <c r="D699" s="155" t="s">
        <v>215</v>
      </c>
      <c r="E699" s="156" t="s">
        <v>1105</v>
      </c>
      <c r="F699" s="157" t="s">
        <v>1106</v>
      </c>
      <c r="G699" s="158" t="s">
        <v>365</v>
      </c>
      <c r="H699" s="159">
        <v>160.6</v>
      </c>
      <c r="I699" s="160"/>
      <c r="J699" s="161">
        <f>ROUND(I699*H699,2)</f>
        <v>0</v>
      </c>
      <c r="K699" s="162"/>
      <c r="L699" s="163"/>
      <c r="M699" s="164" t="s">
        <v>19</v>
      </c>
      <c r="N699" s="165" t="s">
        <v>41</v>
      </c>
      <c r="P699" s="133">
        <f>O699*H699</f>
        <v>0</v>
      </c>
      <c r="Q699" s="133">
        <v>2.9999999999999997E-4</v>
      </c>
      <c r="R699" s="133">
        <f>Q699*H699</f>
        <v>4.8179999999999994E-2</v>
      </c>
      <c r="S699" s="133">
        <v>0</v>
      </c>
      <c r="T699" s="134">
        <f>S699*H699</f>
        <v>0</v>
      </c>
      <c r="AR699" s="135" t="s">
        <v>335</v>
      </c>
      <c r="AT699" s="135" t="s">
        <v>215</v>
      </c>
      <c r="AU699" s="135" t="s">
        <v>138</v>
      </c>
      <c r="AY699" s="17" t="s">
        <v>130</v>
      </c>
      <c r="BE699" s="136">
        <f>IF(N699="základní",J699,0)</f>
        <v>0</v>
      </c>
      <c r="BF699" s="136">
        <f>IF(N699="snížená",J699,0)</f>
        <v>0</v>
      </c>
      <c r="BG699" s="136">
        <f>IF(N699="zákl. přenesená",J699,0)</f>
        <v>0</v>
      </c>
      <c r="BH699" s="136">
        <f>IF(N699="sníž. přenesená",J699,0)</f>
        <v>0</v>
      </c>
      <c r="BI699" s="136">
        <f>IF(N699="nulová",J699,0)</f>
        <v>0</v>
      </c>
      <c r="BJ699" s="17" t="s">
        <v>75</v>
      </c>
      <c r="BK699" s="136">
        <f>ROUND(I699*H699,2)</f>
        <v>0</v>
      </c>
      <c r="BL699" s="17" t="s">
        <v>226</v>
      </c>
      <c r="BM699" s="135" t="s">
        <v>1107</v>
      </c>
    </row>
    <row r="700" spans="2:65" s="12" customFormat="1">
      <c r="B700" s="141"/>
      <c r="D700" s="142" t="s">
        <v>142</v>
      </c>
      <c r="F700" s="144" t="s">
        <v>1108</v>
      </c>
      <c r="H700" s="145">
        <v>160.6</v>
      </c>
      <c r="I700" s="146"/>
      <c r="L700" s="141"/>
      <c r="M700" s="147"/>
      <c r="T700" s="148"/>
      <c r="AT700" s="143" t="s">
        <v>142</v>
      </c>
      <c r="AU700" s="143" t="s">
        <v>138</v>
      </c>
      <c r="AV700" s="12" t="s">
        <v>77</v>
      </c>
      <c r="AW700" s="12" t="s">
        <v>4</v>
      </c>
      <c r="AX700" s="12" t="s">
        <v>75</v>
      </c>
      <c r="AY700" s="143" t="s">
        <v>130</v>
      </c>
    </row>
    <row r="701" spans="2:65" s="1" customFormat="1" ht="37.9" customHeight="1">
      <c r="B701" s="32"/>
      <c r="C701" s="123" t="s">
        <v>1109</v>
      </c>
      <c r="D701" s="123" t="s">
        <v>134</v>
      </c>
      <c r="E701" s="124" t="s">
        <v>1110</v>
      </c>
      <c r="F701" s="125" t="s">
        <v>1111</v>
      </c>
      <c r="G701" s="126" t="s">
        <v>157</v>
      </c>
      <c r="H701" s="127">
        <v>232.08</v>
      </c>
      <c r="I701" s="128"/>
      <c r="J701" s="129">
        <f>ROUND(I701*H701,2)</f>
        <v>0</v>
      </c>
      <c r="K701" s="130"/>
      <c r="L701" s="32"/>
      <c r="M701" s="131" t="s">
        <v>19</v>
      </c>
      <c r="N701" s="132" t="s">
        <v>41</v>
      </c>
      <c r="P701" s="133">
        <f>O701*H701</f>
        <v>0</v>
      </c>
      <c r="Q701" s="133">
        <v>5.3E-3</v>
      </c>
      <c r="R701" s="133">
        <f>Q701*H701</f>
        <v>1.230024</v>
      </c>
      <c r="S701" s="133">
        <v>0</v>
      </c>
      <c r="T701" s="134">
        <f>S701*H701</f>
        <v>0</v>
      </c>
      <c r="AR701" s="135" t="s">
        <v>226</v>
      </c>
      <c r="AT701" s="135" t="s">
        <v>134</v>
      </c>
      <c r="AU701" s="135" t="s">
        <v>138</v>
      </c>
      <c r="AY701" s="17" t="s">
        <v>130</v>
      </c>
      <c r="BE701" s="136">
        <f>IF(N701="základní",J701,0)</f>
        <v>0</v>
      </c>
      <c r="BF701" s="136">
        <f>IF(N701="snížená",J701,0)</f>
        <v>0</v>
      </c>
      <c r="BG701" s="136">
        <f>IF(N701="zákl. přenesená",J701,0)</f>
        <v>0</v>
      </c>
      <c r="BH701" s="136">
        <f>IF(N701="sníž. přenesená",J701,0)</f>
        <v>0</v>
      </c>
      <c r="BI701" s="136">
        <f>IF(N701="nulová",J701,0)</f>
        <v>0</v>
      </c>
      <c r="BJ701" s="17" t="s">
        <v>75</v>
      </c>
      <c r="BK701" s="136">
        <f>ROUND(I701*H701,2)</f>
        <v>0</v>
      </c>
      <c r="BL701" s="17" t="s">
        <v>226</v>
      </c>
      <c r="BM701" s="135" t="s">
        <v>1112</v>
      </c>
    </row>
    <row r="702" spans="2:65" s="1" customFormat="1">
      <c r="B702" s="32"/>
      <c r="D702" s="137" t="s">
        <v>140</v>
      </c>
      <c r="F702" s="138" t="s">
        <v>1113</v>
      </c>
      <c r="I702" s="139"/>
      <c r="L702" s="32"/>
      <c r="M702" s="140"/>
      <c r="T702" s="53"/>
      <c r="AT702" s="17" t="s">
        <v>140</v>
      </c>
      <c r="AU702" s="17" t="s">
        <v>138</v>
      </c>
    </row>
    <row r="703" spans="2:65" s="13" customFormat="1">
      <c r="B703" s="149"/>
      <c r="D703" s="142" t="s">
        <v>142</v>
      </c>
      <c r="E703" s="150" t="s">
        <v>19</v>
      </c>
      <c r="F703" s="151" t="s">
        <v>348</v>
      </c>
      <c r="H703" s="150" t="s">
        <v>19</v>
      </c>
      <c r="I703" s="152"/>
      <c r="L703" s="149"/>
      <c r="M703" s="153"/>
      <c r="T703" s="154"/>
      <c r="AT703" s="150" t="s">
        <v>142</v>
      </c>
      <c r="AU703" s="150" t="s">
        <v>138</v>
      </c>
      <c r="AV703" s="13" t="s">
        <v>75</v>
      </c>
      <c r="AW703" s="13" t="s">
        <v>32</v>
      </c>
      <c r="AX703" s="13" t="s">
        <v>70</v>
      </c>
      <c r="AY703" s="150" t="s">
        <v>130</v>
      </c>
    </row>
    <row r="704" spans="2:65" s="12" customFormat="1">
      <c r="B704" s="141"/>
      <c r="D704" s="142" t="s">
        <v>142</v>
      </c>
      <c r="E704" s="143" t="s">
        <v>19</v>
      </c>
      <c r="F704" s="144" t="s">
        <v>960</v>
      </c>
      <c r="H704" s="145">
        <v>19.8</v>
      </c>
      <c r="I704" s="146"/>
      <c r="L704" s="141"/>
      <c r="M704" s="147"/>
      <c r="T704" s="148"/>
      <c r="AT704" s="143" t="s">
        <v>142</v>
      </c>
      <c r="AU704" s="143" t="s">
        <v>138</v>
      </c>
      <c r="AV704" s="12" t="s">
        <v>77</v>
      </c>
      <c r="AW704" s="12" t="s">
        <v>32</v>
      </c>
      <c r="AX704" s="12" t="s">
        <v>70</v>
      </c>
      <c r="AY704" s="143" t="s">
        <v>130</v>
      </c>
    </row>
    <row r="705" spans="2:65" s="13" customFormat="1">
      <c r="B705" s="149"/>
      <c r="D705" s="142" t="s">
        <v>142</v>
      </c>
      <c r="E705" s="150" t="s">
        <v>19</v>
      </c>
      <c r="F705" s="151" t="s">
        <v>323</v>
      </c>
      <c r="H705" s="150" t="s">
        <v>19</v>
      </c>
      <c r="I705" s="152"/>
      <c r="L705" s="149"/>
      <c r="M705" s="153"/>
      <c r="T705" s="154"/>
      <c r="AT705" s="150" t="s">
        <v>142</v>
      </c>
      <c r="AU705" s="150" t="s">
        <v>138</v>
      </c>
      <c r="AV705" s="13" t="s">
        <v>75</v>
      </c>
      <c r="AW705" s="13" t="s">
        <v>32</v>
      </c>
      <c r="AX705" s="13" t="s">
        <v>70</v>
      </c>
      <c r="AY705" s="150" t="s">
        <v>130</v>
      </c>
    </row>
    <row r="706" spans="2:65" s="12" customFormat="1" ht="22.5">
      <c r="B706" s="141"/>
      <c r="D706" s="142" t="s">
        <v>142</v>
      </c>
      <c r="E706" s="143" t="s">
        <v>19</v>
      </c>
      <c r="F706" s="144" t="s">
        <v>961</v>
      </c>
      <c r="H706" s="145">
        <v>64.66</v>
      </c>
      <c r="I706" s="146"/>
      <c r="L706" s="141"/>
      <c r="M706" s="147"/>
      <c r="T706" s="148"/>
      <c r="AT706" s="143" t="s">
        <v>142</v>
      </c>
      <c r="AU706" s="143" t="s">
        <v>138</v>
      </c>
      <c r="AV706" s="12" t="s">
        <v>77</v>
      </c>
      <c r="AW706" s="12" t="s">
        <v>32</v>
      </c>
      <c r="AX706" s="12" t="s">
        <v>70</v>
      </c>
      <c r="AY706" s="143" t="s">
        <v>130</v>
      </c>
    </row>
    <row r="707" spans="2:65" s="12" customFormat="1" ht="33.75">
      <c r="B707" s="141"/>
      <c r="D707" s="142" t="s">
        <v>142</v>
      </c>
      <c r="E707" s="143" t="s">
        <v>19</v>
      </c>
      <c r="F707" s="144" t="s">
        <v>962</v>
      </c>
      <c r="H707" s="145">
        <v>96.22</v>
      </c>
      <c r="I707" s="146"/>
      <c r="L707" s="141"/>
      <c r="M707" s="147"/>
      <c r="T707" s="148"/>
      <c r="AT707" s="143" t="s">
        <v>142</v>
      </c>
      <c r="AU707" s="143" t="s">
        <v>138</v>
      </c>
      <c r="AV707" s="12" t="s">
        <v>77</v>
      </c>
      <c r="AW707" s="12" t="s">
        <v>32</v>
      </c>
      <c r="AX707" s="12" t="s">
        <v>70</v>
      </c>
      <c r="AY707" s="143" t="s">
        <v>130</v>
      </c>
    </row>
    <row r="708" spans="2:65" s="12" customFormat="1">
      <c r="B708" s="141"/>
      <c r="D708" s="142" t="s">
        <v>142</v>
      </c>
      <c r="E708" s="143" t="s">
        <v>19</v>
      </c>
      <c r="F708" s="144" t="s">
        <v>963</v>
      </c>
      <c r="H708" s="145">
        <v>13.2</v>
      </c>
      <c r="I708" s="146"/>
      <c r="L708" s="141"/>
      <c r="M708" s="147"/>
      <c r="T708" s="148"/>
      <c r="AT708" s="143" t="s">
        <v>142</v>
      </c>
      <c r="AU708" s="143" t="s">
        <v>138</v>
      </c>
      <c r="AV708" s="12" t="s">
        <v>77</v>
      </c>
      <c r="AW708" s="12" t="s">
        <v>32</v>
      </c>
      <c r="AX708" s="12" t="s">
        <v>70</v>
      </c>
      <c r="AY708" s="143" t="s">
        <v>130</v>
      </c>
    </row>
    <row r="709" spans="2:65" s="12" customFormat="1">
      <c r="B709" s="141"/>
      <c r="D709" s="142" t="s">
        <v>142</v>
      </c>
      <c r="E709" s="143" t="s">
        <v>19</v>
      </c>
      <c r="F709" s="144" t="s">
        <v>964</v>
      </c>
      <c r="H709" s="145">
        <v>2.6</v>
      </c>
      <c r="I709" s="146"/>
      <c r="L709" s="141"/>
      <c r="M709" s="147"/>
      <c r="T709" s="148"/>
      <c r="AT709" s="143" t="s">
        <v>142</v>
      </c>
      <c r="AU709" s="143" t="s">
        <v>138</v>
      </c>
      <c r="AV709" s="12" t="s">
        <v>77</v>
      </c>
      <c r="AW709" s="12" t="s">
        <v>32</v>
      </c>
      <c r="AX709" s="12" t="s">
        <v>70</v>
      </c>
      <c r="AY709" s="143" t="s">
        <v>130</v>
      </c>
    </row>
    <row r="710" spans="2:65" s="13" customFormat="1">
      <c r="B710" s="149"/>
      <c r="D710" s="142" t="s">
        <v>142</v>
      </c>
      <c r="E710" s="150" t="s">
        <v>19</v>
      </c>
      <c r="F710" s="151" t="s">
        <v>965</v>
      </c>
      <c r="H710" s="150" t="s">
        <v>19</v>
      </c>
      <c r="I710" s="152"/>
      <c r="L710" s="149"/>
      <c r="M710" s="153"/>
      <c r="T710" s="154"/>
      <c r="AT710" s="150" t="s">
        <v>142</v>
      </c>
      <c r="AU710" s="150" t="s">
        <v>138</v>
      </c>
      <c r="AV710" s="13" t="s">
        <v>75</v>
      </c>
      <c r="AW710" s="13" t="s">
        <v>32</v>
      </c>
      <c r="AX710" s="13" t="s">
        <v>70</v>
      </c>
      <c r="AY710" s="150" t="s">
        <v>130</v>
      </c>
    </row>
    <row r="711" spans="2:65" s="12" customFormat="1">
      <c r="B711" s="141"/>
      <c r="D711" s="142" t="s">
        <v>142</v>
      </c>
      <c r="E711" s="143" t="s">
        <v>19</v>
      </c>
      <c r="F711" s="144" t="s">
        <v>966</v>
      </c>
      <c r="H711" s="145">
        <v>13.2</v>
      </c>
      <c r="I711" s="146"/>
      <c r="L711" s="141"/>
      <c r="M711" s="147"/>
      <c r="T711" s="148"/>
      <c r="AT711" s="143" t="s">
        <v>142</v>
      </c>
      <c r="AU711" s="143" t="s">
        <v>138</v>
      </c>
      <c r="AV711" s="12" t="s">
        <v>77</v>
      </c>
      <c r="AW711" s="12" t="s">
        <v>32</v>
      </c>
      <c r="AX711" s="12" t="s">
        <v>70</v>
      </c>
      <c r="AY711" s="143" t="s">
        <v>130</v>
      </c>
    </row>
    <row r="712" spans="2:65" s="12" customFormat="1">
      <c r="B712" s="141"/>
      <c r="D712" s="142" t="s">
        <v>142</v>
      </c>
      <c r="E712" s="143" t="s">
        <v>19</v>
      </c>
      <c r="F712" s="144" t="s">
        <v>967</v>
      </c>
      <c r="H712" s="145">
        <v>22.4</v>
      </c>
      <c r="I712" s="146"/>
      <c r="L712" s="141"/>
      <c r="M712" s="147"/>
      <c r="T712" s="148"/>
      <c r="AT712" s="143" t="s">
        <v>142</v>
      </c>
      <c r="AU712" s="143" t="s">
        <v>138</v>
      </c>
      <c r="AV712" s="12" t="s">
        <v>77</v>
      </c>
      <c r="AW712" s="12" t="s">
        <v>32</v>
      </c>
      <c r="AX712" s="12" t="s">
        <v>70</v>
      </c>
      <c r="AY712" s="143" t="s">
        <v>130</v>
      </c>
    </row>
    <row r="713" spans="2:65" s="14" customFormat="1">
      <c r="B713" s="167"/>
      <c r="D713" s="142" t="s">
        <v>142</v>
      </c>
      <c r="E713" s="168" t="s">
        <v>19</v>
      </c>
      <c r="F713" s="169" t="s">
        <v>260</v>
      </c>
      <c r="H713" s="170">
        <v>232.07999999999998</v>
      </c>
      <c r="I713" s="171"/>
      <c r="L713" s="167"/>
      <c r="M713" s="172"/>
      <c r="T713" s="173"/>
      <c r="AT713" s="168" t="s">
        <v>142</v>
      </c>
      <c r="AU713" s="168" t="s">
        <v>138</v>
      </c>
      <c r="AV713" s="14" t="s">
        <v>129</v>
      </c>
      <c r="AW713" s="14" t="s">
        <v>32</v>
      </c>
      <c r="AX713" s="14" t="s">
        <v>75</v>
      </c>
      <c r="AY713" s="168" t="s">
        <v>130</v>
      </c>
    </row>
    <row r="714" spans="2:65" s="1" customFormat="1" ht="24.2" customHeight="1">
      <c r="B714" s="32"/>
      <c r="C714" s="155" t="s">
        <v>1114</v>
      </c>
      <c r="D714" s="155" t="s">
        <v>215</v>
      </c>
      <c r="E714" s="156" t="s">
        <v>1115</v>
      </c>
      <c r="F714" s="157" t="s">
        <v>1116</v>
      </c>
      <c r="G714" s="158" t="s">
        <v>157</v>
      </c>
      <c r="H714" s="159">
        <v>255.28800000000001</v>
      </c>
      <c r="I714" s="160"/>
      <c r="J714" s="161">
        <f>ROUND(I714*H714,2)</f>
        <v>0</v>
      </c>
      <c r="K714" s="162"/>
      <c r="L714" s="163"/>
      <c r="M714" s="164" t="s">
        <v>19</v>
      </c>
      <c r="N714" s="165" t="s">
        <v>41</v>
      </c>
      <c r="P714" s="133">
        <f>O714*H714</f>
        <v>0</v>
      </c>
      <c r="Q714" s="133">
        <v>1.2319999999999999E-2</v>
      </c>
      <c r="R714" s="133">
        <f>Q714*H714</f>
        <v>3.1451481599999997</v>
      </c>
      <c r="S714" s="133">
        <v>0</v>
      </c>
      <c r="T714" s="134">
        <f>S714*H714</f>
        <v>0</v>
      </c>
      <c r="AR714" s="135" t="s">
        <v>335</v>
      </c>
      <c r="AT714" s="135" t="s">
        <v>215</v>
      </c>
      <c r="AU714" s="135" t="s">
        <v>138</v>
      </c>
      <c r="AY714" s="17" t="s">
        <v>130</v>
      </c>
      <c r="BE714" s="136">
        <f>IF(N714="základní",J714,0)</f>
        <v>0</v>
      </c>
      <c r="BF714" s="136">
        <f>IF(N714="snížená",J714,0)</f>
        <v>0</v>
      </c>
      <c r="BG714" s="136">
        <f>IF(N714="zákl. přenesená",J714,0)</f>
        <v>0</v>
      </c>
      <c r="BH714" s="136">
        <f>IF(N714="sníž. přenesená",J714,0)</f>
        <v>0</v>
      </c>
      <c r="BI714" s="136">
        <f>IF(N714="nulová",J714,0)</f>
        <v>0</v>
      </c>
      <c r="BJ714" s="17" t="s">
        <v>75</v>
      </c>
      <c r="BK714" s="136">
        <f>ROUND(I714*H714,2)</f>
        <v>0</v>
      </c>
      <c r="BL714" s="17" t="s">
        <v>226</v>
      </c>
      <c r="BM714" s="135" t="s">
        <v>1117</v>
      </c>
    </row>
    <row r="715" spans="2:65" s="12" customFormat="1">
      <c r="B715" s="141"/>
      <c r="D715" s="142" t="s">
        <v>142</v>
      </c>
      <c r="F715" s="144" t="s">
        <v>1118</v>
      </c>
      <c r="H715" s="145">
        <v>255.28800000000001</v>
      </c>
      <c r="I715" s="146"/>
      <c r="L715" s="141"/>
      <c r="M715" s="147"/>
      <c r="T715" s="148"/>
      <c r="AT715" s="143" t="s">
        <v>142</v>
      </c>
      <c r="AU715" s="143" t="s">
        <v>138</v>
      </c>
      <c r="AV715" s="12" t="s">
        <v>77</v>
      </c>
      <c r="AW715" s="12" t="s">
        <v>4</v>
      </c>
      <c r="AX715" s="12" t="s">
        <v>75</v>
      </c>
      <c r="AY715" s="143" t="s">
        <v>130</v>
      </c>
    </row>
    <row r="716" spans="2:65" s="1" customFormat="1" ht="21.75" customHeight="1">
      <c r="B716" s="32"/>
      <c r="C716" s="123" t="s">
        <v>1119</v>
      </c>
      <c r="D716" s="123" t="s">
        <v>134</v>
      </c>
      <c r="E716" s="124" t="s">
        <v>1120</v>
      </c>
      <c r="F716" s="125" t="s">
        <v>1121</v>
      </c>
      <c r="G716" s="126" t="s">
        <v>157</v>
      </c>
      <c r="H716" s="127">
        <v>225.54</v>
      </c>
      <c r="I716" s="128"/>
      <c r="J716" s="129">
        <f>ROUND(I716*H716,2)</f>
        <v>0</v>
      </c>
      <c r="K716" s="130"/>
      <c r="L716" s="32"/>
      <c r="M716" s="131" t="s">
        <v>19</v>
      </c>
      <c r="N716" s="132" t="s">
        <v>41</v>
      </c>
      <c r="P716" s="133">
        <f>O716*H716</f>
        <v>0</v>
      </c>
      <c r="Q716" s="133">
        <v>0</v>
      </c>
      <c r="R716" s="133">
        <f>Q716*H716</f>
        <v>0</v>
      </c>
      <c r="S716" s="133">
        <v>2.7199999999999998E-2</v>
      </c>
      <c r="T716" s="134">
        <f>S716*H716</f>
        <v>6.1346879999999997</v>
      </c>
      <c r="AR716" s="135" t="s">
        <v>226</v>
      </c>
      <c r="AT716" s="135" t="s">
        <v>134</v>
      </c>
      <c r="AU716" s="135" t="s">
        <v>138</v>
      </c>
      <c r="AY716" s="17" t="s">
        <v>130</v>
      </c>
      <c r="BE716" s="136">
        <f>IF(N716="základní",J716,0)</f>
        <v>0</v>
      </c>
      <c r="BF716" s="136">
        <f>IF(N716="snížená",J716,0)</f>
        <v>0</v>
      </c>
      <c r="BG716" s="136">
        <f>IF(N716="zákl. přenesená",J716,0)</f>
        <v>0</v>
      </c>
      <c r="BH716" s="136">
        <f>IF(N716="sníž. přenesená",J716,0)</f>
        <v>0</v>
      </c>
      <c r="BI716" s="136">
        <f>IF(N716="nulová",J716,0)</f>
        <v>0</v>
      </c>
      <c r="BJ716" s="17" t="s">
        <v>75</v>
      </c>
      <c r="BK716" s="136">
        <f>ROUND(I716*H716,2)</f>
        <v>0</v>
      </c>
      <c r="BL716" s="17" t="s">
        <v>226</v>
      </c>
      <c r="BM716" s="135" t="s">
        <v>1122</v>
      </c>
    </row>
    <row r="717" spans="2:65" s="1" customFormat="1">
      <c r="B717" s="32"/>
      <c r="D717" s="137" t="s">
        <v>140</v>
      </c>
      <c r="F717" s="138" t="s">
        <v>1123</v>
      </c>
      <c r="I717" s="139"/>
      <c r="L717" s="32"/>
      <c r="M717" s="140"/>
      <c r="T717" s="53"/>
      <c r="AT717" s="17" t="s">
        <v>140</v>
      </c>
      <c r="AU717" s="17" t="s">
        <v>138</v>
      </c>
    </row>
    <row r="718" spans="2:65" s="13" customFormat="1">
      <c r="B718" s="149"/>
      <c r="D718" s="142" t="s">
        <v>142</v>
      </c>
      <c r="E718" s="150" t="s">
        <v>19</v>
      </c>
      <c r="F718" s="151" t="s">
        <v>348</v>
      </c>
      <c r="H718" s="150" t="s">
        <v>19</v>
      </c>
      <c r="I718" s="152"/>
      <c r="L718" s="149"/>
      <c r="M718" s="153"/>
      <c r="T718" s="154"/>
      <c r="AT718" s="150" t="s">
        <v>142</v>
      </c>
      <c r="AU718" s="150" t="s">
        <v>138</v>
      </c>
      <c r="AV718" s="13" t="s">
        <v>75</v>
      </c>
      <c r="AW718" s="13" t="s">
        <v>32</v>
      </c>
      <c r="AX718" s="13" t="s">
        <v>70</v>
      </c>
      <c r="AY718" s="150" t="s">
        <v>130</v>
      </c>
    </row>
    <row r="719" spans="2:65" s="12" customFormat="1">
      <c r="B719" s="141"/>
      <c r="D719" s="142" t="s">
        <v>142</v>
      </c>
      <c r="E719" s="143" t="s">
        <v>19</v>
      </c>
      <c r="F719" s="144" t="s">
        <v>1124</v>
      </c>
      <c r="H719" s="145">
        <v>16.16</v>
      </c>
      <c r="I719" s="146"/>
      <c r="L719" s="141"/>
      <c r="M719" s="147"/>
      <c r="T719" s="148"/>
      <c r="AT719" s="143" t="s">
        <v>142</v>
      </c>
      <c r="AU719" s="143" t="s">
        <v>138</v>
      </c>
      <c r="AV719" s="12" t="s">
        <v>77</v>
      </c>
      <c r="AW719" s="12" t="s">
        <v>32</v>
      </c>
      <c r="AX719" s="12" t="s">
        <v>70</v>
      </c>
      <c r="AY719" s="143" t="s">
        <v>130</v>
      </c>
    </row>
    <row r="720" spans="2:65" s="13" customFormat="1">
      <c r="B720" s="149"/>
      <c r="D720" s="142" t="s">
        <v>142</v>
      </c>
      <c r="E720" s="150" t="s">
        <v>19</v>
      </c>
      <c r="F720" s="151" t="s">
        <v>323</v>
      </c>
      <c r="H720" s="150" t="s">
        <v>19</v>
      </c>
      <c r="I720" s="152"/>
      <c r="L720" s="149"/>
      <c r="M720" s="153"/>
      <c r="T720" s="154"/>
      <c r="AT720" s="150" t="s">
        <v>142</v>
      </c>
      <c r="AU720" s="150" t="s">
        <v>138</v>
      </c>
      <c r="AV720" s="13" t="s">
        <v>75</v>
      </c>
      <c r="AW720" s="13" t="s">
        <v>32</v>
      </c>
      <c r="AX720" s="13" t="s">
        <v>70</v>
      </c>
      <c r="AY720" s="150" t="s">
        <v>130</v>
      </c>
    </row>
    <row r="721" spans="2:65" s="12" customFormat="1" ht="22.5">
      <c r="B721" s="141"/>
      <c r="D721" s="142" t="s">
        <v>142</v>
      </c>
      <c r="E721" s="143" t="s">
        <v>19</v>
      </c>
      <c r="F721" s="144" t="s">
        <v>961</v>
      </c>
      <c r="H721" s="145">
        <v>64.66</v>
      </c>
      <c r="I721" s="146"/>
      <c r="L721" s="141"/>
      <c r="M721" s="147"/>
      <c r="T721" s="148"/>
      <c r="AT721" s="143" t="s">
        <v>142</v>
      </c>
      <c r="AU721" s="143" t="s">
        <v>138</v>
      </c>
      <c r="AV721" s="12" t="s">
        <v>77</v>
      </c>
      <c r="AW721" s="12" t="s">
        <v>32</v>
      </c>
      <c r="AX721" s="12" t="s">
        <v>70</v>
      </c>
      <c r="AY721" s="143" t="s">
        <v>130</v>
      </c>
    </row>
    <row r="722" spans="2:65" s="12" customFormat="1">
      <c r="B722" s="141"/>
      <c r="D722" s="142" t="s">
        <v>142</v>
      </c>
      <c r="E722" s="143" t="s">
        <v>19</v>
      </c>
      <c r="F722" s="144" t="s">
        <v>1125</v>
      </c>
      <c r="H722" s="145">
        <v>93.32</v>
      </c>
      <c r="I722" s="146"/>
      <c r="L722" s="141"/>
      <c r="M722" s="147"/>
      <c r="T722" s="148"/>
      <c r="AT722" s="143" t="s">
        <v>142</v>
      </c>
      <c r="AU722" s="143" t="s">
        <v>138</v>
      </c>
      <c r="AV722" s="12" t="s">
        <v>77</v>
      </c>
      <c r="AW722" s="12" t="s">
        <v>32</v>
      </c>
      <c r="AX722" s="12" t="s">
        <v>70</v>
      </c>
      <c r="AY722" s="143" t="s">
        <v>130</v>
      </c>
    </row>
    <row r="723" spans="2:65" s="12" customFormat="1">
      <c r="B723" s="141"/>
      <c r="D723" s="142" t="s">
        <v>142</v>
      </c>
      <c r="E723" s="143" t="s">
        <v>19</v>
      </c>
      <c r="F723" s="144" t="s">
        <v>963</v>
      </c>
      <c r="H723" s="145">
        <v>13.2</v>
      </c>
      <c r="I723" s="146"/>
      <c r="L723" s="141"/>
      <c r="M723" s="147"/>
      <c r="T723" s="148"/>
      <c r="AT723" s="143" t="s">
        <v>142</v>
      </c>
      <c r="AU723" s="143" t="s">
        <v>138</v>
      </c>
      <c r="AV723" s="12" t="s">
        <v>77</v>
      </c>
      <c r="AW723" s="12" t="s">
        <v>32</v>
      </c>
      <c r="AX723" s="12" t="s">
        <v>70</v>
      </c>
      <c r="AY723" s="143" t="s">
        <v>130</v>
      </c>
    </row>
    <row r="724" spans="2:65" s="12" customFormat="1">
      <c r="B724" s="141"/>
      <c r="D724" s="142" t="s">
        <v>142</v>
      </c>
      <c r="E724" s="143" t="s">
        <v>19</v>
      </c>
      <c r="F724" s="144" t="s">
        <v>964</v>
      </c>
      <c r="H724" s="145">
        <v>2.6</v>
      </c>
      <c r="I724" s="146"/>
      <c r="L724" s="141"/>
      <c r="M724" s="147"/>
      <c r="T724" s="148"/>
      <c r="AT724" s="143" t="s">
        <v>142</v>
      </c>
      <c r="AU724" s="143" t="s">
        <v>138</v>
      </c>
      <c r="AV724" s="12" t="s">
        <v>77</v>
      </c>
      <c r="AW724" s="12" t="s">
        <v>32</v>
      </c>
      <c r="AX724" s="12" t="s">
        <v>70</v>
      </c>
      <c r="AY724" s="143" t="s">
        <v>130</v>
      </c>
    </row>
    <row r="725" spans="2:65" s="13" customFormat="1">
      <c r="B725" s="149"/>
      <c r="D725" s="142" t="s">
        <v>142</v>
      </c>
      <c r="E725" s="150" t="s">
        <v>19</v>
      </c>
      <c r="F725" s="151" t="s">
        <v>965</v>
      </c>
      <c r="H725" s="150" t="s">
        <v>19</v>
      </c>
      <c r="I725" s="152"/>
      <c r="L725" s="149"/>
      <c r="M725" s="153"/>
      <c r="T725" s="154"/>
      <c r="AT725" s="150" t="s">
        <v>142</v>
      </c>
      <c r="AU725" s="150" t="s">
        <v>138</v>
      </c>
      <c r="AV725" s="13" t="s">
        <v>75</v>
      </c>
      <c r="AW725" s="13" t="s">
        <v>32</v>
      </c>
      <c r="AX725" s="13" t="s">
        <v>70</v>
      </c>
      <c r="AY725" s="150" t="s">
        <v>130</v>
      </c>
    </row>
    <row r="726" spans="2:65" s="12" customFormat="1">
      <c r="B726" s="141"/>
      <c r="D726" s="142" t="s">
        <v>142</v>
      </c>
      <c r="E726" s="143" t="s">
        <v>19</v>
      </c>
      <c r="F726" s="144" t="s">
        <v>966</v>
      </c>
      <c r="H726" s="145">
        <v>13.2</v>
      </c>
      <c r="I726" s="146"/>
      <c r="L726" s="141"/>
      <c r="M726" s="147"/>
      <c r="T726" s="148"/>
      <c r="AT726" s="143" t="s">
        <v>142</v>
      </c>
      <c r="AU726" s="143" t="s">
        <v>138</v>
      </c>
      <c r="AV726" s="12" t="s">
        <v>77</v>
      </c>
      <c r="AW726" s="12" t="s">
        <v>32</v>
      </c>
      <c r="AX726" s="12" t="s">
        <v>70</v>
      </c>
      <c r="AY726" s="143" t="s">
        <v>130</v>
      </c>
    </row>
    <row r="727" spans="2:65" s="12" customFormat="1">
      <c r="B727" s="141"/>
      <c r="D727" s="142" t="s">
        <v>142</v>
      </c>
      <c r="E727" s="143" t="s">
        <v>19</v>
      </c>
      <c r="F727" s="144" t="s">
        <v>967</v>
      </c>
      <c r="H727" s="145">
        <v>22.4</v>
      </c>
      <c r="I727" s="146"/>
      <c r="L727" s="141"/>
      <c r="M727" s="147"/>
      <c r="T727" s="148"/>
      <c r="AT727" s="143" t="s">
        <v>142</v>
      </c>
      <c r="AU727" s="143" t="s">
        <v>138</v>
      </c>
      <c r="AV727" s="12" t="s">
        <v>77</v>
      </c>
      <c r="AW727" s="12" t="s">
        <v>32</v>
      </c>
      <c r="AX727" s="12" t="s">
        <v>70</v>
      </c>
      <c r="AY727" s="143" t="s">
        <v>130</v>
      </c>
    </row>
    <row r="728" spans="2:65" s="14" customFormat="1">
      <c r="B728" s="167"/>
      <c r="D728" s="142" t="s">
        <v>142</v>
      </c>
      <c r="E728" s="168" t="s">
        <v>19</v>
      </c>
      <c r="F728" s="169" t="s">
        <v>260</v>
      </c>
      <c r="H728" s="170">
        <v>225.53999999999996</v>
      </c>
      <c r="I728" s="171"/>
      <c r="L728" s="167"/>
      <c r="M728" s="172"/>
      <c r="T728" s="173"/>
      <c r="AT728" s="168" t="s">
        <v>142</v>
      </c>
      <c r="AU728" s="168" t="s">
        <v>138</v>
      </c>
      <c r="AV728" s="14" t="s">
        <v>129</v>
      </c>
      <c r="AW728" s="14" t="s">
        <v>32</v>
      </c>
      <c r="AX728" s="14" t="s">
        <v>75</v>
      </c>
      <c r="AY728" s="168" t="s">
        <v>130</v>
      </c>
    </row>
    <row r="729" spans="2:65" s="1" customFormat="1" ht="24.2" customHeight="1">
      <c r="B729" s="32"/>
      <c r="C729" s="123" t="s">
        <v>1126</v>
      </c>
      <c r="D729" s="123" t="s">
        <v>134</v>
      </c>
      <c r="E729" s="124" t="s">
        <v>1127</v>
      </c>
      <c r="F729" s="125" t="s">
        <v>1128</v>
      </c>
      <c r="G729" s="126" t="s">
        <v>200</v>
      </c>
      <c r="H729" s="127">
        <v>20</v>
      </c>
      <c r="I729" s="128"/>
      <c r="J729" s="129">
        <f>ROUND(I729*H729,2)</f>
        <v>0</v>
      </c>
      <c r="K729" s="130"/>
      <c r="L729" s="32"/>
      <c r="M729" s="131" t="s">
        <v>19</v>
      </c>
      <c r="N729" s="132" t="s">
        <v>41</v>
      </c>
      <c r="P729" s="133">
        <f>O729*H729</f>
        <v>0</v>
      </c>
      <c r="Q729" s="133">
        <v>2.0000000000000001E-4</v>
      </c>
      <c r="R729" s="133">
        <f>Q729*H729</f>
        <v>4.0000000000000001E-3</v>
      </c>
      <c r="S729" s="133">
        <v>0</v>
      </c>
      <c r="T729" s="134">
        <f>S729*H729</f>
        <v>0</v>
      </c>
      <c r="AR729" s="135" t="s">
        <v>226</v>
      </c>
      <c r="AT729" s="135" t="s">
        <v>134</v>
      </c>
      <c r="AU729" s="135" t="s">
        <v>138</v>
      </c>
      <c r="AY729" s="17" t="s">
        <v>130</v>
      </c>
      <c r="BE729" s="136">
        <f>IF(N729="základní",J729,0)</f>
        <v>0</v>
      </c>
      <c r="BF729" s="136">
        <f>IF(N729="snížená",J729,0)</f>
        <v>0</v>
      </c>
      <c r="BG729" s="136">
        <f>IF(N729="zákl. přenesená",J729,0)</f>
        <v>0</v>
      </c>
      <c r="BH729" s="136">
        <f>IF(N729="sníž. přenesená",J729,0)</f>
        <v>0</v>
      </c>
      <c r="BI729" s="136">
        <f>IF(N729="nulová",J729,0)</f>
        <v>0</v>
      </c>
      <c r="BJ729" s="17" t="s">
        <v>75</v>
      </c>
      <c r="BK729" s="136">
        <f>ROUND(I729*H729,2)</f>
        <v>0</v>
      </c>
      <c r="BL729" s="17" t="s">
        <v>226</v>
      </c>
      <c r="BM729" s="135" t="s">
        <v>1129</v>
      </c>
    </row>
    <row r="730" spans="2:65" s="1" customFormat="1">
      <c r="B730" s="32"/>
      <c r="D730" s="137" t="s">
        <v>140</v>
      </c>
      <c r="F730" s="138" t="s">
        <v>1130</v>
      </c>
      <c r="I730" s="139"/>
      <c r="L730" s="32"/>
      <c r="M730" s="140"/>
      <c r="T730" s="53"/>
      <c r="AT730" s="17" t="s">
        <v>140</v>
      </c>
      <c r="AU730" s="17" t="s">
        <v>138</v>
      </c>
    </row>
    <row r="731" spans="2:65" s="1" customFormat="1" ht="16.5" customHeight="1">
      <c r="B731" s="32"/>
      <c r="C731" s="155" t="s">
        <v>1131</v>
      </c>
      <c r="D731" s="155" t="s">
        <v>215</v>
      </c>
      <c r="E731" s="156" t="s">
        <v>1132</v>
      </c>
      <c r="F731" s="157" t="s">
        <v>1133</v>
      </c>
      <c r="G731" s="158" t="s">
        <v>200</v>
      </c>
      <c r="H731" s="159">
        <v>20</v>
      </c>
      <c r="I731" s="160"/>
      <c r="J731" s="161">
        <f>ROUND(I731*H731,2)</f>
        <v>0</v>
      </c>
      <c r="K731" s="162"/>
      <c r="L731" s="163"/>
      <c r="M731" s="164" t="s">
        <v>19</v>
      </c>
      <c r="N731" s="165" t="s">
        <v>41</v>
      </c>
      <c r="P731" s="133">
        <f>O731*H731</f>
        <v>0</v>
      </c>
      <c r="Q731" s="133">
        <v>1.3999999999999999E-4</v>
      </c>
      <c r="R731" s="133">
        <f>Q731*H731</f>
        <v>2.7999999999999995E-3</v>
      </c>
      <c r="S731" s="133">
        <v>0</v>
      </c>
      <c r="T731" s="134">
        <f>S731*H731</f>
        <v>0</v>
      </c>
      <c r="AR731" s="135" t="s">
        <v>335</v>
      </c>
      <c r="AT731" s="135" t="s">
        <v>215</v>
      </c>
      <c r="AU731" s="135" t="s">
        <v>138</v>
      </c>
      <c r="AY731" s="17" t="s">
        <v>130</v>
      </c>
      <c r="BE731" s="136">
        <f>IF(N731="základní",J731,0)</f>
        <v>0</v>
      </c>
      <c r="BF731" s="136">
        <f>IF(N731="snížená",J731,0)</f>
        <v>0</v>
      </c>
      <c r="BG731" s="136">
        <f>IF(N731="zákl. přenesená",J731,0)</f>
        <v>0</v>
      </c>
      <c r="BH731" s="136">
        <f>IF(N731="sníž. přenesená",J731,0)</f>
        <v>0</v>
      </c>
      <c r="BI731" s="136">
        <f>IF(N731="nulová",J731,0)</f>
        <v>0</v>
      </c>
      <c r="BJ731" s="17" t="s">
        <v>75</v>
      </c>
      <c r="BK731" s="136">
        <f>ROUND(I731*H731,2)</f>
        <v>0</v>
      </c>
      <c r="BL731" s="17" t="s">
        <v>226</v>
      </c>
      <c r="BM731" s="135" t="s">
        <v>1134</v>
      </c>
    </row>
    <row r="732" spans="2:65" s="1" customFormat="1" ht="24.2" customHeight="1">
      <c r="B732" s="32"/>
      <c r="C732" s="123" t="s">
        <v>1135</v>
      </c>
      <c r="D732" s="123" t="s">
        <v>134</v>
      </c>
      <c r="E732" s="124" t="s">
        <v>1136</v>
      </c>
      <c r="F732" s="125" t="s">
        <v>1137</v>
      </c>
      <c r="G732" s="126" t="s">
        <v>365</v>
      </c>
      <c r="H732" s="127">
        <v>232.08</v>
      </c>
      <c r="I732" s="128"/>
      <c r="J732" s="129">
        <f>ROUND(I732*H732,2)</f>
        <v>0</v>
      </c>
      <c r="K732" s="130"/>
      <c r="L732" s="32"/>
      <c r="M732" s="131" t="s">
        <v>19</v>
      </c>
      <c r="N732" s="132" t="s">
        <v>41</v>
      </c>
      <c r="P732" s="133">
        <f>O732*H732</f>
        <v>0</v>
      </c>
      <c r="Q732" s="133">
        <v>5.0000000000000002E-5</v>
      </c>
      <c r="R732" s="133">
        <f>Q732*H732</f>
        <v>1.1604000000000001E-2</v>
      </c>
      <c r="S732" s="133">
        <v>0</v>
      </c>
      <c r="T732" s="134">
        <f>S732*H732</f>
        <v>0</v>
      </c>
      <c r="AR732" s="135" t="s">
        <v>226</v>
      </c>
      <c r="AT732" s="135" t="s">
        <v>134</v>
      </c>
      <c r="AU732" s="135" t="s">
        <v>138</v>
      </c>
      <c r="AY732" s="17" t="s">
        <v>130</v>
      </c>
      <c r="BE732" s="136">
        <f>IF(N732="základní",J732,0)</f>
        <v>0</v>
      </c>
      <c r="BF732" s="136">
        <f>IF(N732="snížená",J732,0)</f>
        <v>0</v>
      </c>
      <c r="BG732" s="136">
        <f>IF(N732="zákl. přenesená",J732,0)</f>
        <v>0</v>
      </c>
      <c r="BH732" s="136">
        <f>IF(N732="sníž. přenesená",J732,0)</f>
        <v>0</v>
      </c>
      <c r="BI732" s="136">
        <f>IF(N732="nulová",J732,0)</f>
        <v>0</v>
      </c>
      <c r="BJ732" s="17" t="s">
        <v>75</v>
      </c>
      <c r="BK732" s="136">
        <f>ROUND(I732*H732,2)</f>
        <v>0</v>
      </c>
      <c r="BL732" s="17" t="s">
        <v>226</v>
      </c>
      <c r="BM732" s="135" t="s">
        <v>1138</v>
      </c>
    </row>
    <row r="733" spans="2:65" s="1" customFormat="1">
      <c r="B733" s="32"/>
      <c r="D733" s="137" t="s">
        <v>140</v>
      </c>
      <c r="F733" s="138" t="s">
        <v>1139</v>
      </c>
      <c r="I733" s="139"/>
      <c r="L733" s="32"/>
      <c r="M733" s="140"/>
      <c r="T733" s="53"/>
      <c r="AT733" s="17" t="s">
        <v>140</v>
      </c>
      <c r="AU733" s="17" t="s">
        <v>138</v>
      </c>
    </row>
    <row r="734" spans="2:65" s="12" customFormat="1">
      <c r="B734" s="141"/>
      <c r="D734" s="142" t="s">
        <v>142</v>
      </c>
      <c r="E734" s="143" t="s">
        <v>19</v>
      </c>
      <c r="F734" s="144" t="s">
        <v>1068</v>
      </c>
      <c r="H734" s="145">
        <v>232.08</v>
      </c>
      <c r="I734" s="146"/>
      <c r="L734" s="141"/>
      <c r="M734" s="147"/>
      <c r="T734" s="148"/>
      <c r="AT734" s="143" t="s">
        <v>142</v>
      </c>
      <c r="AU734" s="143" t="s">
        <v>138</v>
      </c>
      <c r="AV734" s="12" t="s">
        <v>77</v>
      </c>
      <c r="AW734" s="12" t="s">
        <v>32</v>
      </c>
      <c r="AX734" s="12" t="s">
        <v>75</v>
      </c>
      <c r="AY734" s="143" t="s">
        <v>130</v>
      </c>
    </row>
    <row r="735" spans="2:65" s="1" customFormat="1" ht="49.15" customHeight="1">
      <c r="B735" s="32"/>
      <c r="C735" s="123" t="s">
        <v>1140</v>
      </c>
      <c r="D735" s="123" t="s">
        <v>134</v>
      </c>
      <c r="E735" s="124" t="s">
        <v>1141</v>
      </c>
      <c r="F735" s="125" t="s">
        <v>1142</v>
      </c>
      <c r="G735" s="126" t="s">
        <v>151</v>
      </c>
      <c r="H735" s="127">
        <v>5.9370000000000003</v>
      </c>
      <c r="I735" s="128"/>
      <c r="J735" s="129">
        <f>ROUND(I735*H735,2)</f>
        <v>0</v>
      </c>
      <c r="K735" s="130"/>
      <c r="L735" s="32"/>
      <c r="M735" s="131" t="s">
        <v>19</v>
      </c>
      <c r="N735" s="132" t="s">
        <v>41</v>
      </c>
      <c r="P735" s="133">
        <f>O735*H735</f>
        <v>0</v>
      </c>
      <c r="Q735" s="133">
        <v>0</v>
      </c>
      <c r="R735" s="133">
        <f>Q735*H735</f>
        <v>0</v>
      </c>
      <c r="S735" s="133">
        <v>0</v>
      </c>
      <c r="T735" s="134">
        <f>S735*H735</f>
        <v>0</v>
      </c>
      <c r="AR735" s="135" t="s">
        <v>226</v>
      </c>
      <c r="AT735" s="135" t="s">
        <v>134</v>
      </c>
      <c r="AU735" s="135" t="s">
        <v>138</v>
      </c>
      <c r="AY735" s="17" t="s">
        <v>130</v>
      </c>
      <c r="BE735" s="136">
        <f>IF(N735="základní",J735,0)</f>
        <v>0</v>
      </c>
      <c r="BF735" s="136">
        <f>IF(N735="snížená",J735,0)</f>
        <v>0</v>
      </c>
      <c r="BG735" s="136">
        <f>IF(N735="zákl. přenesená",J735,0)</f>
        <v>0</v>
      </c>
      <c r="BH735" s="136">
        <f>IF(N735="sníž. přenesená",J735,0)</f>
        <v>0</v>
      </c>
      <c r="BI735" s="136">
        <f>IF(N735="nulová",J735,0)</f>
        <v>0</v>
      </c>
      <c r="BJ735" s="17" t="s">
        <v>75</v>
      </c>
      <c r="BK735" s="136">
        <f>ROUND(I735*H735,2)</f>
        <v>0</v>
      </c>
      <c r="BL735" s="17" t="s">
        <v>226</v>
      </c>
      <c r="BM735" s="135" t="s">
        <v>1143</v>
      </c>
    </row>
    <row r="736" spans="2:65" s="1" customFormat="1">
      <c r="B736" s="32"/>
      <c r="D736" s="137" t="s">
        <v>140</v>
      </c>
      <c r="F736" s="138" t="s">
        <v>1144</v>
      </c>
      <c r="I736" s="139"/>
      <c r="L736" s="32"/>
      <c r="M736" s="140"/>
      <c r="T736" s="53"/>
      <c r="AT736" s="17" t="s">
        <v>140</v>
      </c>
      <c r="AU736" s="17" t="s">
        <v>138</v>
      </c>
    </row>
    <row r="737" spans="2:65" s="1" customFormat="1" ht="55.5" customHeight="1">
      <c r="B737" s="32"/>
      <c r="C737" s="123" t="s">
        <v>1145</v>
      </c>
      <c r="D737" s="123" t="s">
        <v>134</v>
      </c>
      <c r="E737" s="124" t="s">
        <v>1146</v>
      </c>
      <c r="F737" s="125" t="s">
        <v>1147</v>
      </c>
      <c r="G737" s="126" t="s">
        <v>151</v>
      </c>
      <c r="H737" s="127">
        <v>5.9370000000000003</v>
      </c>
      <c r="I737" s="128"/>
      <c r="J737" s="129">
        <f>ROUND(I737*H737,2)</f>
        <v>0</v>
      </c>
      <c r="K737" s="130"/>
      <c r="L737" s="32"/>
      <c r="M737" s="131" t="s">
        <v>19</v>
      </c>
      <c r="N737" s="132" t="s">
        <v>41</v>
      </c>
      <c r="P737" s="133">
        <f>O737*H737</f>
        <v>0</v>
      </c>
      <c r="Q737" s="133">
        <v>0</v>
      </c>
      <c r="R737" s="133">
        <f>Q737*H737</f>
        <v>0</v>
      </c>
      <c r="S737" s="133">
        <v>0</v>
      </c>
      <c r="T737" s="134">
        <f>S737*H737</f>
        <v>0</v>
      </c>
      <c r="AR737" s="135" t="s">
        <v>226</v>
      </c>
      <c r="AT737" s="135" t="s">
        <v>134</v>
      </c>
      <c r="AU737" s="135" t="s">
        <v>138</v>
      </c>
      <c r="AY737" s="17" t="s">
        <v>130</v>
      </c>
      <c r="BE737" s="136">
        <f>IF(N737="základní",J737,0)</f>
        <v>0</v>
      </c>
      <c r="BF737" s="136">
        <f>IF(N737="snížená",J737,0)</f>
        <v>0</v>
      </c>
      <c r="BG737" s="136">
        <f>IF(N737="zákl. přenesená",J737,0)</f>
        <v>0</v>
      </c>
      <c r="BH737" s="136">
        <f>IF(N737="sníž. přenesená",J737,0)</f>
        <v>0</v>
      </c>
      <c r="BI737" s="136">
        <f>IF(N737="nulová",J737,0)</f>
        <v>0</v>
      </c>
      <c r="BJ737" s="17" t="s">
        <v>75</v>
      </c>
      <c r="BK737" s="136">
        <f>ROUND(I737*H737,2)</f>
        <v>0</v>
      </c>
      <c r="BL737" s="17" t="s">
        <v>226</v>
      </c>
      <c r="BM737" s="135" t="s">
        <v>1148</v>
      </c>
    </row>
    <row r="738" spans="2:65" s="1" customFormat="1">
      <c r="B738" s="32"/>
      <c r="D738" s="137" t="s">
        <v>140</v>
      </c>
      <c r="F738" s="138" t="s">
        <v>1149</v>
      </c>
      <c r="I738" s="139"/>
      <c r="L738" s="32"/>
      <c r="M738" s="140"/>
      <c r="T738" s="53"/>
      <c r="AT738" s="17" t="s">
        <v>140</v>
      </c>
      <c r="AU738" s="17" t="s">
        <v>138</v>
      </c>
    </row>
    <row r="739" spans="2:65" s="11" customFormat="1" ht="20.85" customHeight="1">
      <c r="B739" s="111"/>
      <c r="D739" s="112" t="s">
        <v>69</v>
      </c>
      <c r="E739" s="121" t="s">
        <v>1150</v>
      </c>
      <c r="F739" s="121" t="s">
        <v>1151</v>
      </c>
      <c r="I739" s="114"/>
      <c r="J739" s="122">
        <f>BK739</f>
        <v>0</v>
      </c>
      <c r="L739" s="111"/>
      <c r="M739" s="116"/>
      <c r="P739" s="117">
        <f>SUM(P740:P753)</f>
        <v>0</v>
      </c>
      <c r="R739" s="117">
        <f>SUM(R740:R753)</f>
        <v>2.4434189999999998E-2</v>
      </c>
      <c r="T739" s="118">
        <f>SUM(T740:T753)</f>
        <v>0</v>
      </c>
      <c r="AR739" s="112" t="s">
        <v>77</v>
      </c>
      <c r="AT739" s="119" t="s">
        <v>69</v>
      </c>
      <c r="AU739" s="119" t="s">
        <v>77</v>
      </c>
      <c r="AY739" s="112" t="s">
        <v>130</v>
      </c>
      <c r="BK739" s="120">
        <f>SUM(BK740:BK753)</f>
        <v>0</v>
      </c>
    </row>
    <row r="740" spans="2:65" s="1" customFormat="1" ht="24.2" customHeight="1">
      <c r="B740" s="32"/>
      <c r="C740" s="123" t="s">
        <v>1152</v>
      </c>
      <c r="D740" s="123" t="s">
        <v>134</v>
      </c>
      <c r="E740" s="124" t="s">
        <v>1153</v>
      </c>
      <c r="F740" s="125" t="s">
        <v>1154</v>
      </c>
      <c r="G740" s="126" t="s">
        <v>157</v>
      </c>
      <c r="H740" s="127">
        <v>51.058999999999997</v>
      </c>
      <c r="I740" s="128"/>
      <c r="J740" s="129">
        <f>ROUND(I740*H740,2)</f>
        <v>0</v>
      </c>
      <c r="K740" s="130"/>
      <c r="L740" s="32"/>
      <c r="M740" s="131" t="s">
        <v>19</v>
      </c>
      <c r="N740" s="132" t="s">
        <v>41</v>
      </c>
      <c r="P740" s="133">
        <f>O740*H740</f>
        <v>0</v>
      </c>
      <c r="Q740" s="133">
        <v>1.7000000000000001E-4</v>
      </c>
      <c r="R740" s="133">
        <f>Q740*H740</f>
        <v>8.68003E-3</v>
      </c>
      <c r="S740" s="133">
        <v>0</v>
      </c>
      <c r="T740" s="134">
        <f>S740*H740</f>
        <v>0</v>
      </c>
      <c r="AR740" s="135" t="s">
        <v>226</v>
      </c>
      <c r="AT740" s="135" t="s">
        <v>134</v>
      </c>
      <c r="AU740" s="135" t="s">
        <v>138</v>
      </c>
      <c r="AY740" s="17" t="s">
        <v>130</v>
      </c>
      <c r="BE740" s="136">
        <f>IF(N740="základní",J740,0)</f>
        <v>0</v>
      </c>
      <c r="BF740" s="136">
        <f>IF(N740="snížená",J740,0)</f>
        <v>0</v>
      </c>
      <c r="BG740" s="136">
        <f>IF(N740="zákl. přenesená",J740,0)</f>
        <v>0</v>
      </c>
      <c r="BH740" s="136">
        <f>IF(N740="sníž. přenesená",J740,0)</f>
        <v>0</v>
      </c>
      <c r="BI740" s="136">
        <f>IF(N740="nulová",J740,0)</f>
        <v>0</v>
      </c>
      <c r="BJ740" s="17" t="s">
        <v>75</v>
      </c>
      <c r="BK740" s="136">
        <f>ROUND(I740*H740,2)</f>
        <v>0</v>
      </c>
      <c r="BL740" s="17" t="s">
        <v>226</v>
      </c>
      <c r="BM740" s="135" t="s">
        <v>1155</v>
      </c>
    </row>
    <row r="741" spans="2:65" s="1" customFormat="1">
      <c r="B741" s="32"/>
      <c r="D741" s="137" t="s">
        <v>140</v>
      </c>
      <c r="F741" s="138" t="s">
        <v>1156</v>
      </c>
      <c r="I741" s="139"/>
      <c r="L741" s="32"/>
      <c r="M741" s="140"/>
      <c r="T741" s="53"/>
      <c r="AT741" s="17" t="s">
        <v>140</v>
      </c>
      <c r="AU741" s="17" t="s">
        <v>138</v>
      </c>
    </row>
    <row r="742" spans="2:65" s="12" customFormat="1">
      <c r="B742" s="141"/>
      <c r="D742" s="142" t="s">
        <v>142</v>
      </c>
      <c r="E742" s="143" t="s">
        <v>19</v>
      </c>
      <c r="F742" s="144" t="s">
        <v>1157</v>
      </c>
      <c r="H742" s="145">
        <v>12.73</v>
      </c>
      <c r="I742" s="146"/>
      <c r="L742" s="141"/>
      <c r="M742" s="147"/>
      <c r="T742" s="148"/>
      <c r="AT742" s="143" t="s">
        <v>142</v>
      </c>
      <c r="AU742" s="143" t="s">
        <v>138</v>
      </c>
      <c r="AV742" s="12" t="s">
        <v>77</v>
      </c>
      <c r="AW742" s="12" t="s">
        <v>32</v>
      </c>
      <c r="AX742" s="12" t="s">
        <v>70</v>
      </c>
      <c r="AY742" s="143" t="s">
        <v>130</v>
      </c>
    </row>
    <row r="743" spans="2:65" s="12" customFormat="1">
      <c r="B743" s="141"/>
      <c r="D743" s="142" t="s">
        <v>142</v>
      </c>
      <c r="E743" s="143" t="s">
        <v>19</v>
      </c>
      <c r="F743" s="144" t="s">
        <v>1158</v>
      </c>
      <c r="H743" s="145">
        <v>30.067</v>
      </c>
      <c r="I743" s="146"/>
      <c r="L743" s="141"/>
      <c r="M743" s="147"/>
      <c r="T743" s="148"/>
      <c r="AT743" s="143" t="s">
        <v>142</v>
      </c>
      <c r="AU743" s="143" t="s">
        <v>138</v>
      </c>
      <c r="AV743" s="12" t="s">
        <v>77</v>
      </c>
      <c r="AW743" s="12" t="s">
        <v>32</v>
      </c>
      <c r="AX743" s="12" t="s">
        <v>70</v>
      </c>
      <c r="AY743" s="143" t="s">
        <v>130</v>
      </c>
    </row>
    <row r="744" spans="2:65" s="12" customFormat="1">
      <c r="B744" s="141"/>
      <c r="D744" s="142" t="s">
        <v>142</v>
      </c>
      <c r="E744" s="143" t="s">
        <v>19</v>
      </c>
      <c r="F744" s="144" t="s">
        <v>1159</v>
      </c>
      <c r="H744" s="145">
        <v>8.2620000000000005</v>
      </c>
      <c r="I744" s="146"/>
      <c r="L744" s="141"/>
      <c r="M744" s="147"/>
      <c r="T744" s="148"/>
      <c r="AT744" s="143" t="s">
        <v>142</v>
      </c>
      <c r="AU744" s="143" t="s">
        <v>138</v>
      </c>
      <c r="AV744" s="12" t="s">
        <v>77</v>
      </c>
      <c r="AW744" s="12" t="s">
        <v>32</v>
      </c>
      <c r="AX744" s="12" t="s">
        <v>70</v>
      </c>
      <c r="AY744" s="143" t="s">
        <v>130</v>
      </c>
    </row>
    <row r="745" spans="2:65" s="14" customFormat="1">
      <c r="B745" s="167"/>
      <c r="D745" s="142" t="s">
        <v>142</v>
      </c>
      <c r="E745" s="168" t="s">
        <v>19</v>
      </c>
      <c r="F745" s="169" t="s">
        <v>260</v>
      </c>
      <c r="H745" s="170">
        <v>51.058999999999997</v>
      </c>
      <c r="I745" s="171"/>
      <c r="L745" s="167"/>
      <c r="M745" s="172"/>
      <c r="T745" s="173"/>
      <c r="AT745" s="168" t="s">
        <v>142</v>
      </c>
      <c r="AU745" s="168" t="s">
        <v>138</v>
      </c>
      <c r="AV745" s="14" t="s">
        <v>129</v>
      </c>
      <c r="AW745" s="14" t="s">
        <v>32</v>
      </c>
      <c r="AX745" s="14" t="s">
        <v>75</v>
      </c>
      <c r="AY745" s="168" t="s">
        <v>130</v>
      </c>
    </row>
    <row r="746" spans="2:65" s="1" customFormat="1" ht="24.2" customHeight="1">
      <c r="B746" s="32"/>
      <c r="C746" s="123" t="s">
        <v>1160</v>
      </c>
      <c r="D746" s="123" t="s">
        <v>134</v>
      </c>
      <c r="E746" s="124" t="s">
        <v>1161</v>
      </c>
      <c r="F746" s="125" t="s">
        <v>1162</v>
      </c>
      <c r="G746" s="126" t="s">
        <v>157</v>
      </c>
      <c r="H746" s="127">
        <v>51.058999999999997</v>
      </c>
      <c r="I746" s="128"/>
      <c r="J746" s="129">
        <f>ROUND(I746*H746,2)</f>
        <v>0</v>
      </c>
      <c r="K746" s="130"/>
      <c r="L746" s="32"/>
      <c r="M746" s="131" t="s">
        <v>19</v>
      </c>
      <c r="N746" s="132" t="s">
        <v>41</v>
      </c>
      <c r="P746" s="133">
        <f>O746*H746</f>
        <v>0</v>
      </c>
      <c r="Q746" s="133">
        <v>1.2E-4</v>
      </c>
      <c r="R746" s="133">
        <f>Q746*H746</f>
        <v>6.12708E-3</v>
      </c>
      <c r="S746" s="133">
        <v>0</v>
      </c>
      <c r="T746" s="134">
        <f>S746*H746</f>
        <v>0</v>
      </c>
      <c r="AR746" s="135" t="s">
        <v>226</v>
      </c>
      <c r="AT746" s="135" t="s">
        <v>134</v>
      </c>
      <c r="AU746" s="135" t="s">
        <v>138</v>
      </c>
      <c r="AY746" s="17" t="s">
        <v>130</v>
      </c>
      <c r="BE746" s="136">
        <f>IF(N746="základní",J746,0)</f>
        <v>0</v>
      </c>
      <c r="BF746" s="136">
        <f>IF(N746="snížená",J746,0)</f>
        <v>0</v>
      </c>
      <c r="BG746" s="136">
        <f>IF(N746="zákl. přenesená",J746,0)</f>
        <v>0</v>
      </c>
      <c r="BH746" s="136">
        <f>IF(N746="sníž. přenesená",J746,0)</f>
        <v>0</v>
      </c>
      <c r="BI746" s="136">
        <f>IF(N746="nulová",J746,0)</f>
        <v>0</v>
      </c>
      <c r="BJ746" s="17" t="s">
        <v>75</v>
      </c>
      <c r="BK746" s="136">
        <f>ROUND(I746*H746,2)</f>
        <v>0</v>
      </c>
      <c r="BL746" s="17" t="s">
        <v>226</v>
      </c>
      <c r="BM746" s="135" t="s">
        <v>1163</v>
      </c>
    </row>
    <row r="747" spans="2:65" s="1" customFormat="1">
      <c r="B747" s="32"/>
      <c r="D747" s="137" t="s">
        <v>140</v>
      </c>
      <c r="F747" s="138" t="s">
        <v>1164</v>
      </c>
      <c r="I747" s="139"/>
      <c r="L747" s="32"/>
      <c r="M747" s="140"/>
      <c r="T747" s="53"/>
      <c r="AT747" s="17" t="s">
        <v>140</v>
      </c>
      <c r="AU747" s="17" t="s">
        <v>138</v>
      </c>
    </row>
    <row r="748" spans="2:65" s="1" customFormat="1" ht="24.2" customHeight="1">
      <c r="B748" s="32"/>
      <c r="C748" s="123" t="s">
        <v>1165</v>
      </c>
      <c r="D748" s="123" t="s">
        <v>134</v>
      </c>
      <c r="E748" s="124" t="s">
        <v>1166</v>
      </c>
      <c r="F748" s="125" t="s">
        <v>1167</v>
      </c>
      <c r="G748" s="126" t="s">
        <v>157</v>
      </c>
      <c r="H748" s="127">
        <v>51.058999999999997</v>
      </c>
      <c r="I748" s="128"/>
      <c r="J748" s="129">
        <f>ROUND(I748*H748,2)</f>
        <v>0</v>
      </c>
      <c r="K748" s="130"/>
      <c r="L748" s="32"/>
      <c r="M748" s="131" t="s">
        <v>19</v>
      </c>
      <c r="N748" s="132" t="s">
        <v>41</v>
      </c>
      <c r="P748" s="133">
        <f>O748*H748</f>
        <v>0</v>
      </c>
      <c r="Q748" s="133">
        <v>1.2E-4</v>
      </c>
      <c r="R748" s="133">
        <f>Q748*H748</f>
        <v>6.12708E-3</v>
      </c>
      <c r="S748" s="133">
        <v>0</v>
      </c>
      <c r="T748" s="134">
        <f>S748*H748</f>
        <v>0</v>
      </c>
      <c r="AR748" s="135" t="s">
        <v>226</v>
      </c>
      <c r="AT748" s="135" t="s">
        <v>134</v>
      </c>
      <c r="AU748" s="135" t="s">
        <v>138</v>
      </c>
      <c r="AY748" s="17" t="s">
        <v>130</v>
      </c>
      <c r="BE748" s="136">
        <f>IF(N748="základní",J748,0)</f>
        <v>0</v>
      </c>
      <c r="BF748" s="136">
        <f>IF(N748="snížená",J748,0)</f>
        <v>0</v>
      </c>
      <c r="BG748" s="136">
        <f>IF(N748="zákl. přenesená",J748,0)</f>
        <v>0</v>
      </c>
      <c r="BH748" s="136">
        <f>IF(N748="sníž. přenesená",J748,0)</f>
        <v>0</v>
      </c>
      <c r="BI748" s="136">
        <f>IF(N748="nulová",J748,0)</f>
        <v>0</v>
      </c>
      <c r="BJ748" s="17" t="s">
        <v>75</v>
      </c>
      <c r="BK748" s="136">
        <f>ROUND(I748*H748,2)</f>
        <v>0</v>
      </c>
      <c r="BL748" s="17" t="s">
        <v>226</v>
      </c>
      <c r="BM748" s="135" t="s">
        <v>1168</v>
      </c>
    </row>
    <row r="749" spans="2:65" s="1" customFormat="1">
      <c r="B749" s="32"/>
      <c r="D749" s="137" t="s">
        <v>140</v>
      </c>
      <c r="F749" s="138" t="s">
        <v>1169</v>
      </c>
      <c r="I749" s="139"/>
      <c r="L749" s="32"/>
      <c r="M749" s="140"/>
      <c r="T749" s="53"/>
      <c r="AT749" s="17" t="s">
        <v>140</v>
      </c>
      <c r="AU749" s="17" t="s">
        <v>138</v>
      </c>
    </row>
    <row r="750" spans="2:65" s="1" customFormat="1" ht="24.2" customHeight="1">
      <c r="B750" s="32"/>
      <c r="C750" s="123" t="s">
        <v>1170</v>
      </c>
      <c r="D750" s="123" t="s">
        <v>134</v>
      </c>
      <c r="E750" s="124" t="s">
        <v>1171</v>
      </c>
      <c r="F750" s="125" t="s">
        <v>1172</v>
      </c>
      <c r="G750" s="126" t="s">
        <v>157</v>
      </c>
      <c r="H750" s="127">
        <v>25</v>
      </c>
      <c r="I750" s="128"/>
      <c r="J750" s="129">
        <f>ROUND(I750*H750,2)</f>
        <v>0</v>
      </c>
      <c r="K750" s="130"/>
      <c r="L750" s="32"/>
      <c r="M750" s="131" t="s">
        <v>19</v>
      </c>
      <c r="N750" s="132" t="s">
        <v>41</v>
      </c>
      <c r="P750" s="133">
        <f>O750*H750</f>
        <v>0</v>
      </c>
      <c r="Q750" s="133">
        <v>1.3999999999999999E-4</v>
      </c>
      <c r="R750" s="133">
        <f>Q750*H750</f>
        <v>3.4999999999999996E-3</v>
      </c>
      <c r="S750" s="133">
        <v>0</v>
      </c>
      <c r="T750" s="134">
        <f>S750*H750</f>
        <v>0</v>
      </c>
      <c r="AR750" s="135" t="s">
        <v>226</v>
      </c>
      <c r="AT750" s="135" t="s">
        <v>134</v>
      </c>
      <c r="AU750" s="135" t="s">
        <v>138</v>
      </c>
      <c r="AY750" s="17" t="s">
        <v>130</v>
      </c>
      <c r="BE750" s="136">
        <f>IF(N750="základní",J750,0)</f>
        <v>0</v>
      </c>
      <c r="BF750" s="136">
        <f>IF(N750="snížená",J750,0)</f>
        <v>0</v>
      </c>
      <c r="BG750" s="136">
        <f>IF(N750="zákl. přenesená",J750,0)</f>
        <v>0</v>
      </c>
      <c r="BH750" s="136">
        <f>IF(N750="sníž. přenesená",J750,0)</f>
        <v>0</v>
      </c>
      <c r="BI750" s="136">
        <f>IF(N750="nulová",J750,0)</f>
        <v>0</v>
      </c>
      <c r="BJ750" s="17" t="s">
        <v>75</v>
      </c>
      <c r="BK750" s="136">
        <f>ROUND(I750*H750,2)</f>
        <v>0</v>
      </c>
      <c r="BL750" s="17" t="s">
        <v>226</v>
      </c>
      <c r="BM750" s="135" t="s">
        <v>1173</v>
      </c>
    </row>
    <row r="751" spans="2:65" s="1" customFormat="1">
      <c r="B751" s="32"/>
      <c r="D751" s="137" t="s">
        <v>140</v>
      </c>
      <c r="F751" s="138" t="s">
        <v>1174</v>
      </c>
      <c r="I751" s="139"/>
      <c r="L751" s="32"/>
      <c r="M751" s="140"/>
      <c r="T751" s="53"/>
      <c r="AT751" s="17" t="s">
        <v>140</v>
      </c>
      <c r="AU751" s="17" t="s">
        <v>138</v>
      </c>
    </row>
    <row r="752" spans="2:65" s="13" customFormat="1">
      <c r="B752" s="149"/>
      <c r="D752" s="142" t="s">
        <v>142</v>
      </c>
      <c r="E752" s="150" t="s">
        <v>19</v>
      </c>
      <c r="F752" s="151" t="s">
        <v>1175</v>
      </c>
      <c r="H752" s="150" t="s">
        <v>19</v>
      </c>
      <c r="I752" s="152"/>
      <c r="L752" s="149"/>
      <c r="M752" s="153"/>
      <c r="T752" s="154"/>
      <c r="AT752" s="150" t="s">
        <v>142</v>
      </c>
      <c r="AU752" s="150" t="s">
        <v>138</v>
      </c>
      <c r="AV752" s="13" t="s">
        <v>75</v>
      </c>
      <c r="AW752" s="13" t="s">
        <v>32</v>
      </c>
      <c r="AX752" s="13" t="s">
        <v>70</v>
      </c>
      <c r="AY752" s="150" t="s">
        <v>130</v>
      </c>
    </row>
    <row r="753" spans="2:65" s="12" customFormat="1">
      <c r="B753" s="141"/>
      <c r="D753" s="142" t="s">
        <v>142</v>
      </c>
      <c r="E753" s="143" t="s">
        <v>19</v>
      </c>
      <c r="F753" s="144" t="s">
        <v>287</v>
      </c>
      <c r="H753" s="145">
        <v>25</v>
      </c>
      <c r="I753" s="146"/>
      <c r="L753" s="141"/>
      <c r="M753" s="147"/>
      <c r="T753" s="148"/>
      <c r="AT753" s="143" t="s">
        <v>142</v>
      </c>
      <c r="AU753" s="143" t="s">
        <v>138</v>
      </c>
      <c r="AV753" s="12" t="s">
        <v>77</v>
      </c>
      <c r="AW753" s="12" t="s">
        <v>32</v>
      </c>
      <c r="AX753" s="12" t="s">
        <v>75</v>
      </c>
      <c r="AY753" s="143" t="s">
        <v>130</v>
      </c>
    </row>
    <row r="754" spans="2:65" s="11" customFormat="1" ht="20.85" customHeight="1">
      <c r="B754" s="111"/>
      <c r="D754" s="112" t="s">
        <v>69</v>
      </c>
      <c r="E754" s="121" t="s">
        <v>1176</v>
      </c>
      <c r="F754" s="121" t="s">
        <v>1177</v>
      </c>
      <c r="I754" s="114"/>
      <c r="J754" s="122">
        <f>BK754</f>
        <v>0</v>
      </c>
      <c r="L754" s="111"/>
      <c r="M754" s="116"/>
      <c r="P754" s="117">
        <f>SUM(P755:P761)</f>
        <v>0</v>
      </c>
      <c r="R754" s="117">
        <f>SUM(R755:R761)</f>
        <v>1.4768699999999999</v>
      </c>
      <c r="T754" s="118">
        <f>SUM(T755:T761)</f>
        <v>0</v>
      </c>
      <c r="AR754" s="112" t="s">
        <v>77</v>
      </c>
      <c r="AT754" s="119" t="s">
        <v>69</v>
      </c>
      <c r="AU754" s="119" t="s">
        <v>77</v>
      </c>
      <c r="AY754" s="112" t="s">
        <v>130</v>
      </c>
      <c r="BK754" s="120">
        <f>SUM(BK755:BK761)</f>
        <v>0</v>
      </c>
    </row>
    <row r="755" spans="2:65" s="1" customFormat="1" ht="33" customHeight="1">
      <c r="B755" s="32"/>
      <c r="C755" s="123" t="s">
        <v>1178</v>
      </c>
      <c r="D755" s="123" t="s">
        <v>134</v>
      </c>
      <c r="E755" s="124" t="s">
        <v>1179</v>
      </c>
      <c r="F755" s="125" t="s">
        <v>1180</v>
      </c>
      <c r="G755" s="126" t="s">
        <v>157</v>
      </c>
      <c r="H755" s="127">
        <v>1230.7249999999999</v>
      </c>
      <c r="I755" s="128"/>
      <c r="J755" s="129">
        <f>ROUND(I755*H755,2)</f>
        <v>0</v>
      </c>
      <c r="K755" s="130"/>
      <c r="L755" s="32"/>
      <c r="M755" s="131" t="s">
        <v>19</v>
      </c>
      <c r="N755" s="132" t="s">
        <v>41</v>
      </c>
      <c r="P755" s="133">
        <f>O755*H755</f>
        <v>0</v>
      </c>
      <c r="Q755" s="133">
        <v>2.0000000000000001E-4</v>
      </c>
      <c r="R755" s="133">
        <f>Q755*H755</f>
        <v>0.246145</v>
      </c>
      <c r="S755" s="133">
        <v>0</v>
      </c>
      <c r="T755" s="134">
        <f>S755*H755</f>
        <v>0</v>
      </c>
      <c r="AR755" s="135" t="s">
        <v>226</v>
      </c>
      <c r="AT755" s="135" t="s">
        <v>134</v>
      </c>
      <c r="AU755" s="135" t="s">
        <v>138</v>
      </c>
      <c r="AY755" s="17" t="s">
        <v>130</v>
      </c>
      <c r="BE755" s="136">
        <f>IF(N755="základní",J755,0)</f>
        <v>0</v>
      </c>
      <c r="BF755" s="136">
        <f>IF(N755="snížená",J755,0)</f>
        <v>0</v>
      </c>
      <c r="BG755" s="136">
        <f>IF(N755="zákl. přenesená",J755,0)</f>
        <v>0</v>
      </c>
      <c r="BH755" s="136">
        <f>IF(N755="sníž. přenesená",J755,0)</f>
        <v>0</v>
      </c>
      <c r="BI755" s="136">
        <f>IF(N755="nulová",J755,0)</f>
        <v>0</v>
      </c>
      <c r="BJ755" s="17" t="s">
        <v>75</v>
      </c>
      <c r="BK755" s="136">
        <f>ROUND(I755*H755,2)</f>
        <v>0</v>
      </c>
      <c r="BL755" s="17" t="s">
        <v>226</v>
      </c>
      <c r="BM755" s="135" t="s">
        <v>1181</v>
      </c>
    </row>
    <row r="756" spans="2:65" s="1" customFormat="1">
      <c r="B756" s="32"/>
      <c r="D756" s="137" t="s">
        <v>140</v>
      </c>
      <c r="F756" s="138" t="s">
        <v>1182</v>
      </c>
      <c r="I756" s="139"/>
      <c r="L756" s="32"/>
      <c r="M756" s="140"/>
      <c r="T756" s="53"/>
      <c r="AT756" s="17" t="s">
        <v>140</v>
      </c>
      <c r="AU756" s="17" t="s">
        <v>138</v>
      </c>
    </row>
    <row r="757" spans="2:65" s="12" customFormat="1">
      <c r="B757" s="141"/>
      <c r="D757" s="142" t="s">
        <v>142</v>
      </c>
      <c r="E757" s="143" t="s">
        <v>19</v>
      </c>
      <c r="F757" s="144" t="s">
        <v>1183</v>
      </c>
      <c r="H757" s="145">
        <v>1230.7249999999999</v>
      </c>
      <c r="I757" s="146"/>
      <c r="L757" s="141"/>
      <c r="M757" s="147"/>
      <c r="T757" s="148"/>
      <c r="AT757" s="143" t="s">
        <v>142</v>
      </c>
      <c r="AU757" s="143" t="s">
        <v>138</v>
      </c>
      <c r="AV757" s="12" t="s">
        <v>77</v>
      </c>
      <c r="AW757" s="12" t="s">
        <v>32</v>
      </c>
      <c r="AX757" s="12" t="s">
        <v>75</v>
      </c>
      <c r="AY757" s="143" t="s">
        <v>130</v>
      </c>
    </row>
    <row r="758" spans="2:65" s="1" customFormat="1" ht="24.2" customHeight="1">
      <c r="B758" s="32"/>
      <c r="C758" s="123" t="s">
        <v>1184</v>
      </c>
      <c r="D758" s="123" t="s">
        <v>134</v>
      </c>
      <c r="E758" s="124" t="s">
        <v>1185</v>
      </c>
      <c r="F758" s="125" t="s">
        <v>1186</v>
      </c>
      <c r="G758" s="126" t="s">
        <v>157</v>
      </c>
      <c r="H758" s="127">
        <v>1230.7249999999999</v>
      </c>
      <c r="I758" s="128"/>
      <c r="J758" s="129">
        <f>ROUND(I758*H758,2)</f>
        <v>0</v>
      </c>
      <c r="K758" s="130"/>
      <c r="L758" s="32"/>
      <c r="M758" s="131" t="s">
        <v>19</v>
      </c>
      <c r="N758" s="132" t="s">
        <v>41</v>
      </c>
      <c r="P758" s="133">
        <f>O758*H758</f>
        <v>0</v>
      </c>
      <c r="Q758" s="133">
        <v>2.5999999999999998E-4</v>
      </c>
      <c r="R758" s="133">
        <f>Q758*H758</f>
        <v>0.31998849999999995</v>
      </c>
      <c r="S758" s="133">
        <v>0</v>
      </c>
      <c r="T758" s="134">
        <f>S758*H758</f>
        <v>0</v>
      </c>
      <c r="AR758" s="135" t="s">
        <v>226</v>
      </c>
      <c r="AT758" s="135" t="s">
        <v>134</v>
      </c>
      <c r="AU758" s="135" t="s">
        <v>138</v>
      </c>
      <c r="AY758" s="17" t="s">
        <v>130</v>
      </c>
      <c r="BE758" s="136">
        <f>IF(N758="základní",J758,0)</f>
        <v>0</v>
      </c>
      <c r="BF758" s="136">
        <f>IF(N758="snížená",J758,0)</f>
        <v>0</v>
      </c>
      <c r="BG758" s="136">
        <f>IF(N758="zákl. přenesená",J758,0)</f>
        <v>0</v>
      </c>
      <c r="BH758" s="136">
        <f>IF(N758="sníž. přenesená",J758,0)</f>
        <v>0</v>
      </c>
      <c r="BI758" s="136">
        <f>IF(N758="nulová",J758,0)</f>
        <v>0</v>
      </c>
      <c r="BJ758" s="17" t="s">
        <v>75</v>
      </c>
      <c r="BK758" s="136">
        <f>ROUND(I758*H758,2)</f>
        <v>0</v>
      </c>
      <c r="BL758" s="17" t="s">
        <v>226</v>
      </c>
      <c r="BM758" s="135" t="s">
        <v>1187</v>
      </c>
    </row>
    <row r="759" spans="2:65" s="1" customFormat="1">
      <c r="B759" s="32"/>
      <c r="D759" s="137" t="s">
        <v>140</v>
      </c>
      <c r="F759" s="138" t="s">
        <v>1188</v>
      </c>
      <c r="I759" s="139"/>
      <c r="L759" s="32"/>
      <c r="M759" s="140"/>
      <c r="T759" s="53"/>
      <c r="AT759" s="17" t="s">
        <v>140</v>
      </c>
      <c r="AU759" s="17" t="s">
        <v>138</v>
      </c>
    </row>
    <row r="760" spans="2:65" s="1" customFormat="1" ht="33" customHeight="1">
      <c r="B760" s="32"/>
      <c r="C760" s="123" t="s">
        <v>1189</v>
      </c>
      <c r="D760" s="123" t="s">
        <v>134</v>
      </c>
      <c r="E760" s="124" t="s">
        <v>1190</v>
      </c>
      <c r="F760" s="125" t="s">
        <v>1191</v>
      </c>
      <c r="G760" s="126" t="s">
        <v>157</v>
      </c>
      <c r="H760" s="127">
        <v>1230.7249999999999</v>
      </c>
      <c r="I760" s="128"/>
      <c r="J760" s="129">
        <f>ROUND(I760*H760,2)</f>
        <v>0</v>
      </c>
      <c r="K760" s="130"/>
      <c r="L760" s="32"/>
      <c r="M760" s="131" t="s">
        <v>19</v>
      </c>
      <c r="N760" s="132" t="s">
        <v>41</v>
      </c>
      <c r="P760" s="133">
        <f>O760*H760</f>
        <v>0</v>
      </c>
      <c r="Q760" s="133">
        <v>7.3999999999999999E-4</v>
      </c>
      <c r="R760" s="133">
        <f>Q760*H760</f>
        <v>0.91073649999999995</v>
      </c>
      <c r="S760" s="133">
        <v>0</v>
      </c>
      <c r="T760" s="134">
        <f>S760*H760</f>
        <v>0</v>
      </c>
      <c r="AR760" s="135" t="s">
        <v>226</v>
      </c>
      <c r="AT760" s="135" t="s">
        <v>134</v>
      </c>
      <c r="AU760" s="135" t="s">
        <v>138</v>
      </c>
      <c r="AY760" s="17" t="s">
        <v>130</v>
      </c>
      <c r="BE760" s="136">
        <f>IF(N760="základní",J760,0)</f>
        <v>0</v>
      </c>
      <c r="BF760" s="136">
        <f>IF(N760="snížená",J760,0)</f>
        <v>0</v>
      </c>
      <c r="BG760" s="136">
        <f>IF(N760="zákl. přenesená",J760,0)</f>
        <v>0</v>
      </c>
      <c r="BH760" s="136">
        <f>IF(N760="sníž. přenesená",J760,0)</f>
        <v>0</v>
      </c>
      <c r="BI760" s="136">
        <f>IF(N760="nulová",J760,0)</f>
        <v>0</v>
      </c>
      <c r="BJ760" s="17" t="s">
        <v>75</v>
      </c>
      <c r="BK760" s="136">
        <f>ROUND(I760*H760,2)</f>
        <v>0</v>
      </c>
      <c r="BL760" s="17" t="s">
        <v>226</v>
      </c>
      <c r="BM760" s="135" t="s">
        <v>1192</v>
      </c>
    </row>
    <row r="761" spans="2:65" s="1" customFormat="1">
      <c r="B761" s="32"/>
      <c r="D761" s="137" t="s">
        <v>140</v>
      </c>
      <c r="F761" s="138" t="s">
        <v>1193</v>
      </c>
      <c r="I761" s="139"/>
      <c r="L761" s="32"/>
      <c r="M761" s="140"/>
      <c r="T761" s="53"/>
      <c r="AT761" s="17" t="s">
        <v>140</v>
      </c>
      <c r="AU761" s="17" t="s">
        <v>138</v>
      </c>
    </row>
    <row r="762" spans="2:65" s="11" customFormat="1" ht="22.9" customHeight="1">
      <c r="B762" s="111"/>
      <c r="D762" s="112" t="s">
        <v>69</v>
      </c>
      <c r="E762" s="121" t="s">
        <v>215</v>
      </c>
      <c r="F762" s="121" t="s">
        <v>1194</v>
      </c>
      <c r="I762" s="114"/>
      <c r="J762" s="122">
        <f>BK762</f>
        <v>0</v>
      </c>
      <c r="L762" s="111"/>
      <c r="M762" s="116"/>
      <c r="P762" s="117">
        <f>P763+P771</f>
        <v>0</v>
      </c>
      <c r="R762" s="117">
        <f>R763+R771</f>
        <v>0</v>
      </c>
      <c r="T762" s="118">
        <f>T763+T771</f>
        <v>1.2</v>
      </c>
      <c r="AR762" s="112" t="s">
        <v>138</v>
      </c>
      <c r="AT762" s="119" t="s">
        <v>69</v>
      </c>
      <c r="AU762" s="119" t="s">
        <v>75</v>
      </c>
      <c r="AY762" s="112" t="s">
        <v>130</v>
      </c>
      <c r="BK762" s="120">
        <f>BK763+BK771</f>
        <v>0</v>
      </c>
    </row>
    <row r="763" spans="2:65" s="11" customFormat="1" ht="20.85" customHeight="1">
      <c r="B763" s="111"/>
      <c r="D763" s="112" t="s">
        <v>69</v>
      </c>
      <c r="E763" s="121" t="s">
        <v>1195</v>
      </c>
      <c r="F763" s="121" t="s">
        <v>1196</v>
      </c>
      <c r="I763" s="114"/>
      <c r="J763" s="122">
        <f>BK763</f>
        <v>0</v>
      </c>
      <c r="L763" s="111"/>
      <c r="M763" s="116"/>
      <c r="P763" s="117">
        <f>SUM(P764:P770)</f>
        <v>0</v>
      </c>
      <c r="R763" s="117">
        <f>SUM(R764:R770)</f>
        <v>0</v>
      </c>
      <c r="T763" s="118">
        <f>SUM(T764:T770)</f>
        <v>0</v>
      </c>
      <c r="AR763" s="112" t="s">
        <v>138</v>
      </c>
      <c r="AT763" s="119" t="s">
        <v>69</v>
      </c>
      <c r="AU763" s="119" t="s">
        <v>77</v>
      </c>
      <c r="AY763" s="112" t="s">
        <v>130</v>
      </c>
      <c r="BK763" s="120">
        <f>SUM(BK764:BK770)</f>
        <v>0</v>
      </c>
    </row>
    <row r="764" spans="2:65" s="1" customFormat="1" ht="66.75" customHeight="1">
      <c r="B764" s="32"/>
      <c r="C764" s="155" t="s">
        <v>1197</v>
      </c>
      <c r="D764" s="155" t="s">
        <v>215</v>
      </c>
      <c r="E764" s="156" t="s">
        <v>75</v>
      </c>
      <c r="F764" s="157" t="s">
        <v>1198</v>
      </c>
      <c r="G764" s="158" t="s">
        <v>19</v>
      </c>
      <c r="H764" s="159">
        <v>1</v>
      </c>
      <c r="I764" s="160"/>
      <c r="J764" s="161">
        <f t="shared" ref="J764:J770" si="0">ROUND(I764*H764,2)</f>
        <v>0</v>
      </c>
      <c r="K764" s="162"/>
      <c r="L764" s="163"/>
      <c r="M764" s="164" t="s">
        <v>19</v>
      </c>
      <c r="N764" s="165" t="s">
        <v>41</v>
      </c>
      <c r="P764" s="133">
        <f t="shared" ref="P764:P770" si="1">O764*H764</f>
        <v>0</v>
      </c>
      <c r="Q764" s="133">
        <v>0</v>
      </c>
      <c r="R764" s="133">
        <f t="shared" ref="R764:R770" si="2">Q764*H764</f>
        <v>0</v>
      </c>
      <c r="S764" s="133">
        <v>0</v>
      </c>
      <c r="T764" s="134">
        <f t="shared" ref="T764:T770" si="3">S764*H764</f>
        <v>0</v>
      </c>
      <c r="AR764" s="135" t="s">
        <v>1199</v>
      </c>
      <c r="AT764" s="135" t="s">
        <v>215</v>
      </c>
      <c r="AU764" s="135" t="s">
        <v>138</v>
      </c>
      <c r="AY764" s="17" t="s">
        <v>130</v>
      </c>
      <c r="BE764" s="136">
        <f t="shared" ref="BE764:BE770" si="4">IF(N764="základní",J764,0)</f>
        <v>0</v>
      </c>
      <c r="BF764" s="136">
        <f t="shared" ref="BF764:BF770" si="5">IF(N764="snížená",J764,0)</f>
        <v>0</v>
      </c>
      <c r="BG764" s="136">
        <f t="shared" ref="BG764:BG770" si="6">IF(N764="zákl. přenesená",J764,0)</f>
        <v>0</v>
      </c>
      <c r="BH764" s="136">
        <f t="shared" ref="BH764:BH770" si="7">IF(N764="sníž. přenesená",J764,0)</f>
        <v>0</v>
      </c>
      <c r="BI764" s="136">
        <f t="shared" ref="BI764:BI770" si="8">IF(N764="nulová",J764,0)</f>
        <v>0</v>
      </c>
      <c r="BJ764" s="17" t="s">
        <v>75</v>
      </c>
      <c r="BK764" s="136">
        <f t="shared" ref="BK764:BK770" si="9">ROUND(I764*H764,2)</f>
        <v>0</v>
      </c>
      <c r="BL764" s="17" t="s">
        <v>534</v>
      </c>
      <c r="BM764" s="135" t="s">
        <v>1200</v>
      </c>
    </row>
    <row r="765" spans="2:65" s="1" customFormat="1" ht="24.2" customHeight="1">
      <c r="B765" s="32"/>
      <c r="C765" s="155" t="s">
        <v>1201</v>
      </c>
      <c r="D765" s="155" t="s">
        <v>215</v>
      </c>
      <c r="E765" s="156" t="s">
        <v>1202</v>
      </c>
      <c r="F765" s="157" t="s">
        <v>1203</v>
      </c>
      <c r="G765" s="158" t="s">
        <v>19</v>
      </c>
      <c r="H765" s="159">
        <v>1</v>
      </c>
      <c r="I765" s="160"/>
      <c r="J765" s="161">
        <f t="shared" si="0"/>
        <v>0</v>
      </c>
      <c r="K765" s="162"/>
      <c r="L765" s="163"/>
      <c r="M765" s="164" t="s">
        <v>19</v>
      </c>
      <c r="N765" s="165" t="s">
        <v>41</v>
      </c>
      <c r="P765" s="133">
        <f t="shared" si="1"/>
        <v>0</v>
      </c>
      <c r="Q765" s="133">
        <v>0</v>
      </c>
      <c r="R765" s="133">
        <f t="shared" si="2"/>
        <v>0</v>
      </c>
      <c r="S765" s="133">
        <v>0</v>
      </c>
      <c r="T765" s="134">
        <f t="shared" si="3"/>
        <v>0</v>
      </c>
      <c r="AR765" s="135" t="s">
        <v>1199</v>
      </c>
      <c r="AT765" s="135" t="s">
        <v>215</v>
      </c>
      <c r="AU765" s="135" t="s">
        <v>138</v>
      </c>
      <c r="AY765" s="17" t="s">
        <v>130</v>
      </c>
      <c r="BE765" s="136">
        <f t="shared" si="4"/>
        <v>0</v>
      </c>
      <c r="BF765" s="136">
        <f t="shared" si="5"/>
        <v>0</v>
      </c>
      <c r="BG765" s="136">
        <f t="shared" si="6"/>
        <v>0</v>
      </c>
      <c r="BH765" s="136">
        <f t="shared" si="7"/>
        <v>0</v>
      </c>
      <c r="BI765" s="136">
        <f t="shared" si="8"/>
        <v>0</v>
      </c>
      <c r="BJ765" s="17" t="s">
        <v>75</v>
      </c>
      <c r="BK765" s="136">
        <f t="shared" si="9"/>
        <v>0</v>
      </c>
      <c r="BL765" s="17" t="s">
        <v>534</v>
      </c>
      <c r="BM765" s="135" t="s">
        <v>1204</v>
      </c>
    </row>
    <row r="766" spans="2:65" s="1" customFormat="1" ht="66.75" customHeight="1">
      <c r="B766" s="32"/>
      <c r="C766" s="155" t="s">
        <v>1205</v>
      </c>
      <c r="D766" s="155" t="s">
        <v>215</v>
      </c>
      <c r="E766" s="156" t="s">
        <v>77</v>
      </c>
      <c r="F766" s="157" t="s">
        <v>1206</v>
      </c>
      <c r="G766" s="158" t="s">
        <v>19</v>
      </c>
      <c r="H766" s="159">
        <v>1</v>
      </c>
      <c r="I766" s="160"/>
      <c r="J766" s="161">
        <f t="shared" si="0"/>
        <v>0</v>
      </c>
      <c r="K766" s="162"/>
      <c r="L766" s="163"/>
      <c r="M766" s="164" t="s">
        <v>19</v>
      </c>
      <c r="N766" s="165" t="s">
        <v>41</v>
      </c>
      <c r="P766" s="133">
        <f t="shared" si="1"/>
        <v>0</v>
      </c>
      <c r="Q766" s="133">
        <v>0</v>
      </c>
      <c r="R766" s="133">
        <f t="shared" si="2"/>
        <v>0</v>
      </c>
      <c r="S766" s="133">
        <v>0</v>
      </c>
      <c r="T766" s="134">
        <f t="shared" si="3"/>
        <v>0</v>
      </c>
      <c r="AR766" s="135" t="s">
        <v>1199</v>
      </c>
      <c r="AT766" s="135" t="s">
        <v>215</v>
      </c>
      <c r="AU766" s="135" t="s">
        <v>138</v>
      </c>
      <c r="AY766" s="17" t="s">
        <v>130</v>
      </c>
      <c r="BE766" s="136">
        <f t="shared" si="4"/>
        <v>0</v>
      </c>
      <c r="BF766" s="136">
        <f t="shared" si="5"/>
        <v>0</v>
      </c>
      <c r="BG766" s="136">
        <f t="shared" si="6"/>
        <v>0</v>
      </c>
      <c r="BH766" s="136">
        <f t="shared" si="7"/>
        <v>0</v>
      </c>
      <c r="BI766" s="136">
        <f t="shared" si="8"/>
        <v>0</v>
      </c>
      <c r="BJ766" s="17" t="s">
        <v>75</v>
      </c>
      <c r="BK766" s="136">
        <f t="shared" si="9"/>
        <v>0</v>
      </c>
      <c r="BL766" s="17" t="s">
        <v>534</v>
      </c>
      <c r="BM766" s="135" t="s">
        <v>1207</v>
      </c>
    </row>
    <row r="767" spans="2:65" s="1" customFormat="1" ht="24.2" customHeight="1">
      <c r="B767" s="32"/>
      <c r="C767" s="155" t="s">
        <v>1208</v>
      </c>
      <c r="D767" s="155" t="s">
        <v>215</v>
      </c>
      <c r="E767" s="156" t="s">
        <v>1209</v>
      </c>
      <c r="F767" s="157" t="s">
        <v>1210</v>
      </c>
      <c r="G767" s="158" t="s">
        <v>19</v>
      </c>
      <c r="H767" s="159">
        <v>1</v>
      </c>
      <c r="I767" s="160"/>
      <c r="J767" s="161">
        <f t="shared" si="0"/>
        <v>0</v>
      </c>
      <c r="K767" s="162"/>
      <c r="L767" s="163"/>
      <c r="M767" s="164" t="s">
        <v>19</v>
      </c>
      <c r="N767" s="165" t="s">
        <v>41</v>
      </c>
      <c r="P767" s="133">
        <f t="shared" si="1"/>
        <v>0</v>
      </c>
      <c r="Q767" s="133">
        <v>0</v>
      </c>
      <c r="R767" s="133">
        <f t="shared" si="2"/>
        <v>0</v>
      </c>
      <c r="S767" s="133">
        <v>0</v>
      </c>
      <c r="T767" s="134">
        <f t="shared" si="3"/>
        <v>0</v>
      </c>
      <c r="AR767" s="135" t="s">
        <v>1199</v>
      </c>
      <c r="AT767" s="135" t="s">
        <v>215</v>
      </c>
      <c r="AU767" s="135" t="s">
        <v>138</v>
      </c>
      <c r="AY767" s="17" t="s">
        <v>130</v>
      </c>
      <c r="BE767" s="136">
        <f t="shared" si="4"/>
        <v>0</v>
      </c>
      <c r="BF767" s="136">
        <f t="shared" si="5"/>
        <v>0</v>
      </c>
      <c r="BG767" s="136">
        <f t="shared" si="6"/>
        <v>0</v>
      </c>
      <c r="BH767" s="136">
        <f t="shared" si="7"/>
        <v>0</v>
      </c>
      <c r="BI767" s="136">
        <f t="shared" si="8"/>
        <v>0</v>
      </c>
      <c r="BJ767" s="17" t="s">
        <v>75</v>
      </c>
      <c r="BK767" s="136">
        <f t="shared" si="9"/>
        <v>0</v>
      </c>
      <c r="BL767" s="17" t="s">
        <v>534</v>
      </c>
      <c r="BM767" s="135" t="s">
        <v>1211</v>
      </c>
    </row>
    <row r="768" spans="2:65" s="1" customFormat="1" ht="44.25" customHeight="1">
      <c r="B768" s="32"/>
      <c r="C768" s="155" t="s">
        <v>1212</v>
      </c>
      <c r="D768" s="155" t="s">
        <v>215</v>
      </c>
      <c r="E768" s="156" t="s">
        <v>178</v>
      </c>
      <c r="F768" s="157" t="s">
        <v>1213</v>
      </c>
      <c r="G768" s="158" t="s">
        <v>19</v>
      </c>
      <c r="H768" s="159">
        <v>1</v>
      </c>
      <c r="I768" s="160"/>
      <c r="J768" s="161">
        <f t="shared" si="0"/>
        <v>0</v>
      </c>
      <c r="K768" s="162"/>
      <c r="L768" s="163"/>
      <c r="M768" s="164" t="s">
        <v>19</v>
      </c>
      <c r="N768" s="165" t="s">
        <v>41</v>
      </c>
      <c r="P768" s="133">
        <f t="shared" si="1"/>
        <v>0</v>
      </c>
      <c r="Q768" s="133">
        <v>0</v>
      </c>
      <c r="R768" s="133">
        <f t="shared" si="2"/>
        <v>0</v>
      </c>
      <c r="S768" s="133">
        <v>0</v>
      </c>
      <c r="T768" s="134">
        <f t="shared" si="3"/>
        <v>0</v>
      </c>
      <c r="AR768" s="135" t="s">
        <v>1199</v>
      </c>
      <c r="AT768" s="135" t="s">
        <v>215</v>
      </c>
      <c r="AU768" s="135" t="s">
        <v>138</v>
      </c>
      <c r="AY768" s="17" t="s">
        <v>130</v>
      </c>
      <c r="BE768" s="136">
        <f t="shared" si="4"/>
        <v>0</v>
      </c>
      <c r="BF768" s="136">
        <f t="shared" si="5"/>
        <v>0</v>
      </c>
      <c r="BG768" s="136">
        <f t="shared" si="6"/>
        <v>0</v>
      </c>
      <c r="BH768" s="136">
        <f t="shared" si="7"/>
        <v>0</v>
      </c>
      <c r="BI768" s="136">
        <f t="shared" si="8"/>
        <v>0</v>
      </c>
      <c r="BJ768" s="17" t="s">
        <v>75</v>
      </c>
      <c r="BK768" s="136">
        <f t="shared" si="9"/>
        <v>0</v>
      </c>
      <c r="BL768" s="17" t="s">
        <v>534</v>
      </c>
      <c r="BM768" s="135" t="s">
        <v>1214</v>
      </c>
    </row>
    <row r="769" spans="2:65" s="1" customFormat="1" ht="44.25" customHeight="1">
      <c r="B769" s="32"/>
      <c r="C769" s="155" t="s">
        <v>1215</v>
      </c>
      <c r="D769" s="155" t="s">
        <v>215</v>
      </c>
      <c r="E769" s="156" t="s">
        <v>184</v>
      </c>
      <c r="F769" s="157" t="s">
        <v>1216</v>
      </c>
      <c r="G769" s="158" t="s">
        <v>19</v>
      </c>
      <c r="H769" s="159">
        <v>1</v>
      </c>
      <c r="I769" s="160"/>
      <c r="J769" s="161">
        <f t="shared" si="0"/>
        <v>0</v>
      </c>
      <c r="K769" s="162"/>
      <c r="L769" s="163"/>
      <c r="M769" s="164" t="s">
        <v>19</v>
      </c>
      <c r="N769" s="165" t="s">
        <v>41</v>
      </c>
      <c r="P769" s="133">
        <f t="shared" si="1"/>
        <v>0</v>
      </c>
      <c r="Q769" s="133">
        <v>0</v>
      </c>
      <c r="R769" s="133">
        <f t="shared" si="2"/>
        <v>0</v>
      </c>
      <c r="S769" s="133">
        <v>0</v>
      </c>
      <c r="T769" s="134">
        <f t="shared" si="3"/>
        <v>0</v>
      </c>
      <c r="AR769" s="135" t="s">
        <v>1199</v>
      </c>
      <c r="AT769" s="135" t="s">
        <v>215</v>
      </c>
      <c r="AU769" s="135" t="s">
        <v>138</v>
      </c>
      <c r="AY769" s="17" t="s">
        <v>130</v>
      </c>
      <c r="BE769" s="136">
        <f t="shared" si="4"/>
        <v>0</v>
      </c>
      <c r="BF769" s="136">
        <f t="shared" si="5"/>
        <v>0</v>
      </c>
      <c r="BG769" s="136">
        <f t="shared" si="6"/>
        <v>0</v>
      </c>
      <c r="BH769" s="136">
        <f t="shared" si="7"/>
        <v>0</v>
      </c>
      <c r="BI769" s="136">
        <f t="shared" si="8"/>
        <v>0</v>
      </c>
      <c r="BJ769" s="17" t="s">
        <v>75</v>
      </c>
      <c r="BK769" s="136">
        <f t="shared" si="9"/>
        <v>0</v>
      </c>
      <c r="BL769" s="17" t="s">
        <v>534</v>
      </c>
      <c r="BM769" s="135" t="s">
        <v>1217</v>
      </c>
    </row>
    <row r="770" spans="2:65" s="1" customFormat="1" ht="24.2" customHeight="1">
      <c r="B770" s="32"/>
      <c r="C770" s="155" t="s">
        <v>1218</v>
      </c>
      <c r="D770" s="155" t="s">
        <v>215</v>
      </c>
      <c r="E770" s="156" t="s">
        <v>1219</v>
      </c>
      <c r="F770" s="157" t="s">
        <v>1220</v>
      </c>
      <c r="G770" s="158" t="s">
        <v>19</v>
      </c>
      <c r="H770" s="159">
        <v>1</v>
      </c>
      <c r="I770" s="160"/>
      <c r="J770" s="161">
        <f t="shared" si="0"/>
        <v>0</v>
      </c>
      <c r="K770" s="162"/>
      <c r="L770" s="163"/>
      <c r="M770" s="164" t="s">
        <v>19</v>
      </c>
      <c r="N770" s="165" t="s">
        <v>41</v>
      </c>
      <c r="P770" s="133">
        <f t="shared" si="1"/>
        <v>0</v>
      </c>
      <c r="Q770" s="133">
        <v>0</v>
      </c>
      <c r="R770" s="133">
        <f t="shared" si="2"/>
        <v>0</v>
      </c>
      <c r="S770" s="133">
        <v>0</v>
      </c>
      <c r="T770" s="134">
        <f t="shared" si="3"/>
        <v>0</v>
      </c>
      <c r="AR770" s="135" t="s">
        <v>1199</v>
      </c>
      <c r="AT770" s="135" t="s">
        <v>215</v>
      </c>
      <c r="AU770" s="135" t="s">
        <v>138</v>
      </c>
      <c r="AY770" s="17" t="s">
        <v>130</v>
      </c>
      <c r="BE770" s="136">
        <f t="shared" si="4"/>
        <v>0</v>
      </c>
      <c r="BF770" s="136">
        <f t="shared" si="5"/>
        <v>0</v>
      </c>
      <c r="BG770" s="136">
        <f t="shared" si="6"/>
        <v>0</v>
      </c>
      <c r="BH770" s="136">
        <f t="shared" si="7"/>
        <v>0</v>
      </c>
      <c r="BI770" s="136">
        <f t="shared" si="8"/>
        <v>0</v>
      </c>
      <c r="BJ770" s="17" t="s">
        <v>75</v>
      </c>
      <c r="BK770" s="136">
        <f t="shared" si="9"/>
        <v>0</v>
      </c>
      <c r="BL770" s="17" t="s">
        <v>534</v>
      </c>
      <c r="BM770" s="135" t="s">
        <v>1221</v>
      </c>
    </row>
    <row r="771" spans="2:65" s="11" customFormat="1" ht="20.85" customHeight="1">
      <c r="B771" s="111"/>
      <c r="D771" s="112" t="s">
        <v>69</v>
      </c>
      <c r="E771" s="121" t="s">
        <v>1222</v>
      </c>
      <c r="F771" s="121" t="s">
        <v>1223</v>
      </c>
      <c r="I771" s="114"/>
      <c r="J771" s="122">
        <f>BK771</f>
        <v>0</v>
      </c>
      <c r="L771" s="111"/>
      <c r="M771" s="116"/>
      <c r="P771" s="117">
        <f>SUM(P772:P775)</f>
        <v>0</v>
      </c>
      <c r="R771" s="117">
        <f>SUM(R772:R775)</f>
        <v>0</v>
      </c>
      <c r="T771" s="118">
        <f>SUM(T772:T775)</f>
        <v>1.2</v>
      </c>
      <c r="AR771" s="112" t="s">
        <v>138</v>
      </c>
      <c r="AT771" s="119" t="s">
        <v>69</v>
      </c>
      <c r="AU771" s="119" t="s">
        <v>77</v>
      </c>
      <c r="AY771" s="112" t="s">
        <v>130</v>
      </c>
      <c r="BK771" s="120">
        <f>SUM(BK772:BK775)</f>
        <v>0</v>
      </c>
    </row>
    <row r="772" spans="2:65" s="1" customFormat="1" ht="37.9" customHeight="1">
      <c r="B772" s="32"/>
      <c r="C772" s="123" t="s">
        <v>1224</v>
      </c>
      <c r="D772" s="123" t="s">
        <v>134</v>
      </c>
      <c r="E772" s="124" t="s">
        <v>1225</v>
      </c>
      <c r="F772" s="125" t="s">
        <v>1226</v>
      </c>
      <c r="G772" s="126" t="s">
        <v>365</v>
      </c>
      <c r="H772" s="127">
        <v>25</v>
      </c>
      <c r="I772" s="128"/>
      <c r="J772" s="129">
        <f>ROUND(I772*H772,2)</f>
        <v>0</v>
      </c>
      <c r="K772" s="130"/>
      <c r="L772" s="32"/>
      <c r="M772" s="131" t="s">
        <v>19</v>
      </c>
      <c r="N772" s="132" t="s">
        <v>41</v>
      </c>
      <c r="P772" s="133">
        <f>O772*H772</f>
        <v>0</v>
      </c>
      <c r="Q772" s="133">
        <v>0</v>
      </c>
      <c r="R772" s="133">
        <f>Q772*H772</f>
        <v>0</v>
      </c>
      <c r="S772" s="133">
        <v>6.0000000000000001E-3</v>
      </c>
      <c r="T772" s="134">
        <f>S772*H772</f>
        <v>0.15</v>
      </c>
      <c r="AR772" s="135" t="s">
        <v>534</v>
      </c>
      <c r="AT772" s="135" t="s">
        <v>134</v>
      </c>
      <c r="AU772" s="135" t="s">
        <v>138</v>
      </c>
      <c r="AY772" s="17" t="s">
        <v>130</v>
      </c>
      <c r="BE772" s="136">
        <f>IF(N772="základní",J772,0)</f>
        <v>0</v>
      </c>
      <c r="BF772" s="136">
        <f>IF(N772="snížená",J772,0)</f>
        <v>0</v>
      </c>
      <c r="BG772" s="136">
        <f>IF(N772="zákl. přenesená",J772,0)</f>
        <v>0</v>
      </c>
      <c r="BH772" s="136">
        <f>IF(N772="sníž. přenesená",J772,0)</f>
        <v>0</v>
      </c>
      <c r="BI772" s="136">
        <f>IF(N772="nulová",J772,0)</f>
        <v>0</v>
      </c>
      <c r="BJ772" s="17" t="s">
        <v>75</v>
      </c>
      <c r="BK772" s="136">
        <f>ROUND(I772*H772,2)</f>
        <v>0</v>
      </c>
      <c r="BL772" s="17" t="s">
        <v>534</v>
      </c>
      <c r="BM772" s="135" t="s">
        <v>1227</v>
      </c>
    </row>
    <row r="773" spans="2:65" s="1" customFormat="1">
      <c r="B773" s="32"/>
      <c r="D773" s="137" t="s">
        <v>140</v>
      </c>
      <c r="F773" s="138" t="s">
        <v>1228</v>
      </c>
      <c r="I773" s="139"/>
      <c r="L773" s="32"/>
      <c r="M773" s="140"/>
      <c r="T773" s="53"/>
      <c r="AT773" s="17" t="s">
        <v>140</v>
      </c>
      <c r="AU773" s="17" t="s">
        <v>138</v>
      </c>
    </row>
    <row r="774" spans="2:65" s="1" customFormat="1" ht="33" customHeight="1">
      <c r="B774" s="32"/>
      <c r="C774" s="123" t="s">
        <v>1229</v>
      </c>
      <c r="D774" s="123" t="s">
        <v>134</v>
      </c>
      <c r="E774" s="124" t="s">
        <v>1230</v>
      </c>
      <c r="F774" s="125" t="s">
        <v>1231</v>
      </c>
      <c r="G774" s="126" t="s">
        <v>365</v>
      </c>
      <c r="H774" s="127">
        <v>350</v>
      </c>
      <c r="I774" s="128"/>
      <c r="J774" s="129">
        <f>ROUND(I774*H774,2)</f>
        <v>0</v>
      </c>
      <c r="K774" s="130"/>
      <c r="L774" s="32"/>
      <c r="M774" s="131" t="s">
        <v>19</v>
      </c>
      <c r="N774" s="132" t="s">
        <v>41</v>
      </c>
      <c r="P774" s="133">
        <f>O774*H774</f>
        <v>0</v>
      </c>
      <c r="Q774" s="133">
        <v>0</v>
      </c>
      <c r="R774" s="133">
        <f>Q774*H774</f>
        <v>0</v>
      </c>
      <c r="S774" s="133">
        <v>3.0000000000000001E-3</v>
      </c>
      <c r="T774" s="134">
        <f>S774*H774</f>
        <v>1.05</v>
      </c>
      <c r="AR774" s="135" t="s">
        <v>534</v>
      </c>
      <c r="AT774" s="135" t="s">
        <v>134</v>
      </c>
      <c r="AU774" s="135" t="s">
        <v>138</v>
      </c>
      <c r="AY774" s="17" t="s">
        <v>130</v>
      </c>
      <c r="BE774" s="136">
        <f>IF(N774="základní",J774,0)</f>
        <v>0</v>
      </c>
      <c r="BF774" s="136">
        <f>IF(N774="snížená",J774,0)</f>
        <v>0</v>
      </c>
      <c r="BG774" s="136">
        <f>IF(N774="zákl. přenesená",J774,0)</f>
        <v>0</v>
      </c>
      <c r="BH774" s="136">
        <f>IF(N774="sníž. přenesená",J774,0)</f>
        <v>0</v>
      </c>
      <c r="BI774" s="136">
        <f>IF(N774="nulová",J774,0)</f>
        <v>0</v>
      </c>
      <c r="BJ774" s="17" t="s">
        <v>75</v>
      </c>
      <c r="BK774" s="136">
        <f>ROUND(I774*H774,2)</f>
        <v>0</v>
      </c>
      <c r="BL774" s="17" t="s">
        <v>534</v>
      </c>
      <c r="BM774" s="135" t="s">
        <v>1232</v>
      </c>
    </row>
    <row r="775" spans="2:65" s="1" customFormat="1">
      <c r="B775" s="32"/>
      <c r="D775" s="137" t="s">
        <v>140</v>
      </c>
      <c r="F775" s="138" t="s">
        <v>1233</v>
      </c>
      <c r="I775" s="139"/>
      <c r="L775" s="32"/>
      <c r="M775" s="140"/>
      <c r="T775" s="53"/>
      <c r="AT775" s="17" t="s">
        <v>140</v>
      </c>
      <c r="AU775" s="17" t="s">
        <v>138</v>
      </c>
    </row>
    <row r="776" spans="2:65" s="11" customFormat="1" ht="22.9" customHeight="1">
      <c r="B776" s="111"/>
      <c r="D776" s="112" t="s">
        <v>69</v>
      </c>
      <c r="E776" s="121" t="s">
        <v>1234</v>
      </c>
      <c r="F776" s="121" t="s">
        <v>1235</v>
      </c>
      <c r="I776" s="114"/>
      <c r="J776" s="122">
        <f>BK776</f>
        <v>0</v>
      </c>
      <c r="L776" s="111"/>
      <c r="M776" s="116"/>
      <c r="P776" s="117">
        <f>SUM(P777:P787)</f>
        <v>0</v>
      </c>
      <c r="R776" s="117">
        <f>SUM(R777:R787)</f>
        <v>0</v>
      </c>
      <c r="T776" s="118">
        <f>SUM(T777:T787)</f>
        <v>0</v>
      </c>
      <c r="AR776" s="112" t="s">
        <v>129</v>
      </c>
      <c r="AT776" s="119" t="s">
        <v>69</v>
      </c>
      <c r="AU776" s="119" t="s">
        <v>75</v>
      </c>
      <c r="AY776" s="112" t="s">
        <v>130</v>
      </c>
      <c r="BK776" s="120">
        <f>SUM(BK777:BK787)</f>
        <v>0</v>
      </c>
    </row>
    <row r="777" spans="2:65" s="1" customFormat="1" ht="16.5" customHeight="1">
      <c r="B777" s="32"/>
      <c r="C777" s="123" t="s">
        <v>1236</v>
      </c>
      <c r="D777" s="123" t="s">
        <v>134</v>
      </c>
      <c r="E777" s="124" t="s">
        <v>1237</v>
      </c>
      <c r="F777" s="125" t="s">
        <v>1238</v>
      </c>
      <c r="G777" s="126" t="s">
        <v>1239</v>
      </c>
      <c r="H777" s="127">
        <v>1</v>
      </c>
      <c r="I777" s="128">
        <v>0</v>
      </c>
      <c r="J777" s="129">
        <f>ROUND(I777*H777,2)</f>
        <v>0</v>
      </c>
      <c r="K777" s="130"/>
      <c r="L777" s="32"/>
      <c r="M777" s="131" t="s">
        <v>19</v>
      </c>
      <c r="N777" s="132" t="s">
        <v>41</v>
      </c>
      <c r="P777" s="133">
        <f>O777*H777</f>
        <v>0</v>
      </c>
      <c r="Q777" s="133">
        <v>0</v>
      </c>
      <c r="R777" s="133">
        <f>Q777*H777</f>
        <v>0</v>
      </c>
      <c r="S777" s="133">
        <v>0</v>
      </c>
      <c r="T777" s="134">
        <f>S777*H777</f>
        <v>0</v>
      </c>
      <c r="AR777" s="135" t="s">
        <v>1240</v>
      </c>
      <c r="AT777" s="135" t="s">
        <v>134</v>
      </c>
      <c r="AU777" s="135" t="s">
        <v>77</v>
      </c>
      <c r="AY777" s="17" t="s">
        <v>130</v>
      </c>
      <c r="BE777" s="136">
        <f>IF(N777="základní",J777,0)</f>
        <v>0</v>
      </c>
      <c r="BF777" s="136">
        <f>IF(N777="snížená",J777,0)</f>
        <v>0</v>
      </c>
      <c r="BG777" s="136">
        <f>IF(N777="zákl. přenesená",J777,0)</f>
        <v>0</v>
      </c>
      <c r="BH777" s="136">
        <f>IF(N777="sníž. přenesená",J777,0)</f>
        <v>0</v>
      </c>
      <c r="BI777" s="136">
        <f>IF(N777="nulová",J777,0)</f>
        <v>0</v>
      </c>
      <c r="BJ777" s="17" t="s">
        <v>75</v>
      </c>
      <c r="BK777" s="136">
        <f>ROUND(I777*H777,2)</f>
        <v>0</v>
      </c>
      <c r="BL777" s="17" t="s">
        <v>1240</v>
      </c>
      <c r="BM777" s="135" t="s">
        <v>1241</v>
      </c>
    </row>
    <row r="778" spans="2:65" s="1" customFormat="1" ht="19.5">
      <c r="B778" s="32"/>
      <c r="D778" s="142" t="s">
        <v>242</v>
      </c>
      <c r="F778" s="166" t="s">
        <v>1242</v>
      </c>
      <c r="I778" s="139"/>
      <c r="L778" s="32"/>
      <c r="M778" s="140"/>
      <c r="T778" s="53"/>
      <c r="AT778" s="17" t="s">
        <v>242</v>
      </c>
      <c r="AU778" s="17" t="s">
        <v>77</v>
      </c>
    </row>
    <row r="779" spans="2:65" s="1" customFormat="1" ht="16.5" customHeight="1">
      <c r="B779" s="32"/>
      <c r="C779" s="123" t="s">
        <v>1243</v>
      </c>
      <c r="D779" s="123" t="s">
        <v>134</v>
      </c>
      <c r="E779" s="124" t="s">
        <v>1244</v>
      </c>
      <c r="F779" s="125" t="s">
        <v>1245</v>
      </c>
      <c r="G779" s="126" t="s">
        <v>1239</v>
      </c>
      <c r="H779" s="127">
        <v>1</v>
      </c>
      <c r="I779" s="128"/>
      <c r="J779" s="129">
        <f>ROUND(I779*H779,2)</f>
        <v>0</v>
      </c>
      <c r="K779" s="130"/>
      <c r="L779" s="32"/>
      <c r="M779" s="131" t="s">
        <v>19</v>
      </c>
      <c r="N779" s="132" t="s">
        <v>41</v>
      </c>
      <c r="P779" s="133">
        <f>O779*H779</f>
        <v>0</v>
      </c>
      <c r="Q779" s="133">
        <v>0</v>
      </c>
      <c r="R779" s="133">
        <f>Q779*H779</f>
        <v>0</v>
      </c>
      <c r="S779" s="133">
        <v>0</v>
      </c>
      <c r="T779" s="134">
        <f>S779*H779</f>
        <v>0</v>
      </c>
      <c r="AR779" s="135" t="s">
        <v>1240</v>
      </c>
      <c r="AT779" s="135" t="s">
        <v>134</v>
      </c>
      <c r="AU779" s="135" t="s">
        <v>77</v>
      </c>
      <c r="AY779" s="17" t="s">
        <v>130</v>
      </c>
      <c r="BE779" s="136">
        <f>IF(N779="základní",J779,0)</f>
        <v>0</v>
      </c>
      <c r="BF779" s="136">
        <f>IF(N779="snížená",J779,0)</f>
        <v>0</v>
      </c>
      <c r="BG779" s="136">
        <f>IF(N779="zákl. přenesená",J779,0)</f>
        <v>0</v>
      </c>
      <c r="BH779" s="136">
        <f>IF(N779="sníž. přenesená",J779,0)</f>
        <v>0</v>
      </c>
      <c r="BI779" s="136">
        <f>IF(N779="nulová",J779,0)</f>
        <v>0</v>
      </c>
      <c r="BJ779" s="17" t="s">
        <v>75</v>
      </c>
      <c r="BK779" s="136">
        <f>ROUND(I779*H779,2)</f>
        <v>0</v>
      </c>
      <c r="BL779" s="17" t="s">
        <v>1240</v>
      </c>
      <c r="BM779" s="135" t="s">
        <v>1246</v>
      </c>
    </row>
    <row r="780" spans="2:65" s="1" customFormat="1" ht="19.5">
      <c r="B780" s="32"/>
      <c r="D780" s="142" t="s">
        <v>242</v>
      </c>
      <c r="F780" s="166" t="s">
        <v>1242</v>
      </c>
      <c r="I780" s="139"/>
      <c r="L780" s="32"/>
      <c r="M780" s="140"/>
      <c r="T780" s="53"/>
      <c r="AT780" s="17" t="s">
        <v>242</v>
      </c>
      <c r="AU780" s="17" t="s">
        <v>77</v>
      </c>
    </row>
    <row r="781" spans="2:65" s="1" customFormat="1" ht="16.5" customHeight="1">
      <c r="B781" s="32"/>
      <c r="C781" s="123" t="s">
        <v>1247</v>
      </c>
      <c r="D781" s="123" t="s">
        <v>134</v>
      </c>
      <c r="E781" s="124" t="s">
        <v>1248</v>
      </c>
      <c r="F781" s="125" t="s">
        <v>1249</v>
      </c>
      <c r="G781" s="126" t="s">
        <v>1239</v>
      </c>
      <c r="H781" s="127">
        <v>1</v>
      </c>
      <c r="I781" s="128">
        <f>Elektroinstalace!F63</f>
        <v>0</v>
      </c>
      <c r="J781" s="129">
        <f>ROUND(I781*H781,2)</f>
        <v>0</v>
      </c>
      <c r="K781" s="130"/>
      <c r="L781" s="32"/>
      <c r="M781" s="131" t="s">
        <v>19</v>
      </c>
      <c r="N781" s="132" t="s">
        <v>41</v>
      </c>
      <c r="P781" s="133">
        <f>O781*H781</f>
        <v>0</v>
      </c>
      <c r="Q781" s="133">
        <v>0</v>
      </c>
      <c r="R781" s="133">
        <f>Q781*H781</f>
        <v>0</v>
      </c>
      <c r="S781" s="133">
        <v>0</v>
      </c>
      <c r="T781" s="134">
        <f>S781*H781</f>
        <v>0</v>
      </c>
      <c r="AR781" s="135" t="s">
        <v>226</v>
      </c>
      <c r="AT781" s="135" t="s">
        <v>134</v>
      </c>
      <c r="AU781" s="135" t="s">
        <v>77</v>
      </c>
      <c r="AY781" s="17" t="s">
        <v>130</v>
      </c>
      <c r="BE781" s="136">
        <f>IF(N781="základní",J781,0)</f>
        <v>0</v>
      </c>
      <c r="BF781" s="136">
        <f>IF(N781="snížená",J781,0)</f>
        <v>0</v>
      </c>
      <c r="BG781" s="136">
        <f>IF(N781="zákl. přenesená",J781,0)</f>
        <v>0</v>
      </c>
      <c r="BH781" s="136">
        <f>IF(N781="sníž. přenesená",J781,0)</f>
        <v>0</v>
      </c>
      <c r="BI781" s="136">
        <f>IF(N781="nulová",J781,0)</f>
        <v>0</v>
      </c>
      <c r="BJ781" s="17" t="s">
        <v>75</v>
      </c>
      <c r="BK781" s="136">
        <f>ROUND(I781*H781,2)</f>
        <v>0</v>
      </c>
      <c r="BL781" s="17" t="s">
        <v>226</v>
      </c>
      <c r="BM781" s="135" t="s">
        <v>1250</v>
      </c>
    </row>
    <row r="782" spans="2:65" s="1" customFormat="1" ht="19.5">
      <c r="B782" s="32"/>
      <c r="D782" s="142" t="s">
        <v>242</v>
      </c>
      <c r="F782" s="166" t="s">
        <v>1251</v>
      </c>
      <c r="I782" s="139"/>
      <c r="L782" s="32"/>
      <c r="M782" s="140"/>
      <c r="T782" s="53"/>
      <c r="AT782" s="17" t="s">
        <v>242</v>
      </c>
      <c r="AU782" s="17" t="s">
        <v>77</v>
      </c>
    </row>
    <row r="783" spans="2:65" s="262" customFormat="1" ht="16.5" customHeight="1">
      <c r="B783" s="32"/>
      <c r="C783" s="123">
        <v>192</v>
      </c>
      <c r="D783" s="123" t="s">
        <v>134</v>
      </c>
      <c r="E783" s="124" t="s">
        <v>1462</v>
      </c>
      <c r="F783" s="125" t="s">
        <v>1463</v>
      </c>
      <c r="G783" s="126" t="s">
        <v>1239</v>
      </c>
      <c r="H783" s="127">
        <v>1</v>
      </c>
      <c r="I783" s="128">
        <f>Gastro!K105</f>
        <v>0</v>
      </c>
      <c r="J783" s="129">
        <f>ROUND(I783*H783,2)</f>
        <v>0</v>
      </c>
      <c r="K783" s="130"/>
      <c r="L783" s="32"/>
      <c r="M783" s="131" t="s">
        <v>19</v>
      </c>
      <c r="N783" s="132" t="s">
        <v>41</v>
      </c>
      <c r="P783" s="133">
        <f>O783*H783</f>
        <v>0</v>
      </c>
      <c r="Q783" s="133">
        <v>0</v>
      </c>
      <c r="R783" s="133">
        <f>Q783*H783</f>
        <v>0</v>
      </c>
      <c r="S783" s="133">
        <v>0</v>
      </c>
      <c r="T783" s="134">
        <f>S783*H783</f>
        <v>0</v>
      </c>
      <c r="AR783" s="135" t="s">
        <v>226</v>
      </c>
      <c r="AT783" s="135" t="s">
        <v>134</v>
      </c>
      <c r="AU783" s="135" t="s">
        <v>77</v>
      </c>
      <c r="AY783" s="17" t="s">
        <v>130</v>
      </c>
      <c r="BE783" s="136">
        <f>IF(N783="základní",J783,0)</f>
        <v>0</v>
      </c>
      <c r="BF783" s="136">
        <f>IF(N783="snížená",J783,0)</f>
        <v>0</v>
      </c>
      <c r="BG783" s="136">
        <f>IF(N783="zákl. přenesená",J783,0)</f>
        <v>0</v>
      </c>
      <c r="BH783" s="136">
        <f>IF(N783="sníž. přenesená",J783,0)</f>
        <v>0</v>
      </c>
      <c r="BI783" s="136">
        <f>IF(N783="nulová",J783,0)</f>
        <v>0</v>
      </c>
      <c r="BJ783" s="17" t="s">
        <v>75</v>
      </c>
      <c r="BK783" s="136">
        <f>ROUND(I783*H783,2)</f>
        <v>0</v>
      </c>
      <c r="BL783" s="17" t="s">
        <v>226</v>
      </c>
      <c r="BM783" s="135" t="s">
        <v>1250</v>
      </c>
    </row>
    <row r="784" spans="2:65" s="262" customFormat="1" ht="19.5">
      <c r="B784" s="32"/>
      <c r="D784" s="142" t="s">
        <v>242</v>
      </c>
      <c r="F784" s="166" t="s">
        <v>1251</v>
      </c>
      <c r="I784" s="139"/>
      <c r="L784" s="32"/>
      <c r="M784" s="140"/>
      <c r="T784" s="53"/>
      <c r="AT784" s="17" t="s">
        <v>242</v>
      </c>
      <c r="AU784" s="17" t="s">
        <v>77</v>
      </c>
    </row>
    <row r="785" spans="2:65" s="1" customFormat="1" ht="66.75" customHeight="1">
      <c r="B785" s="32"/>
      <c r="C785" s="123">
        <v>193</v>
      </c>
      <c r="D785" s="123" t="s">
        <v>134</v>
      </c>
      <c r="E785" s="124" t="s">
        <v>1252</v>
      </c>
      <c r="F785" s="125" t="s">
        <v>1253</v>
      </c>
      <c r="G785" s="126" t="s">
        <v>1239</v>
      </c>
      <c r="H785" s="127">
        <v>1</v>
      </c>
      <c r="I785" s="128"/>
      <c r="J785" s="129">
        <f>ROUND(I785*H785,2)</f>
        <v>0</v>
      </c>
      <c r="K785" s="130"/>
      <c r="L785" s="32"/>
      <c r="M785" s="131" t="s">
        <v>19</v>
      </c>
      <c r="N785" s="132" t="s">
        <v>41</v>
      </c>
      <c r="P785" s="133">
        <f>O785*H785</f>
        <v>0</v>
      </c>
      <c r="Q785" s="133">
        <v>0</v>
      </c>
      <c r="R785" s="133">
        <f>Q785*H785</f>
        <v>0</v>
      </c>
      <c r="S785" s="133">
        <v>0</v>
      </c>
      <c r="T785" s="134">
        <f>S785*H785</f>
        <v>0</v>
      </c>
      <c r="AR785" s="135" t="s">
        <v>226</v>
      </c>
      <c r="AT785" s="135" t="s">
        <v>134</v>
      </c>
      <c r="AU785" s="135" t="s">
        <v>77</v>
      </c>
      <c r="AY785" s="17" t="s">
        <v>130</v>
      </c>
      <c r="BE785" s="136">
        <f>IF(N785="základní",J785,0)</f>
        <v>0</v>
      </c>
      <c r="BF785" s="136">
        <f>IF(N785="snížená",J785,0)</f>
        <v>0</v>
      </c>
      <c r="BG785" s="136">
        <f>IF(N785="zákl. přenesená",J785,0)</f>
        <v>0</v>
      </c>
      <c r="BH785" s="136">
        <f>IF(N785="sníž. přenesená",J785,0)</f>
        <v>0</v>
      </c>
      <c r="BI785" s="136">
        <f>IF(N785="nulová",J785,0)</f>
        <v>0</v>
      </c>
      <c r="BJ785" s="17" t="s">
        <v>75</v>
      </c>
      <c r="BK785" s="136">
        <f>ROUND(I785*H785,2)</f>
        <v>0</v>
      </c>
      <c r="BL785" s="17" t="s">
        <v>226</v>
      </c>
      <c r="BM785" s="135" t="s">
        <v>1254</v>
      </c>
    </row>
    <row r="786" spans="2:65" s="1" customFormat="1" ht="16.5" customHeight="1">
      <c r="B786" s="32"/>
      <c r="C786" s="123">
        <v>194</v>
      </c>
      <c r="D786" s="123" t="s">
        <v>134</v>
      </c>
      <c r="E786" s="124" t="s">
        <v>1255</v>
      </c>
      <c r="F786" s="125" t="s">
        <v>1256</v>
      </c>
      <c r="G786" s="126" t="s">
        <v>1239</v>
      </c>
      <c r="H786" s="127">
        <v>1</v>
      </c>
      <c r="I786" s="128">
        <f>VZT!F63</f>
        <v>0</v>
      </c>
      <c r="J786" s="129">
        <f>ROUND(I786*H786,2)</f>
        <v>0</v>
      </c>
      <c r="K786" s="130"/>
      <c r="L786" s="32"/>
      <c r="M786" s="131" t="s">
        <v>19</v>
      </c>
      <c r="N786" s="132" t="s">
        <v>41</v>
      </c>
      <c r="P786" s="133">
        <f>O786*H786</f>
        <v>0</v>
      </c>
      <c r="Q786" s="133">
        <v>0</v>
      </c>
      <c r="R786" s="133">
        <f>Q786*H786</f>
        <v>0</v>
      </c>
      <c r="S786" s="133">
        <v>0</v>
      </c>
      <c r="T786" s="134">
        <f>S786*H786</f>
        <v>0</v>
      </c>
      <c r="AR786" s="135" t="s">
        <v>226</v>
      </c>
      <c r="AT786" s="135" t="s">
        <v>134</v>
      </c>
      <c r="AU786" s="135" t="s">
        <v>77</v>
      </c>
      <c r="AY786" s="17" t="s">
        <v>130</v>
      </c>
      <c r="BE786" s="136">
        <f>IF(N786="základní",J786,0)</f>
        <v>0</v>
      </c>
      <c r="BF786" s="136">
        <f>IF(N786="snížená",J786,0)</f>
        <v>0</v>
      </c>
      <c r="BG786" s="136">
        <f>IF(N786="zákl. přenesená",J786,0)</f>
        <v>0</v>
      </c>
      <c r="BH786" s="136">
        <f>IF(N786="sníž. přenesená",J786,0)</f>
        <v>0</v>
      </c>
      <c r="BI786" s="136">
        <f>IF(N786="nulová",J786,0)</f>
        <v>0</v>
      </c>
      <c r="BJ786" s="17" t="s">
        <v>75</v>
      </c>
      <c r="BK786" s="136">
        <f>ROUND(I786*H786,2)</f>
        <v>0</v>
      </c>
      <c r="BL786" s="17" t="s">
        <v>226</v>
      </c>
      <c r="BM786" s="135" t="s">
        <v>1257</v>
      </c>
    </row>
    <row r="787" spans="2:65" s="1" customFormat="1" ht="19.5">
      <c r="B787" s="32"/>
      <c r="D787" s="142" t="s">
        <v>242</v>
      </c>
      <c r="F787" s="166" t="s">
        <v>1251</v>
      </c>
      <c r="I787" s="139"/>
      <c r="L787" s="32"/>
      <c r="M787" s="140"/>
      <c r="T787" s="53"/>
      <c r="AT787" s="17" t="s">
        <v>242</v>
      </c>
      <c r="AU787" s="17" t="s">
        <v>77</v>
      </c>
    </row>
    <row r="788" spans="2:65" s="11" customFormat="1" ht="22.9" customHeight="1">
      <c r="B788" s="111"/>
      <c r="D788" s="112" t="s">
        <v>69</v>
      </c>
      <c r="E788" s="121" t="s">
        <v>1258</v>
      </c>
      <c r="F788" s="121" t="s">
        <v>1259</v>
      </c>
      <c r="I788" s="114"/>
      <c r="J788" s="122">
        <f>BK788</f>
        <v>0</v>
      </c>
      <c r="L788" s="111"/>
      <c r="M788" s="116"/>
      <c r="P788" s="117">
        <f>P789+P792+P795</f>
        <v>0</v>
      </c>
      <c r="R788" s="117">
        <f>R789+R792+R795</f>
        <v>0</v>
      </c>
      <c r="T788" s="118">
        <f>T789+T792+T795</f>
        <v>0</v>
      </c>
      <c r="AR788" s="112" t="s">
        <v>161</v>
      </c>
      <c r="AT788" s="119" t="s">
        <v>69</v>
      </c>
      <c r="AU788" s="119" t="s">
        <v>75</v>
      </c>
      <c r="AY788" s="112" t="s">
        <v>130</v>
      </c>
      <c r="BK788" s="120">
        <f>BK789+BK792+BK795</f>
        <v>0</v>
      </c>
    </row>
    <row r="789" spans="2:65" s="11" customFormat="1" ht="20.85" customHeight="1">
      <c r="B789" s="111"/>
      <c r="D789" s="112" t="s">
        <v>69</v>
      </c>
      <c r="E789" s="121" t="s">
        <v>1260</v>
      </c>
      <c r="F789" s="121" t="s">
        <v>1261</v>
      </c>
      <c r="I789" s="114"/>
      <c r="J789" s="122">
        <f>BK789</f>
        <v>0</v>
      </c>
      <c r="L789" s="111"/>
      <c r="M789" s="116"/>
      <c r="P789" s="117">
        <f>SUM(P790:P791)</f>
        <v>0</v>
      </c>
      <c r="R789" s="117">
        <f>SUM(R790:R791)</f>
        <v>0</v>
      </c>
      <c r="T789" s="118">
        <f>SUM(T790:T791)</f>
        <v>0</v>
      </c>
      <c r="AR789" s="112" t="s">
        <v>161</v>
      </c>
      <c r="AT789" s="119" t="s">
        <v>69</v>
      </c>
      <c r="AU789" s="119" t="s">
        <v>77</v>
      </c>
      <c r="AY789" s="112" t="s">
        <v>130</v>
      </c>
      <c r="BK789" s="120">
        <f>SUM(BK790:BK791)</f>
        <v>0</v>
      </c>
    </row>
    <row r="790" spans="2:65" s="1" customFormat="1" ht="16.5" customHeight="1">
      <c r="B790" s="32"/>
      <c r="C790" s="123">
        <v>195</v>
      </c>
      <c r="D790" s="123" t="s">
        <v>134</v>
      </c>
      <c r="E790" s="124" t="s">
        <v>1262</v>
      </c>
      <c r="F790" s="125" t="s">
        <v>1261</v>
      </c>
      <c r="G790" s="126" t="s">
        <v>1239</v>
      </c>
      <c r="H790" s="127">
        <v>1</v>
      </c>
      <c r="I790" s="128"/>
      <c r="J790" s="129">
        <f>ROUND(I790*H790,2)</f>
        <v>0</v>
      </c>
      <c r="K790" s="130"/>
      <c r="L790" s="32"/>
      <c r="M790" s="131" t="s">
        <v>19</v>
      </c>
      <c r="N790" s="132" t="s">
        <v>41</v>
      </c>
      <c r="P790" s="133">
        <f>O790*H790</f>
        <v>0</v>
      </c>
      <c r="Q790" s="133">
        <v>0</v>
      </c>
      <c r="R790" s="133">
        <f>Q790*H790</f>
        <v>0</v>
      </c>
      <c r="S790" s="133">
        <v>0</v>
      </c>
      <c r="T790" s="134">
        <f>S790*H790</f>
        <v>0</v>
      </c>
      <c r="AR790" s="135" t="s">
        <v>1263</v>
      </c>
      <c r="AT790" s="135" t="s">
        <v>134</v>
      </c>
      <c r="AU790" s="135" t="s">
        <v>138</v>
      </c>
      <c r="AY790" s="17" t="s">
        <v>130</v>
      </c>
      <c r="BE790" s="136">
        <f>IF(N790="základní",J790,0)</f>
        <v>0</v>
      </c>
      <c r="BF790" s="136">
        <f>IF(N790="snížená",J790,0)</f>
        <v>0</v>
      </c>
      <c r="BG790" s="136">
        <f>IF(N790="zákl. přenesená",J790,0)</f>
        <v>0</v>
      </c>
      <c r="BH790" s="136">
        <f>IF(N790="sníž. přenesená",J790,0)</f>
        <v>0</v>
      </c>
      <c r="BI790" s="136">
        <f>IF(N790="nulová",J790,0)</f>
        <v>0</v>
      </c>
      <c r="BJ790" s="17" t="s">
        <v>75</v>
      </c>
      <c r="BK790" s="136">
        <f>ROUND(I790*H790,2)</f>
        <v>0</v>
      </c>
      <c r="BL790" s="17" t="s">
        <v>1263</v>
      </c>
      <c r="BM790" s="135" t="s">
        <v>1264</v>
      </c>
    </row>
    <row r="791" spans="2:65" s="1" customFormat="1">
      <c r="B791" s="32"/>
      <c r="D791" s="137" t="s">
        <v>140</v>
      </c>
      <c r="F791" s="138" t="s">
        <v>1265</v>
      </c>
      <c r="I791" s="139"/>
      <c r="L791" s="32"/>
      <c r="M791" s="140"/>
      <c r="T791" s="53"/>
      <c r="AT791" s="17" t="s">
        <v>140</v>
      </c>
      <c r="AU791" s="17" t="s">
        <v>138</v>
      </c>
    </row>
    <row r="792" spans="2:65" s="11" customFormat="1" ht="20.85" customHeight="1">
      <c r="B792" s="111"/>
      <c r="D792" s="112" t="s">
        <v>69</v>
      </c>
      <c r="E792" s="121" t="s">
        <v>1266</v>
      </c>
      <c r="F792" s="121" t="s">
        <v>1267</v>
      </c>
      <c r="I792" s="114"/>
      <c r="J792" s="122">
        <f>BK792</f>
        <v>0</v>
      </c>
      <c r="L792" s="111"/>
      <c r="M792" s="116"/>
      <c r="P792" s="117">
        <f>SUM(P793:P794)</f>
        <v>0</v>
      </c>
      <c r="R792" s="117">
        <f>SUM(R793:R794)</f>
        <v>0</v>
      </c>
      <c r="T792" s="118">
        <f>SUM(T793:T794)</f>
        <v>0</v>
      </c>
      <c r="AR792" s="112" t="s">
        <v>161</v>
      </c>
      <c r="AT792" s="119" t="s">
        <v>69</v>
      </c>
      <c r="AU792" s="119" t="s">
        <v>77</v>
      </c>
      <c r="AY792" s="112" t="s">
        <v>130</v>
      </c>
      <c r="BK792" s="120">
        <f>SUM(BK793:BK794)</f>
        <v>0</v>
      </c>
    </row>
    <row r="793" spans="2:65" s="1" customFormat="1" ht="16.5" customHeight="1">
      <c r="B793" s="32"/>
      <c r="C793" s="123">
        <v>196</v>
      </c>
      <c r="D793" s="123" t="s">
        <v>134</v>
      </c>
      <c r="E793" s="124" t="s">
        <v>1268</v>
      </c>
      <c r="F793" s="125" t="s">
        <v>1267</v>
      </c>
      <c r="G793" s="126" t="s">
        <v>1269</v>
      </c>
      <c r="H793" s="127">
        <v>1</v>
      </c>
      <c r="I793" s="128"/>
      <c r="J793" s="129">
        <f>ROUND(I793*H793,2)</f>
        <v>0</v>
      </c>
      <c r="K793" s="130"/>
      <c r="L793" s="32"/>
      <c r="M793" s="131" t="s">
        <v>19</v>
      </c>
      <c r="N793" s="132" t="s">
        <v>41</v>
      </c>
      <c r="P793" s="133">
        <f>O793*H793</f>
        <v>0</v>
      </c>
      <c r="Q793" s="133">
        <v>0</v>
      </c>
      <c r="R793" s="133">
        <f>Q793*H793</f>
        <v>0</v>
      </c>
      <c r="S793" s="133">
        <v>0</v>
      </c>
      <c r="T793" s="134">
        <f>S793*H793</f>
        <v>0</v>
      </c>
      <c r="AR793" s="135" t="s">
        <v>1263</v>
      </c>
      <c r="AT793" s="135" t="s">
        <v>134</v>
      </c>
      <c r="AU793" s="135" t="s">
        <v>138</v>
      </c>
      <c r="AY793" s="17" t="s">
        <v>130</v>
      </c>
      <c r="BE793" s="136">
        <f>IF(N793="základní",J793,0)</f>
        <v>0</v>
      </c>
      <c r="BF793" s="136">
        <f>IF(N793="snížená",J793,0)</f>
        <v>0</v>
      </c>
      <c r="BG793" s="136">
        <f>IF(N793="zákl. přenesená",J793,0)</f>
        <v>0</v>
      </c>
      <c r="BH793" s="136">
        <f>IF(N793="sníž. přenesená",J793,0)</f>
        <v>0</v>
      </c>
      <c r="BI793" s="136">
        <f>IF(N793="nulová",J793,0)</f>
        <v>0</v>
      </c>
      <c r="BJ793" s="17" t="s">
        <v>75</v>
      </c>
      <c r="BK793" s="136">
        <f>ROUND(I793*H793,2)</f>
        <v>0</v>
      </c>
      <c r="BL793" s="17" t="s">
        <v>1263</v>
      </c>
      <c r="BM793" s="135" t="s">
        <v>1270</v>
      </c>
    </row>
    <row r="794" spans="2:65" s="1" customFormat="1">
      <c r="B794" s="32"/>
      <c r="D794" s="137" t="s">
        <v>140</v>
      </c>
      <c r="F794" s="138" t="s">
        <v>1271</v>
      </c>
      <c r="I794" s="139"/>
      <c r="L794" s="32"/>
      <c r="M794" s="140"/>
      <c r="T794" s="53"/>
      <c r="AT794" s="17" t="s">
        <v>140</v>
      </c>
      <c r="AU794" s="17" t="s">
        <v>138</v>
      </c>
    </row>
    <row r="795" spans="2:65" s="11" customFormat="1" ht="20.85" customHeight="1">
      <c r="B795" s="111"/>
      <c r="D795" s="112" t="s">
        <v>69</v>
      </c>
      <c r="E795" s="121" t="s">
        <v>1272</v>
      </c>
      <c r="F795" s="121" t="s">
        <v>1273</v>
      </c>
      <c r="I795" s="114"/>
      <c r="J795" s="122">
        <f>BK795</f>
        <v>0</v>
      </c>
      <c r="L795" s="111"/>
      <c r="M795" s="116"/>
      <c r="P795" s="117">
        <f>SUM(P796:P797)</f>
        <v>0</v>
      </c>
      <c r="R795" s="117">
        <f>SUM(R796:R797)</f>
        <v>0</v>
      </c>
      <c r="T795" s="118">
        <f>SUM(T796:T797)</f>
        <v>0</v>
      </c>
      <c r="AR795" s="112" t="s">
        <v>161</v>
      </c>
      <c r="AT795" s="119" t="s">
        <v>69</v>
      </c>
      <c r="AU795" s="119" t="s">
        <v>77</v>
      </c>
      <c r="AY795" s="112" t="s">
        <v>130</v>
      </c>
      <c r="BK795" s="120">
        <f>SUM(BK796:BK797)</f>
        <v>0</v>
      </c>
    </row>
    <row r="796" spans="2:65" s="1" customFormat="1" ht="16.5" customHeight="1">
      <c r="B796" s="32"/>
      <c r="C796" s="123">
        <v>197</v>
      </c>
      <c r="D796" s="123" t="s">
        <v>134</v>
      </c>
      <c r="E796" s="124" t="s">
        <v>1274</v>
      </c>
      <c r="F796" s="125" t="s">
        <v>1273</v>
      </c>
      <c r="G796" s="126" t="s">
        <v>1269</v>
      </c>
      <c r="H796" s="127">
        <v>1</v>
      </c>
      <c r="I796" s="128"/>
      <c r="J796" s="129">
        <f>ROUND(I796*H796,2)</f>
        <v>0</v>
      </c>
      <c r="K796" s="130"/>
      <c r="L796" s="32"/>
      <c r="M796" s="131" t="s">
        <v>19</v>
      </c>
      <c r="N796" s="132" t="s">
        <v>41</v>
      </c>
      <c r="P796" s="133">
        <f>O796*H796</f>
        <v>0</v>
      </c>
      <c r="Q796" s="133">
        <v>0</v>
      </c>
      <c r="R796" s="133">
        <f>Q796*H796</f>
        <v>0</v>
      </c>
      <c r="S796" s="133">
        <v>0</v>
      </c>
      <c r="T796" s="134">
        <f>S796*H796</f>
        <v>0</v>
      </c>
      <c r="AR796" s="135" t="s">
        <v>1263</v>
      </c>
      <c r="AT796" s="135" t="s">
        <v>134</v>
      </c>
      <c r="AU796" s="135" t="s">
        <v>138</v>
      </c>
      <c r="AY796" s="17" t="s">
        <v>130</v>
      </c>
      <c r="BE796" s="136">
        <f>IF(N796="základní",J796,0)</f>
        <v>0</v>
      </c>
      <c r="BF796" s="136">
        <f>IF(N796="snížená",J796,0)</f>
        <v>0</v>
      </c>
      <c r="BG796" s="136">
        <f>IF(N796="zákl. přenesená",J796,0)</f>
        <v>0</v>
      </c>
      <c r="BH796" s="136">
        <f>IF(N796="sníž. přenesená",J796,0)</f>
        <v>0</v>
      </c>
      <c r="BI796" s="136">
        <f>IF(N796="nulová",J796,0)</f>
        <v>0</v>
      </c>
      <c r="BJ796" s="17" t="s">
        <v>75</v>
      </c>
      <c r="BK796" s="136">
        <f>ROUND(I796*H796,2)</f>
        <v>0</v>
      </c>
      <c r="BL796" s="17" t="s">
        <v>1263</v>
      </c>
      <c r="BM796" s="135" t="s">
        <v>1275</v>
      </c>
    </row>
    <row r="797" spans="2:65" s="1" customFormat="1">
      <c r="B797" s="32"/>
      <c r="D797" s="137" t="s">
        <v>140</v>
      </c>
      <c r="F797" s="138" t="s">
        <v>1276</v>
      </c>
      <c r="I797" s="139"/>
      <c r="L797" s="32"/>
      <c r="M797" s="174"/>
      <c r="N797" s="175"/>
      <c r="O797" s="175"/>
      <c r="P797" s="175"/>
      <c r="Q797" s="175"/>
      <c r="R797" s="175"/>
      <c r="S797" s="175"/>
      <c r="T797" s="176"/>
      <c r="AT797" s="17" t="s">
        <v>140</v>
      </c>
      <c r="AU797" s="17" t="s">
        <v>138</v>
      </c>
    </row>
    <row r="798" spans="2:65" s="1" customFormat="1" ht="6.95" customHeight="1">
      <c r="B798" s="41"/>
      <c r="C798" s="42"/>
      <c r="D798" s="42"/>
      <c r="E798" s="42"/>
      <c r="F798" s="42"/>
      <c r="G798" s="42"/>
      <c r="H798" s="42"/>
      <c r="I798" s="42"/>
      <c r="J798" s="42"/>
      <c r="K798" s="42"/>
      <c r="L798" s="32"/>
    </row>
  </sheetData>
  <sheetProtection algorithmName="SHA-512" hashValue="Mt4Ie7T+/Yk3hp65WoG/XwVsQaXCmTV1HeSY8MFGsgT9jQDZNsjEdXAAqRu7Bvfi8CAaEPnjsfFZjA7VfAGkSg==" saltValue="I4y6opl6tH3+bnDc9VoLrw==" spinCount="100000" sheet="1" objects="1" scenarios="1"/>
  <autoFilter ref="C104:K797"/>
  <mergeCells count="6">
    <mergeCell ref="E97:H97"/>
    <mergeCell ref="L2:V2"/>
    <mergeCell ref="E7:H7"/>
    <mergeCell ref="E16:H16"/>
    <mergeCell ref="E25:H25"/>
    <mergeCell ref="E46:H46"/>
  </mergeCells>
  <hyperlinks>
    <hyperlink ref="F110" r:id="rId1"/>
    <hyperlink ref="F113" r:id="rId2"/>
    <hyperlink ref="F122" r:id="rId3"/>
    <hyperlink ref="F125" r:id="rId4"/>
    <hyperlink ref="F128" r:id="rId5"/>
    <hyperlink ref="F130" r:id="rId6"/>
    <hyperlink ref="F133" r:id="rId7"/>
    <hyperlink ref="F136" r:id="rId8"/>
    <hyperlink ref="F140" r:id="rId9"/>
    <hyperlink ref="F144" r:id="rId10"/>
    <hyperlink ref="F146" r:id="rId11"/>
    <hyperlink ref="F156" r:id="rId12"/>
    <hyperlink ref="F163" r:id="rId13"/>
    <hyperlink ref="F166" r:id="rId14"/>
    <hyperlink ref="F172" r:id="rId15"/>
    <hyperlink ref="F177" r:id="rId16"/>
    <hyperlink ref="F186" r:id="rId17"/>
    <hyperlink ref="F188" r:id="rId18"/>
    <hyperlink ref="F191" r:id="rId19"/>
    <hyperlink ref="F194" r:id="rId20"/>
    <hyperlink ref="F199" r:id="rId21"/>
    <hyperlink ref="F202" r:id="rId22"/>
    <hyperlink ref="F207" r:id="rId23"/>
    <hyperlink ref="F220" r:id="rId24"/>
    <hyperlink ref="F224" r:id="rId25"/>
    <hyperlink ref="F229" r:id="rId26"/>
    <hyperlink ref="F237" r:id="rId27"/>
    <hyperlink ref="F241" r:id="rId28"/>
    <hyperlink ref="F244" r:id="rId29"/>
    <hyperlink ref="F247" r:id="rId30"/>
    <hyperlink ref="F250" r:id="rId31"/>
    <hyperlink ref="F253" r:id="rId32"/>
    <hyperlink ref="F256" r:id="rId33"/>
    <hyperlink ref="F260" r:id="rId34"/>
    <hyperlink ref="F262" r:id="rId35"/>
    <hyperlink ref="F264" r:id="rId36"/>
    <hyperlink ref="F266" r:id="rId37"/>
    <hyperlink ref="F271" r:id="rId38"/>
    <hyperlink ref="F273" r:id="rId39"/>
    <hyperlink ref="F277" r:id="rId40"/>
    <hyperlink ref="F282" r:id="rId41"/>
    <hyperlink ref="F287" r:id="rId42"/>
    <hyperlink ref="F289" r:id="rId43"/>
    <hyperlink ref="F292" r:id="rId44"/>
    <hyperlink ref="F295" r:id="rId45"/>
    <hyperlink ref="F301" r:id="rId46"/>
    <hyperlink ref="F304" r:id="rId47"/>
    <hyperlink ref="F309" r:id="rId48"/>
    <hyperlink ref="F311" r:id="rId49"/>
    <hyperlink ref="F313" r:id="rId50"/>
    <hyperlink ref="F315" r:id="rId51"/>
    <hyperlink ref="F318" r:id="rId52"/>
    <hyperlink ref="F322" r:id="rId53"/>
    <hyperlink ref="F326" r:id="rId54"/>
    <hyperlink ref="F334" r:id="rId55"/>
    <hyperlink ref="F338" r:id="rId56"/>
    <hyperlink ref="F340" r:id="rId57"/>
    <hyperlink ref="F343" r:id="rId58"/>
    <hyperlink ref="F345" r:id="rId59"/>
    <hyperlink ref="F347" r:id="rId60"/>
    <hyperlink ref="F349" r:id="rId61"/>
    <hyperlink ref="F352" r:id="rId62"/>
    <hyperlink ref="F354" r:id="rId63"/>
    <hyperlink ref="F356" r:id="rId64"/>
    <hyperlink ref="F358" r:id="rId65"/>
    <hyperlink ref="F361" r:id="rId66"/>
    <hyperlink ref="F364" r:id="rId67"/>
    <hyperlink ref="F366" r:id="rId68"/>
    <hyperlink ref="F368" r:id="rId69"/>
    <hyperlink ref="F370" r:id="rId70"/>
    <hyperlink ref="F372" r:id="rId71"/>
    <hyperlink ref="F374" r:id="rId72"/>
    <hyperlink ref="F376" r:id="rId73"/>
    <hyperlink ref="F378" r:id="rId74"/>
    <hyperlink ref="F381" r:id="rId75"/>
    <hyperlink ref="F385" r:id="rId76"/>
    <hyperlink ref="F389" r:id="rId77"/>
    <hyperlink ref="F397" r:id="rId78"/>
    <hyperlink ref="F399" r:id="rId79"/>
    <hyperlink ref="F401" r:id="rId80"/>
    <hyperlink ref="F404" r:id="rId81"/>
    <hyperlink ref="F406" r:id="rId82"/>
    <hyperlink ref="F411" r:id="rId83"/>
    <hyperlink ref="F414" r:id="rId84"/>
    <hyperlink ref="F416" r:id="rId85"/>
    <hyperlink ref="F419" r:id="rId86"/>
    <hyperlink ref="F424" r:id="rId87"/>
    <hyperlink ref="F428" r:id="rId88"/>
    <hyperlink ref="F448" r:id="rId89"/>
    <hyperlink ref="F450" r:id="rId90"/>
    <hyperlink ref="F515" r:id="rId91"/>
    <hyperlink ref="F519" r:id="rId92"/>
    <hyperlink ref="F521" r:id="rId93"/>
    <hyperlink ref="F524" r:id="rId94"/>
    <hyperlink ref="F528" r:id="rId95"/>
    <hyperlink ref="F530" r:id="rId96"/>
    <hyperlink ref="F532" r:id="rId97"/>
    <hyperlink ref="F535" r:id="rId98"/>
    <hyperlink ref="F542" r:id="rId99"/>
    <hyperlink ref="F544" r:id="rId100"/>
    <hyperlink ref="F549" r:id="rId101"/>
    <hyperlink ref="F554" r:id="rId102"/>
    <hyperlink ref="F558" r:id="rId103"/>
    <hyperlink ref="F563" r:id="rId104"/>
    <hyperlink ref="F571" r:id="rId105"/>
    <hyperlink ref="F580" r:id="rId106"/>
    <hyperlink ref="F583" r:id="rId107"/>
    <hyperlink ref="F586" r:id="rId108"/>
    <hyperlink ref="F599" r:id="rId109"/>
    <hyperlink ref="F601" r:id="rId110"/>
    <hyperlink ref="F604" r:id="rId111"/>
    <hyperlink ref="F611" r:id="rId112"/>
    <hyperlink ref="F613" r:id="rId113"/>
    <hyperlink ref="F615" r:id="rId114"/>
    <hyperlink ref="F617" r:id="rId115"/>
    <hyperlink ref="F622" r:id="rId116"/>
    <hyperlink ref="F644" r:id="rId117"/>
    <hyperlink ref="F647" r:id="rId118"/>
    <hyperlink ref="F650" r:id="rId119"/>
    <hyperlink ref="F654" r:id="rId120"/>
    <hyperlink ref="F656" r:id="rId121"/>
    <hyperlink ref="F659" r:id="rId122"/>
    <hyperlink ref="F672" r:id="rId123"/>
    <hyperlink ref="F675" r:id="rId124"/>
    <hyperlink ref="F682" r:id="rId125"/>
    <hyperlink ref="F695" r:id="rId126"/>
    <hyperlink ref="F697" r:id="rId127"/>
    <hyperlink ref="F702" r:id="rId128"/>
    <hyperlink ref="F717" r:id="rId129"/>
    <hyperlink ref="F730" r:id="rId130"/>
    <hyperlink ref="F733" r:id="rId131"/>
    <hyperlink ref="F736" r:id="rId132"/>
    <hyperlink ref="F738" r:id="rId133"/>
    <hyperlink ref="F741" r:id="rId134"/>
    <hyperlink ref="F747" r:id="rId135"/>
    <hyperlink ref="F749" r:id="rId136"/>
    <hyperlink ref="F751" r:id="rId137"/>
    <hyperlink ref="F756" r:id="rId138"/>
    <hyperlink ref="F759" r:id="rId139"/>
    <hyperlink ref="F761" r:id="rId140"/>
    <hyperlink ref="F773" r:id="rId141"/>
    <hyperlink ref="F775" r:id="rId142"/>
    <hyperlink ref="F791" r:id="rId143"/>
    <hyperlink ref="F794" r:id="rId144"/>
    <hyperlink ref="F797" r:id="rId145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4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workbookViewId="0">
      <selection activeCell="D60" sqref="B2:D60"/>
    </sheetView>
  </sheetViews>
  <sheetFormatPr defaultRowHeight="15"/>
  <cols>
    <col min="1" max="1" width="9.33203125" style="267"/>
    <col min="2" max="2" width="87" style="267" customWidth="1"/>
    <col min="3" max="3" width="9.33203125" style="301"/>
    <col min="4" max="4" width="9.33203125" style="302"/>
    <col min="5" max="5" width="13.1640625" style="303" customWidth="1"/>
    <col min="6" max="6" width="15.33203125" style="303" customWidth="1"/>
    <col min="7" max="9" width="15.33203125" style="267" customWidth="1"/>
    <col min="10" max="16384" width="9.33203125" style="267"/>
  </cols>
  <sheetData>
    <row r="1" spans="1:6" ht="36.75" customHeight="1" thickBot="1">
      <c r="A1" s="263" t="s">
        <v>1464</v>
      </c>
      <c r="B1" s="264" t="s">
        <v>1465</v>
      </c>
      <c r="C1" s="265" t="s">
        <v>1466</v>
      </c>
      <c r="D1" s="265" t="s">
        <v>117</v>
      </c>
      <c r="E1" s="264" t="s">
        <v>1467</v>
      </c>
      <c r="F1" s="266" t="s">
        <v>1468</v>
      </c>
    </row>
    <row r="2" spans="1:6" ht="21.75" customHeight="1" thickTop="1" thickBot="1">
      <c r="A2" s="268"/>
      <c r="B2" s="269"/>
      <c r="C2" s="270"/>
      <c r="D2" s="270"/>
      <c r="E2" s="269"/>
      <c r="F2" s="271"/>
    </row>
    <row r="3" spans="1:6" ht="21.75" customHeight="1" thickBot="1">
      <c r="A3" s="272" t="s">
        <v>1469</v>
      </c>
      <c r="B3" s="273" t="s">
        <v>1470</v>
      </c>
      <c r="C3" s="270"/>
      <c r="D3" s="270"/>
      <c r="E3" s="274"/>
      <c r="F3" s="275">
        <f>SUM(F4:F5)</f>
        <v>0</v>
      </c>
    </row>
    <row r="4" spans="1:6" ht="21.75" customHeight="1" thickBot="1">
      <c r="A4" s="276" t="s">
        <v>1471</v>
      </c>
      <c r="B4" s="269" t="s">
        <v>1472</v>
      </c>
      <c r="C4" s="277">
        <v>1</v>
      </c>
      <c r="D4" s="277" t="s">
        <v>653</v>
      </c>
      <c r="E4" s="278"/>
      <c r="F4" s="279">
        <f>C4*E4</f>
        <v>0</v>
      </c>
    </row>
    <row r="5" spans="1:6" ht="21.75" customHeight="1" thickBot="1">
      <c r="A5" s="276" t="s">
        <v>1473</v>
      </c>
      <c r="B5" s="280" t="s">
        <v>1474</v>
      </c>
      <c r="C5" s="277">
        <v>1</v>
      </c>
      <c r="D5" s="277" t="s">
        <v>653</v>
      </c>
      <c r="E5" s="280"/>
      <c r="F5" s="279">
        <f t="shared" ref="F5:F60" si="0">C5*E5</f>
        <v>0</v>
      </c>
    </row>
    <row r="6" spans="1:6" ht="21.75" customHeight="1" thickBot="1">
      <c r="A6" s="276"/>
      <c r="B6" s="280"/>
      <c r="C6" s="277"/>
      <c r="D6" s="277"/>
      <c r="E6" s="280"/>
      <c r="F6" s="279"/>
    </row>
    <row r="7" spans="1:6" ht="21.75" customHeight="1" thickBot="1">
      <c r="A7" s="281" t="s">
        <v>1475</v>
      </c>
      <c r="B7" s="273" t="s">
        <v>1476</v>
      </c>
      <c r="C7" s="277"/>
      <c r="D7" s="277"/>
      <c r="E7" s="282"/>
      <c r="F7" s="283">
        <f>SUM(F8:F25)</f>
        <v>0</v>
      </c>
    </row>
    <row r="8" spans="1:6" ht="21.75" customHeight="1" thickBot="1">
      <c r="A8" s="276" t="s">
        <v>1477</v>
      </c>
      <c r="B8" s="280" t="s">
        <v>1478</v>
      </c>
      <c r="C8" s="277">
        <v>34</v>
      </c>
      <c r="D8" s="277" t="s">
        <v>365</v>
      </c>
      <c r="E8" s="278"/>
      <c r="F8" s="279">
        <f t="shared" si="0"/>
        <v>0</v>
      </c>
    </row>
    <row r="9" spans="1:6" ht="21.75" customHeight="1" thickBot="1">
      <c r="A9" s="276" t="s">
        <v>1479</v>
      </c>
      <c r="B9" s="280" t="s">
        <v>1480</v>
      </c>
      <c r="C9" s="277">
        <v>18</v>
      </c>
      <c r="D9" s="277" t="s">
        <v>365</v>
      </c>
      <c r="E9" s="278"/>
      <c r="F9" s="279">
        <f t="shared" si="0"/>
        <v>0</v>
      </c>
    </row>
    <row r="10" spans="1:6" ht="21.75" customHeight="1" thickBot="1">
      <c r="A10" s="276" t="s">
        <v>1481</v>
      </c>
      <c r="B10" s="280" t="s">
        <v>1482</v>
      </c>
      <c r="C10" s="277">
        <v>50</v>
      </c>
      <c r="D10" s="277" t="s">
        <v>365</v>
      </c>
      <c r="E10" s="278"/>
      <c r="F10" s="279">
        <f t="shared" si="0"/>
        <v>0</v>
      </c>
    </row>
    <row r="11" spans="1:6" ht="21.75" customHeight="1" thickBot="1">
      <c r="A11" s="276" t="s">
        <v>1483</v>
      </c>
      <c r="B11" s="284" t="s">
        <v>1484</v>
      </c>
      <c r="C11" s="277">
        <v>65</v>
      </c>
      <c r="D11" s="277" t="s">
        <v>365</v>
      </c>
      <c r="E11" s="278"/>
      <c r="F11" s="279">
        <f t="shared" si="0"/>
        <v>0</v>
      </c>
    </row>
    <row r="12" spans="1:6" ht="21.75" customHeight="1" thickBot="1">
      <c r="A12" s="276" t="s">
        <v>1485</v>
      </c>
      <c r="B12" s="284" t="s">
        <v>1486</v>
      </c>
      <c r="C12" s="277">
        <v>82</v>
      </c>
      <c r="D12" s="277" t="s">
        <v>365</v>
      </c>
      <c r="E12" s="278"/>
      <c r="F12" s="279">
        <f t="shared" si="0"/>
        <v>0</v>
      </c>
    </row>
    <row r="13" spans="1:6" ht="21.75" customHeight="1" thickBot="1">
      <c r="A13" s="276" t="s">
        <v>1487</v>
      </c>
      <c r="B13" s="284" t="s">
        <v>1488</v>
      </c>
      <c r="C13" s="277">
        <v>34</v>
      </c>
      <c r="D13" s="277" t="s">
        <v>365</v>
      </c>
      <c r="E13" s="278"/>
      <c r="F13" s="279">
        <f t="shared" si="0"/>
        <v>0</v>
      </c>
    </row>
    <row r="14" spans="1:6" ht="21.75" customHeight="1" thickBot="1">
      <c r="A14" s="276" t="s">
        <v>1489</v>
      </c>
      <c r="B14" s="284" t="s">
        <v>1490</v>
      </c>
      <c r="C14" s="277">
        <v>300</v>
      </c>
      <c r="D14" s="277" t="s">
        <v>365</v>
      </c>
      <c r="E14" s="278"/>
      <c r="F14" s="279">
        <f t="shared" si="0"/>
        <v>0</v>
      </c>
    </row>
    <row r="15" spans="1:6" ht="21.75" customHeight="1" thickBot="1">
      <c r="A15" s="276" t="s">
        <v>1491</v>
      </c>
      <c r="B15" s="280" t="s">
        <v>1492</v>
      </c>
      <c r="C15" s="277">
        <v>680</v>
      </c>
      <c r="D15" s="277" t="s">
        <v>365</v>
      </c>
      <c r="E15" s="278"/>
      <c r="F15" s="279">
        <f t="shared" si="0"/>
        <v>0</v>
      </c>
    </row>
    <row r="16" spans="1:6" ht="21.75" customHeight="1" thickBot="1">
      <c r="A16" s="276" t="s">
        <v>1493</v>
      </c>
      <c r="B16" s="280" t="s">
        <v>1494</v>
      </c>
      <c r="C16" s="277">
        <v>10</v>
      </c>
      <c r="D16" s="277" t="s">
        <v>365</v>
      </c>
      <c r="E16" s="278"/>
      <c r="F16" s="279">
        <f t="shared" si="0"/>
        <v>0</v>
      </c>
    </row>
    <row r="17" spans="1:6" ht="21.75" customHeight="1" thickBot="1">
      <c r="A17" s="276" t="s">
        <v>1495</v>
      </c>
      <c r="B17" s="280" t="s">
        <v>1496</v>
      </c>
      <c r="C17" s="277">
        <v>180</v>
      </c>
      <c r="D17" s="277" t="s">
        <v>365</v>
      </c>
      <c r="E17" s="280"/>
      <c r="F17" s="279">
        <f t="shared" si="0"/>
        <v>0</v>
      </c>
    </row>
    <row r="18" spans="1:6" ht="21.75" customHeight="1" thickBot="1">
      <c r="A18" s="276" t="s">
        <v>1497</v>
      </c>
      <c r="B18" s="280" t="s">
        <v>1498</v>
      </c>
      <c r="C18" s="277">
        <v>20</v>
      </c>
      <c r="D18" s="277" t="s">
        <v>365</v>
      </c>
      <c r="E18" s="280"/>
      <c r="F18" s="279">
        <f t="shared" si="0"/>
        <v>0</v>
      </c>
    </row>
    <row r="19" spans="1:6" ht="21.75" customHeight="1" thickBot="1">
      <c r="A19" s="276" t="s">
        <v>1499</v>
      </c>
      <c r="B19" s="280" t="s">
        <v>1500</v>
      </c>
      <c r="C19" s="277">
        <v>25</v>
      </c>
      <c r="D19" s="277" t="s">
        <v>365</v>
      </c>
      <c r="E19" s="280"/>
      <c r="F19" s="279">
        <f t="shared" si="0"/>
        <v>0</v>
      </c>
    </row>
    <row r="20" spans="1:6" ht="21.75" customHeight="1" thickBot="1">
      <c r="A20" s="276" t="s">
        <v>1501</v>
      </c>
      <c r="B20" s="280" t="s">
        <v>1502</v>
      </c>
      <c r="C20" s="277">
        <v>20</v>
      </c>
      <c r="D20" s="277" t="s">
        <v>365</v>
      </c>
      <c r="E20" s="278"/>
      <c r="F20" s="279">
        <f t="shared" si="0"/>
        <v>0</v>
      </c>
    </row>
    <row r="21" spans="1:6" ht="21.75" customHeight="1" thickBot="1">
      <c r="A21" s="276" t="s">
        <v>1503</v>
      </c>
      <c r="B21" s="280" t="s">
        <v>1504</v>
      </c>
      <c r="C21" s="277">
        <v>20</v>
      </c>
      <c r="D21" s="277" t="s">
        <v>365</v>
      </c>
      <c r="E21" s="278"/>
      <c r="F21" s="279">
        <f t="shared" si="0"/>
        <v>0</v>
      </c>
    </row>
    <row r="22" spans="1:6" ht="21.75" customHeight="1" thickBot="1">
      <c r="A22" s="276" t="s">
        <v>1505</v>
      </c>
      <c r="B22" s="280" t="s">
        <v>1506</v>
      </c>
      <c r="C22" s="277">
        <v>60</v>
      </c>
      <c r="D22" s="277" t="s">
        <v>365</v>
      </c>
      <c r="E22" s="278"/>
      <c r="F22" s="279">
        <f t="shared" si="0"/>
        <v>0</v>
      </c>
    </row>
    <row r="23" spans="1:6" ht="21.75" customHeight="1" thickBot="1">
      <c r="A23" s="276" t="s">
        <v>1507</v>
      </c>
      <c r="B23" s="280" t="s">
        <v>1508</v>
      </c>
      <c r="C23" s="277">
        <v>60</v>
      </c>
      <c r="D23" s="277" t="s">
        <v>365</v>
      </c>
      <c r="E23" s="280"/>
      <c r="F23" s="279">
        <f t="shared" si="0"/>
        <v>0</v>
      </c>
    </row>
    <row r="24" spans="1:6" ht="21.75" customHeight="1" thickBot="1">
      <c r="A24" s="276" t="s">
        <v>1509</v>
      </c>
      <c r="B24" s="280" t="s">
        <v>1510</v>
      </c>
      <c r="C24" s="277">
        <v>10</v>
      </c>
      <c r="D24" s="277" t="s">
        <v>365</v>
      </c>
      <c r="E24" s="278"/>
      <c r="F24" s="279">
        <f t="shared" si="0"/>
        <v>0</v>
      </c>
    </row>
    <row r="25" spans="1:6" ht="21.75" customHeight="1" thickBot="1">
      <c r="A25" s="276" t="s">
        <v>1511</v>
      </c>
      <c r="B25" s="280" t="s">
        <v>1512</v>
      </c>
      <c r="C25" s="277">
        <v>50</v>
      </c>
      <c r="D25" s="277" t="s">
        <v>365</v>
      </c>
      <c r="E25" s="278"/>
      <c r="F25" s="279">
        <f t="shared" si="0"/>
        <v>0</v>
      </c>
    </row>
    <row r="26" spans="1:6" ht="21.75" customHeight="1" thickBot="1">
      <c r="A26" s="276"/>
      <c r="B26" s="280"/>
      <c r="C26" s="277"/>
      <c r="D26" s="277"/>
      <c r="E26" s="278"/>
      <c r="F26" s="279"/>
    </row>
    <row r="27" spans="1:6" ht="21.75" customHeight="1" thickBot="1">
      <c r="A27" s="281" t="s">
        <v>1513</v>
      </c>
      <c r="B27" s="273" t="s">
        <v>1514</v>
      </c>
      <c r="C27" s="277"/>
      <c r="D27" s="277"/>
      <c r="E27" s="278"/>
      <c r="F27" s="283">
        <f>SUM(F28:F33)</f>
        <v>0</v>
      </c>
    </row>
    <row r="28" spans="1:6" ht="21.75" customHeight="1" thickBot="1">
      <c r="A28" s="276" t="s">
        <v>1515</v>
      </c>
      <c r="B28" s="285" t="s">
        <v>1516</v>
      </c>
      <c r="C28" s="286">
        <v>50</v>
      </c>
      <c r="D28" s="286" t="s">
        <v>365</v>
      </c>
      <c r="E28" s="287"/>
      <c r="F28" s="279">
        <f t="shared" si="0"/>
        <v>0</v>
      </c>
    </row>
    <row r="29" spans="1:6" ht="21.75" customHeight="1" thickBot="1">
      <c r="A29" s="276" t="s">
        <v>1517</v>
      </c>
      <c r="B29" s="280" t="s">
        <v>1518</v>
      </c>
      <c r="C29" s="277">
        <v>20</v>
      </c>
      <c r="D29" s="277" t="s">
        <v>365</v>
      </c>
      <c r="E29" s="278"/>
      <c r="F29" s="279">
        <f t="shared" si="0"/>
        <v>0</v>
      </c>
    </row>
    <row r="30" spans="1:6" ht="21.75" customHeight="1" thickBot="1">
      <c r="A30" s="276" t="s">
        <v>1519</v>
      </c>
      <c r="B30" s="280" t="s">
        <v>1520</v>
      </c>
      <c r="C30" s="277">
        <v>30</v>
      </c>
      <c r="D30" s="277" t="s">
        <v>653</v>
      </c>
      <c r="E30" s="278"/>
      <c r="F30" s="279">
        <f t="shared" si="0"/>
        <v>0</v>
      </c>
    </row>
    <row r="31" spans="1:6" ht="21.75" customHeight="1" thickBot="1">
      <c r="A31" s="276" t="s">
        <v>1521</v>
      </c>
      <c r="B31" s="280" t="s">
        <v>1522</v>
      </c>
      <c r="C31" s="277">
        <v>72</v>
      </c>
      <c r="D31" s="277" t="s">
        <v>653</v>
      </c>
      <c r="E31" s="278"/>
      <c r="F31" s="279">
        <f t="shared" si="0"/>
        <v>0</v>
      </c>
    </row>
    <row r="32" spans="1:6" ht="21.75" customHeight="1" thickBot="1">
      <c r="A32" s="276" t="s">
        <v>1523</v>
      </c>
      <c r="B32" s="280" t="s">
        <v>1524</v>
      </c>
      <c r="C32" s="277">
        <v>50</v>
      </c>
      <c r="D32" s="277" t="s">
        <v>653</v>
      </c>
      <c r="E32" s="278"/>
      <c r="F32" s="279">
        <f t="shared" si="0"/>
        <v>0</v>
      </c>
    </row>
    <row r="33" spans="1:6" ht="21.75" customHeight="1" thickBot="1">
      <c r="A33" s="276" t="s">
        <v>1525</v>
      </c>
      <c r="B33" s="280" t="s">
        <v>1526</v>
      </c>
      <c r="C33" s="277">
        <v>8</v>
      </c>
      <c r="D33" s="277" t="s">
        <v>653</v>
      </c>
      <c r="E33" s="278"/>
      <c r="F33" s="279">
        <f t="shared" si="0"/>
        <v>0</v>
      </c>
    </row>
    <row r="34" spans="1:6" ht="21.75" customHeight="1" thickBot="1">
      <c r="A34" s="276"/>
      <c r="B34" s="280"/>
      <c r="C34" s="277"/>
      <c r="D34" s="277"/>
      <c r="E34" s="278"/>
      <c r="F34" s="279"/>
    </row>
    <row r="35" spans="1:6" ht="21.75" customHeight="1" thickBot="1">
      <c r="A35" s="281" t="s">
        <v>1527</v>
      </c>
      <c r="B35" s="273" t="s">
        <v>1528</v>
      </c>
      <c r="C35" s="277"/>
      <c r="D35" s="277"/>
      <c r="E35" s="278"/>
      <c r="F35" s="283">
        <f>SUM(F36:F48)</f>
        <v>0</v>
      </c>
    </row>
    <row r="36" spans="1:6" ht="21.75" customHeight="1" thickBot="1">
      <c r="A36" s="276" t="s">
        <v>1529</v>
      </c>
      <c r="B36" s="280" t="s">
        <v>1530</v>
      </c>
      <c r="C36" s="277">
        <v>28</v>
      </c>
      <c r="D36" s="277" t="s">
        <v>653</v>
      </c>
      <c r="E36" s="278"/>
      <c r="F36" s="279">
        <f t="shared" si="0"/>
        <v>0</v>
      </c>
    </row>
    <row r="37" spans="1:6" ht="21.75" customHeight="1" thickBot="1">
      <c r="A37" s="276" t="s">
        <v>1531</v>
      </c>
      <c r="B37" s="280" t="s">
        <v>1532</v>
      </c>
      <c r="C37" s="277">
        <v>3</v>
      </c>
      <c r="D37" s="277" t="s">
        <v>653</v>
      </c>
      <c r="E37" s="278"/>
      <c r="F37" s="279">
        <f t="shared" si="0"/>
        <v>0</v>
      </c>
    </row>
    <row r="38" spans="1:6" ht="21.75" customHeight="1" thickBot="1">
      <c r="A38" s="276" t="s">
        <v>1533</v>
      </c>
      <c r="B38" s="280" t="s">
        <v>1534</v>
      </c>
      <c r="C38" s="277">
        <v>19</v>
      </c>
      <c r="D38" s="277" t="s">
        <v>653</v>
      </c>
      <c r="E38" s="278"/>
      <c r="F38" s="279">
        <f t="shared" si="0"/>
        <v>0</v>
      </c>
    </row>
    <row r="39" spans="1:6" ht="21.75" customHeight="1" thickBot="1">
      <c r="A39" s="276" t="s">
        <v>1535</v>
      </c>
      <c r="B39" s="280" t="s">
        <v>1536</v>
      </c>
      <c r="C39" s="277">
        <v>50</v>
      </c>
      <c r="D39" s="277" t="s">
        <v>653</v>
      </c>
      <c r="E39" s="278"/>
      <c r="F39" s="279">
        <f t="shared" si="0"/>
        <v>0</v>
      </c>
    </row>
    <row r="40" spans="1:6" ht="21.75" customHeight="1" thickBot="1">
      <c r="A40" s="276" t="s">
        <v>1537</v>
      </c>
      <c r="B40" s="280" t="s">
        <v>1538</v>
      </c>
      <c r="C40" s="277">
        <v>30</v>
      </c>
      <c r="D40" s="277" t="s">
        <v>653</v>
      </c>
      <c r="E40" s="278"/>
      <c r="F40" s="279">
        <f t="shared" si="0"/>
        <v>0</v>
      </c>
    </row>
    <row r="41" spans="1:6" ht="21.75" customHeight="1" thickBot="1">
      <c r="A41" s="276" t="s">
        <v>1539</v>
      </c>
      <c r="B41" s="280" t="s">
        <v>1540</v>
      </c>
      <c r="C41" s="277">
        <v>30</v>
      </c>
      <c r="D41" s="277" t="s">
        <v>653</v>
      </c>
      <c r="E41" s="280"/>
      <c r="F41" s="279">
        <f t="shared" si="0"/>
        <v>0</v>
      </c>
    </row>
    <row r="42" spans="1:6" ht="21.75" customHeight="1" thickBot="1">
      <c r="A42" s="276" t="s">
        <v>1541</v>
      </c>
      <c r="B42" s="280" t="s">
        <v>1542</v>
      </c>
      <c r="C42" s="277">
        <v>6</v>
      </c>
      <c r="D42" s="277" t="s">
        <v>653</v>
      </c>
      <c r="E42" s="278"/>
      <c r="F42" s="279">
        <f t="shared" si="0"/>
        <v>0</v>
      </c>
    </row>
    <row r="43" spans="1:6" ht="21.75" customHeight="1" thickBot="1">
      <c r="A43" s="276" t="s">
        <v>1543</v>
      </c>
      <c r="B43" s="280" t="s">
        <v>1544</v>
      </c>
      <c r="C43" s="277">
        <v>5</v>
      </c>
      <c r="D43" s="277" t="s">
        <v>653</v>
      </c>
      <c r="E43" s="278"/>
      <c r="F43" s="279">
        <f t="shared" si="0"/>
        <v>0</v>
      </c>
    </row>
    <row r="44" spans="1:6" ht="21.75" customHeight="1" thickBot="1">
      <c r="A44" s="276" t="s">
        <v>1545</v>
      </c>
      <c r="B44" s="280" t="s">
        <v>1546</v>
      </c>
      <c r="C44" s="277">
        <v>1</v>
      </c>
      <c r="D44" s="277" t="s">
        <v>653</v>
      </c>
      <c r="E44" s="278"/>
      <c r="F44" s="279">
        <f t="shared" si="0"/>
        <v>0</v>
      </c>
    </row>
    <row r="45" spans="1:6" ht="21.75" customHeight="1" thickBot="1">
      <c r="A45" s="276" t="s">
        <v>1547</v>
      </c>
      <c r="B45" s="280" t="s">
        <v>1548</v>
      </c>
      <c r="C45" s="277">
        <v>1</v>
      </c>
      <c r="D45" s="277" t="s">
        <v>653</v>
      </c>
      <c r="E45" s="278"/>
      <c r="F45" s="279">
        <f t="shared" si="0"/>
        <v>0</v>
      </c>
    </row>
    <row r="46" spans="1:6" ht="21.75" customHeight="1" thickBot="1">
      <c r="A46" s="276" t="s">
        <v>1549</v>
      </c>
      <c r="B46" s="280" t="s">
        <v>1550</v>
      </c>
      <c r="C46" s="277">
        <v>7</v>
      </c>
      <c r="D46" s="277" t="s">
        <v>653</v>
      </c>
      <c r="E46" s="278"/>
      <c r="F46" s="279">
        <f t="shared" si="0"/>
        <v>0</v>
      </c>
    </row>
    <row r="47" spans="1:6" ht="21.75" customHeight="1" thickBot="1">
      <c r="A47" s="276" t="s">
        <v>1551</v>
      </c>
      <c r="B47" s="280" t="s">
        <v>1552</v>
      </c>
      <c r="C47" s="277">
        <v>3</v>
      </c>
      <c r="D47" s="277" t="s">
        <v>653</v>
      </c>
      <c r="E47" s="278"/>
      <c r="F47" s="279">
        <f t="shared" si="0"/>
        <v>0</v>
      </c>
    </row>
    <row r="48" spans="1:6" ht="21.75" customHeight="1" thickBot="1">
      <c r="A48" s="276" t="s">
        <v>1553</v>
      </c>
      <c r="B48" s="280" t="s">
        <v>1554</v>
      </c>
      <c r="C48" s="277">
        <v>2</v>
      </c>
      <c r="D48" s="277" t="s">
        <v>653</v>
      </c>
      <c r="E48" s="278"/>
      <c r="F48" s="279">
        <f t="shared" si="0"/>
        <v>0</v>
      </c>
    </row>
    <row r="49" spans="1:6" ht="21.75" customHeight="1" thickBot="1">
      <c r="A49" s="276"/>
      <c r="B49" s="269"/>
      <c r="C49" s="270"/>
      <c r="D49" s="270"/>
      <c r="E49" s="269"/>
      <c r="F49" s="279"/>
    </row>
    <row r="50" spans="1:6" ht="21.75" customHeight="1" thickBot="1">
      <c r="A50" s="281" t="s">
        <v>1555</v>
      </c>
      <c r="B50" s="273" t="s">
        <v>1556</v>
      </c>
      <c r="C50" s="270"/>
      <c r="D50" s="270"/>
      <c r="E50" s="269"/>
      <c r="F50" s="283">
        <f>SUM(F51:F55)</f>
        <v>0</v>
      </c>
    </row>
    <row r="51" spans="1:6" ht="33" customHeight="1" thickBot="1">
      <c r="A51" s="276" t="s">
        <v>1557</v>
      </c>
      <c r="B51" s="284" t="s">
        <v>1558</v>
      </c>
      <c r="C51" s="277">
        <v>46</v>
      </c>
      <c r="D51" s="277" t="s">
        <v>653</v>
      </c>
      <c r="E51" s="278"/>
      <c r="F51" s="279">
        <f t="shared" si="0"/>
        <v>0</v>
      </c>
    </row>
    <row r="52" spans="1:6" ht="21.75" customHeight="1" thickBot="1">
      <c r="A52" s="276" t="s">
        <v>1559</v>
      </c>
      <c r="B52" s="284" t="s">
        <v>1560</v>
      </c>
      <c r="C52" s="277">
        <v>14</v>
      </c>
      <c r="D52" s="277" t="s">
        <v>653</v>
      </c>
      <c r="E52" s="278"/>
      <c r="F52" s="279">
        <f t="shared" si="0"/>
        <v>0</v>
      </c>
    </row>
    <row r="53" spans="1:6" ht="21.75" customHeight="1" thickBot="1">
      <c r="A53" s="276" t="s">
        <v>1561</v>
      </c>
      <c r="B53" s="280" t="s">
        <v>1562</v>
      </c>
      <c r="C53" s="277">
        <v>25</v>
      </c>
      <c r="D53" s="277" t="s">
        <v>653</v>
      </c>
      <c r="E53" s="278"/>
      <c r="F53" s="279">
        <f t="shared" si="0"/>
        <v>0</v>
      </c>
    </row>
    <row r="54" spans="1:6" ht="21.75" customHeight="1" thickBot="1">
      <c r="A54" s="276" t="s">
        <v>1563</v>
      </c>
      <c r="B54" s="280" t="s">
        <v>1564</v>
      </c>
      <c r="C54" s="277">
        <v>3</v>
      </c>
      <c r="D54" s="277" t="s">
        <v>653</v>
      </c>
      <c r="E54" s="278"/>
      <c r="F54" s="279">
        <f t="shared" si="0"/>
        <v>0</v>
      </c>
    </row>
    <row r="55" spans="1:6" ht="21.75" customHeight="1" thickBot="1">
      <c r="A55" s="276" t="s">
        <v>1565</v>
      </c>
      <c r="B55" s="280" t="s">
        <v>1566</v>
      </c>
      <c r="C55" s="277">
        <v>4</v>
      </c>
      <c r="D55" s="277" t="s">
        <v>653</v>
      </c>
      <c r="E55" s="278"/>
      <c r="F55" s="279">
        <f t="shared" si="0"/>
        <v>0</v>
      </c>
    </row>
    <row r="56" spans="1:6" ht="21.75" customHeight="1" thickBot="1">
      <c r="A56" s="276"/>
      <c r="B56" s="269"/>
      <c r="C56" s="270"/>
      <c r="D56" s="270"/>
      <c r="E56" s="269"/>
      <c r="F56" s="279"/>
    </row>
    <row r="57" spans="1:6" ht="21.75" customHeight="1" thickBot="1">
      <c r="A57" s="281" t="s">
        <v>1567</v>
      </c>
      <c r="B57" s="273" t="s">
        <v>1235</v>
      </c>
      <c r="C57" s="270"/>
      <c r="D57" s="270"/>
      <c r="E57" s="269"/>
      <c r="F57" s="279">
        <f>SUM(F58:F60)</f>
        <v>0</v>
      </c>
    </row>
    <row r="58" spans="1:6" ht="21.75" customHeight="1" thickBot="1">
      <c r="A58" s="276" t="s">
        <v>1568</v>
      </c>
      <c r="B58" s="280" t="s">
        <v>1569</v>
      </c>
      <c r="C58" s="277">
        <v>1</v>
      </c>
      <c r="D58" s="277" t="s">
        <v>1570</v>
      </c>
      <c r="E58" s="278"/>
      <c r="F58" s="279">
        <f t="shared" si="0"/>
        <v>0</v>
      </c>
    </row>
    <row r="59" spans="1:6" ht="21.75" customHeight="1" thickBot="1">
      <c r="A59" s="276" t="s">
        <v>1571</v>
      </c>
      <c r="B59" s="280" t="s">
        <v>1572</v>
      </c>
      <c r="C59" s="277">
        <v>1</v>
      </c>
      <c r="D59" s="277" t="s">
        <v>1570</v>
      </c>
      <c r="E59" s="280"/>
      <c r="F59" s="279">
        <f t="shared" si="0"/>
        <v>0</v>
      </c>
    </row>
    <row r="60" spans="1:6" ht="21.75" customHeight="1" thickBot="1">
      <c r="A60" s="276" t="s">
        <v>1573</v>
      </c>
      <c r="B60" s="280" t="s">
        <v>1258</v>
      </c>
      <c r="C60" s="277">
        <v>1</v>
      </c>
      <c r="D60" s="277" t="s">
        <v>1570</v>
      </c>
      <c r="E60" s="278"/>
      <c r="F60" s="279">
        <f t="shared" si="0"/>
        <v>0</v>
      </c>
    </row>
    <row r="61" spans="1:6" ht="21.75" customHeight="1" thickTop="1">
      <c r="A61" s="288"/>
      <c r="B61" s="289"/>
      <c r="C61" s="289"/>
      <c r="D61" s="289"/>
      <c r="E61" s="289"/>
      <c r="F61" s="290">
        <f>F3+F7+F27+F35+F50+F57</f>
        <v>0</v>
      </c>
    </row>
    <row r="62" spans="1:6" ht="21.75" customHeight="1">
      <c r="A62" s="291"/>
      <c r="B62" s="292"/>
      <c r="C62" s="292"/>
      <c r="D62" s="292"/>
      <c r="E62" s="292"/>
      <c r="F62" s="293"/>
    </row>
    <row r="63" spans="1:6" ht="21.75" customHeight="1">
      <c r="A63" s="294"/>
      <c r="B63" s="295" t="s">
        <v>1574</v>
      </c>
      <c r="C63" s="295"/>
      <c r="D63" s="295"/>
      <c r="E63" s="295"/>
      <c r="F63" s="296">
        <f>F61</f>
        <v>0</v>
      </c>
    </row>
    <row r="64" spans="1:6" ht="21.75" customHeight="1">
      <c r="A64" s="291"/>
      <c r="B64" s="292" t="s">
        <v>40</v>
      </c>
      <c r="C64" s="297">
        <v>0.21</v>
      </c>
      <c r="D64" s="292"/>
      <c r="E64" s="292"/>
      <c r="F64" s="296">
        <f>F63*C64</f>
        <v>0</v>
      </c>
    </row>
    <row r="65" spans="1:6" ht="21.75" customHeight="1">
      <c r="A65" s="294"/>
      <c r="B65" s="295" t="s">
        <v>1575</v>
      </c>
      <c r="C65" s="295"/>
      <c r="D65" s="295"/>
      <c r="E65" s="295"/>
      <c r="F65" s="296">
        <f>F63+F64</f>
        <v>0</v>
      </c>
    </row>
    <row r="66" spans="1:6" ht="21.75" customHeight="1" thickBot="1">
      <c r="A66" s="298"/>
      <c r="B66" s="299"/>
      <c r="C66" s="299"/>
      <c r="D66" s="299"/>
      <c r="E66" s="299"/>
      <c r="F66" s="300"/>
    </row>
    <row r="67" spans="1:6" ht="15.75" thickTop="1"/>
  </sheetData>
  <sheetProtection algorithmName="SHA-512" hashValue="n7H/9XMicdwKFxIw8gndXv/r/2WnBHpnJ6KltJ4uiui54TQGRFuKs/ASZi+UocGj/olloxpIyAK9v793QHuj9g==" saltValue="ww6hQw5zJIoyRxl5NfdFaA==" spinCount="100000" sheet="1" objects="1" scenarios="1"/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"/>
  <sheetViews>
    <sheetView workbookViewId="0">
      <selection activeCell="M2" sqref="M2"/>
    </sheetView>
  </sheetViews>
  <sheetFormatPr defaultRowHeight="15"/>
  <cols>
    <col min="1" max="7" width="9.33203125" style="267"/>
    <col min="8" max="8" width="18.5" style="267" customWidth="1"/>
    <col min="9" max="9" width="9.33203125" style="267"/>
    <col min="10" max="10" width="14.5" style="267" bestFit="1" customWidth="1"/>
    <col min="11" max="11" width="16.33203125" style="267" bestFit="1" customWidth="1"/>
    <col min="12" max="16384" width="9.33203125" style="267"/>
  </cols>
  <sheetData>
    <row r="1" spans="1:11" ht="15.75" thickBot="1">
      <c r="A1" s="355">
        <v>1</v>
      </c>
      <c r="B1" s="374" t="s">
        <v>1576</v>
      </c>
      <c r="C1" s="374"/>
      <c r="D1" s="374"/>
      <c r="E1" s="374"/>
      <c r="F1" s="374"/>
      <c r="G1" s="374"/>
      <c r="H1" s="374"/>
      <c r="I1" s="357">
        <v>1</v>
      </c>
      <c r="J1" s="372"/>
      <c r="K1" s="373">
        <f>I1*J1</f>
        <v>0</v>
      </c>
    </row>
    <row r="2" spans="1:11" ht="408.95" customHeight="1" thickBot="1">
      <c r="A2" s="355"/>
      <c r="B2" s="366" t="s">
        <v>1577</v>
      </c>
      <c r="C2" s="366"/>
      <c r="D2" s="366"/>
      <c r="E2" s="366"/>
      <c r="F2" s="366"/>
      <c r="G2" s="366"/>
      <c r="H2" s="366"/>
      <c r="I2" s="357"/>
      <c r="J2" s="372"/>
      <c r="K2" s="373"/>
    </row>
    <row r="3" spans="1:11" ht="15.75" thickBot="1">
      <c r="A3" s="371">
        <v>2</v>
      </c>
      <c r="B3" s="365" t="s">
        <v>1578</v>
      </c>
      <c r="C3" s="365"/>
      <c r="D3" s="365"/>
      <c r="E3" s="365"/>
      <c r="F3" s="365"/>
      <c r="G3" s="365"/>
      <c r="H3" s="365"/>
      <c r="I3" s="357">
        <v>1</v>
      </c>
      <c r="J3" s="358"/>
      <c r="K3" s="359">
        <f>I3*J3</f>
        <v>0</v>
      </c>
    </row>
    <row r="4" spans="1:11" ht="105" customHeight="1" thickBot="1">
      <c r="A4" s="371"/>
      <c r="B4" s="366" t="s">
        <v>1579</v>
      </c>
      <c r="C4" s="366"/>
      <c r="D4" s="366"/>
      <c r="E4" s="366"/>
      <c r="F4" s="366"/>
      <c r="G4" s="366"/>
      <c r="H4" s="366"/>
      <c r="I4" s="357"/>
      <c r="J4" s="358"/>
      <c r="K4" s="359"/>
    </row>
    <row r="5" spans="1:11" ht="15.75" thickBot="1">
      <c r="A5" s="371">
        <v>3</v>
      </c>
      <c r="B5" s="365" t="s">
        <v>1580</v>
      </c>
      <c r="C5" s="365"/>
      <c r="D5" s="365"/>
      <c r="E5" s="365"/>
      <c r="F5" s="365"/>
      <c r="G5" s="365"/>
      <c r="H5" s="365"/>
      <c r="I5" s="357">
        <v>1</v>
      </c>
      <c r="J5" s="358"/>
      <c r="K5" s="373">
        <f>I5*J5</f>
        <v>0</v>
      </c>
    </row>
    <row r="6" spans="1:11" ht="202.5" customHeight="1" thickBot="1">
      <c r="A6" s="371"/>
      <c r="B6" s="366" t="s">
        <v>1581</v>
      </c>
      <c r="C6" s="366"/>
      <c r="D6" s="366"/>
      <c r="E6" s="366"/>
      <c r="F6" s="366"/>
      <c r="G6" s="366"/>
      <c r="H6" s="366"/>
      <c r="I6" s="357"/>
      <c r="J6" s="358"/>
      <c r="K6" s="373"/>
    </row>
    <row r="7" spans="1:11" ht="15.75" thickBot="1">
      <c r="A7" s="355">
        <v>4</v>
      </c>
      <c r="B7" s="365" t="s">
        <v>1582</v>
      </c>
      <c r="C7" s="365"/>
      <c r="D7" s="365"/>
      <c r="E7" s="365"/>
      <c r="F7" s="365"/>
      <c r="G7" s="365"/>
      <c r="H7" s="365"/>
      <c r="I7" s="357">
        <v>2</v>
      </c>
      <c r="J7" s="372"/>
      <c r="K7" s="373">
        <f>I7*J7</f>
        <v>0</v>
      </c>
    </row>
    <row r="8" spans="1:11" ht="409.5" customHeight="1" thickBot="1">
      <c r="A8" s="355"/>
      <c r="B8" s="366" t="s">
        <v>1577</v>
      </c>
      <c r="C8" s="366"/>
      <c r="D8" s="366"/>
      <c r="E8" s="366"/>
      <c r="F8" s="366"/>
      <c r="G8" s="366"/>
      <c r="H8" s="366"/>
      <c r="I8" s="357"/>
      <c r="J8" s="372"/>
      <c r="K8" s="373"/>
    </row>
    <row r="9" spans="1:11" ht="15.75" thickBot="1">
      <c r="A9" s="371">
        <v>5</v>
      </c>
      <c r="B9" s="365" t="s">
        <v>1583</v>
      </c>
      <c r="C9" s="365"/>
      <c r="D9" s="365"/>
      <c r="E9" s="365"/>
      <c r="F9" s="365"/>
      <c r="G9" s="365"/>
      <c r="H9" s="365"/>
      <c r="I9" s="357">
        <v>1</v>
      </c>
      <c r="J9" s="372"/>
      <c r="K9" s="373">
        <f>I9*J9</f>
        <v>0</v>
      </c>
    </row>
    <row r="10" spans="1:11" ht="15.75" thickBot="1">
      <c r="A10" s="371"/>
      <c r="B10" s="366"/>
      <c r="C10" s="366"/>
      <c r="D10" s="366"/>
      <c r="E10" s="366"/>
      <c r="F10" s="366"/>
      <c r="G10" s="366"/>
      <c r="H10" s="366"/>
      <c r="I10" s="357"/>
      <c r="J10" s="372"/>
      <c r="K10" s="373"/>
    </row>
    <row r="11" spans="1:11" ht="15.75" thickBot="1">
      <c r="A11" s="355">
        <v>6</v>
      </c>
      <c r="B11" s="365" t="s">
        <v>1584</v>
      </c>
      <c r="C11" s="365"/>
      <c r="D11" s="365"/>
      <c r="E11" s="365"/>
      <c r="F11" s="365"/>
      <c r="G11" s="365"/>
      <c r="H11" s="365"/>
      <c r="I11" s="357">
        <v>7</v>
      </c>
      <c r="J11" s="358"/>
      <c r="K11" s="359">
        <f>I11*J11</f>
        <v>0</v>
      </c>
    </row>
    <row r="12" spans="1:11" ht="15.75" thickBot="1">
      <c r="A12" s="355"/>
      <c r="B12" s="366"/>
      <c r="C12" s="366"/>
      <c r="D12" s="366"/>
      <c r="E12" s="366"/>
      <c r="F12" s="366"/>
      <c r="G12" s="366"/>
      <c r="H12" s="366"/>
      <c r="I12" s="357"/>
      <c r="J12" s="358"/>
      <c r="K12" s="359"/>
    </row>
    <row r="13" spans="1:11" ht="15.75" thickBot="1">
      <c r="A13" s="371">
        <v>7</v>
      </c>
      <c r="B13" s="365" t="s">
        <v>1585</v>
      </c>
      <c r="C13" s="365"/>
      <c r="D13" s="365"/>
      <c r="E13" s="365"/>
      <c r="F13" s="365"/>
      <c r="G13" s="365"/>
      <c r="H13" s="365"/>
      <c r="I13" s="357">
        <v>12</v>
      </c>
      <c r="J13" s="358"/>
      <c r="K13" s="359">
        <f>I13*J13</f>
        <v>0</v>
      </c>
    </row>
    <row r="14" spans="1:11" ht="15.75" thickBot="1">
      <c r="A14" s="371"/>
      <c r="B14" s="366"/>
      <c r="C14" s="366"/>
      <c r="D14" s="366"/>
      <c r="E14" s="366"/>
      <c r="F14" s="366"/>
      <c r="G14" s="366"/>
      <c r="H14" s="366"/>
      <c r="I14" s="357"/>
      <c r="J14" s="358"/>
      <c r="K14" s="359"/>
    </row>
    <row r="15" spans="1:11" ht="15.75" thickBot="1">
      <c r="A15" s="371">
        <v>8</v>
      </c>
      <c r="B15" s="365" t="s">
        <v>1586</v>
      </c>
      <c r="C15" s="365"/>
      <c r="D15" s="365"/>
      <c r="E15" s="365"/>
      <c r="F15" s="365"/>
      <c r="G15" s="365"/>
      <c r="H15" s="365"/>
      <c r="I15" s="357">
        <v>2</v>
      </c>
      <c r="J15" s="358"/>
      <c r="K15" s="359">
        <f>I15*J15</f>
        <v>0</v>
      </c>
    </row>
    <row r="16" spans="1:11" ht="97.5" customHeight="1" thickBot="1">
      <c r="A16" s="371"/>
      <c r="B16" s="366" t="s">
        <v>1587</v>
      </c>
      <c r="C16" s="366"/>
      <c r="D16" s="366"/>
      <c r="E16" s="366"/>
      <c r="F16" s="366"/>
      <c r="G16" s="366"/>
      <c r="H16" s="366"/>
      <c r="I16" s="357"/>
      <c r="J16" s="358"/>
      <c r="K16" s="359"/>
    </row>
    <row r="17" spans="1:11" ht="15.75" thickBot="1">
      <c r="A17" s="355">
        <v>9</v>
      </c>
      <c r="B17" s="365" t="s">
        <v>1588</v>
      </c>
      <c r="C17" s="365"/>
      <c r="D17" s="365"/>
      <c r="E17" s="365"/>
      <c r="F17" s="365"/>
      <c r="G17" s="365"/>
      <c r="H17" s="365"/>
      <c r="I17" s="357">
        <v>2</v>
      </c>
      <c r="J17" s="358"/>
      <c r="K17" s="359">
        <f>I17*J17</f>
        <v>0</v>
      </c>
    </row>
    <row r="18" spans="1:11" ht="156.75" customHeight="1" thickBot="1">
      <c r="A18" s="355"/>
      <c r="B18" s="366" t="s">
        <v>1589</v>
      </c>
      <c r="C18" s="366"/>
      <c r="D18" s="366"/>
      <c r="E18" s="366"/>
      <c r="F18" s="366"/>
      <c r="G18" s="366"/>
      <c r="H18" s="366"/>
      <c r="I18" s="357"/>
      <c r="J18" s="358"/>
      <c r="K18" s="359"/>
    </row>
    <row r="19" spans="1:11" ht="15.75" thickBot="1">
      <c r="A19" s="371">
        <v>10</v>
      </c>
      <c r="B19" s="365" t="s">
        <v>1590</v>
      </c>
      <c r="C19" s="365"/>
      <c r="D19" s="365"/>
      <c r="E19" s="365"/>
      <c r="F19" s="365"/>
      <c r="G19" s="365"/>
      <c r="H19" s="365"/>
      <c r="I19" s="357">
        <v>2</v>
      </c>
      <c r="J19" s="358"/>
      <c r="K19" s="359">
        <f>I19*J19</f>
        <v>0</v>
      </c>
    </row>
    <row r="20" spans="1:11" ht="122.25" customHeight="1" thickBot="1">
      <c r="A20" s="371"/>
      <c r="B20" s="366" t="s">
        <v>1591</v>
      </c>
      <c r="C20" s="366"/>
      <c r="D20" s="366"/>
      <c r="E20" s="366"/>
      <c r="F20" s="366"/>
      <c r="G20" s="366"/>
      <c r="H20" s="366"/>
      <c r="I20" s="357"/>
      <c r="J20" s="358"/>
      <c r="K20" s="359"/>
    </row>
    <row r="21" spans="1:11" ht="15.75" thickBot="1">
      <c r="A21" s="355">
        <v>11</v>
      </c>
      <c r="B21" s="365" t="s">
        <v>1592</v>
      </c>
      <c r="C21" s="365"/>
      <c r="D21" s="365"/>
      <c r="E21" s="365"/>
      <c r="F21" s="365"/>
      <c r="G21" s="365"/>
      <c r="H21" s="365"/>
      <c r="I21" s="357">
        <v>3</v>
      </c>
      <c r="J21" s="358"/>
      <c r="K21" s="359">
        <f>I21*J21</f>
        <v>0</v>
      </c>
    </row>
    <row r="22" spans="1:11" ht="119.25" customHeight="1" thickBot="1">
      <c r="A22" s="355"/>
      <c r="B22" s="366" t="s">
        <v>1593</v>
      </c>
      <c r="C22" s="366"/>
      <c r="D22" s="366"/>
      <c r="E22" s="366"/>
      <c r="F22" s="366"/>
      <c r="G22" s="366"/>
      <c r="H22" s="366"/>
      <c r="I22" s="357"/>
      <c r="J22" s="358"/>
      <c r="K22" s="359"/>
    </row>
    <row r="23" spans="1:11" ht="15.75" thickBot="1">
      <c r="A23" s="367">
        <v>12</v>
      </c>
      <c r="B23" s="365" t="s">
        <v>1594</v>
      </c>
      <c r="C23" s="365"/>
      <c r="D23" s="365"/>
      <c r="E23" s="365"/>
      <c r="F23" s="365"/>
      <c r="G23" s="365"/>
      <c r="H23" s="365"/>
      <c r="I23" s="368">
        <v>1</v>
      </c>
      <c r="J23" s="369"/>
      <c r="K23" s="370">
        <f>I23*J23</f>
        <v>0</v>
      </c>
    </row>
    <row r="24" spans="1:11" ht="52.5" customHeight="1" thickBot="1">
      <c r="A24" s="367"/>
      <c r="B24" s="366" t="s">
        <v>1595</v>
      </c>
      <c r="C24" s="366"/>
      <c r="D24" s="366"/>
      <c r="E24" s="366"/>
      <c r="F24" s="366"/>
      <c r="G24" s="366"/>
      <c r="H24" s="366"/>
      <c r="I24" s="368"/>
      <c r="J24" s="369"/>
      <c r="K24" s="370"/>
    </row>
    <row r="25" spans="1:11" ht="15.75" thickBot="1">
      <c r="A25" s="355">
        <v>13</v>
      </c>
      <c r="B25" s="365" t="s">
        <v>1596</v>
      </c>
      <c r="C25" s="365"/>
      <c r="D25" s="365"/>
      <c r="E25" s="365"/>
      <c r="F25" s="365"/>
      <c r="G25" s="365"/>
      <c r="H25" s="365"/>
      <c r="I25" s="357">
        <v>3</v>
      </c>
      <c r="J25" s="358"/>
      <c r="K25" s="359">
        <f>I25*J25</f>
        <v>0</v>
      </c>
    </row>
    <row r="26" spans="1:11" ht="198.75" customHeight="1" thickBot="1">
      <c r="A26" s="355"/>
      <c r="B26" s="366" t="s">
        <v>1597</v>
      </c>
      <c r="C26" s="366"/>
      <c r="D26" s="366"/>
      <c r="E26" s="366"/>
      <c r="F26" s="366"/>
      <c r="G26" s="366"/>
      <c r="H26" s="366"/>
      <c r="I26" s="357"/>
      <c r="J26" s="358"/>
      <c r="K26" s="359"/>
    </row>
    <row r="27" spans="1:11" ht="15.75" thickBot="1">
      <c r="A27" s="355">
        <v>14</v>
      </c>
      <c r="B27" s="365" t="s">
        <v>1598</v>
      </c>
      <c r="C27" s="365"/>
      <c r="D27" s="365"/>
      <c r="E27" s="365"/>
      <c r="F27" s="365"/>
      <c r="G27" s="365"/>
      <c r="H27" s="365"/>
      <c r="I27" s="357">
        <v>4</v>
      </c>
      <c r="J27" s="358"/>
      <c r="K27" s="359">
        <f>I27*J27</f>
        <v>0</v>
      </c>
    </row>
    <row r="28" spans="1:11" ht="15.75" thickBot="1">
      <c r="A28" s="355"/>
      <c r="B28" s="366"/>
      <c r="C28" s="366"/>
      <c r="D28" s="366"/>
      <c r="E28" s="366"/>
      <c r="F28" s="366"/>
      <c r="G28" s="366"/>
      <c r="H28" s="366"/>
      <c r="I28" s="357"/>
      <c r="J28" s="358"/>
      <c r="K28" s="359"/>
    </row>
    <row r="29" spans="1:11" ht="15.75" thickBot="1">
      <c r="A29" s="355">
        <v>15</v>
      </c>
      <c r="B29" s="365" t="s">
        <v>1599</v>
      </c>
      <c r="C29" s="365"/>
      <c r="D29" s="365"/>
      <c r="E29" s="365"/>
      <c r="F29" s="365"/>
      <c r="G29" s="365"/>
      <c r="H29" s="365"/>
      <c r="I29" s="357">
        <v>1</v>
      </c>
      <c r="J29" s="358"/>
      <c r="K29" s="359">
        <f>I29*J29</f>
        <v>0</v>
      </c>
    </row>
    <row r="30" spans="1:11" ht="15.75" thickBot="1">
      <c r="A30" s="355"/>
      <c r="B30" s="366"/>
      <c r="C30" s="366"/>
      <c r="D30" s="366"/>
      <c r="E30" s="366"/>
      <c r="F30" s="366"/>
      <c r="G30" s="366"/>
      <c r="H30" s="366"/>
      <c r="I30" s="357"/>
      <c r="J30" s="358"/>
      <c r="K30" s="359"/>
    </row>
    <row r="31" spans="1:11" ht="15.75" thickBot="1">
      <c r="A31" s="355">
        <v>16</v>
      </c>
      <c r="B31" s="365" t="s">
        <v>1600</v>
      </c>
      <c r="C31" s="365"/>
      <c r="D31" s="365"/>
      <c r="E31" s="365"/>
      <c r="F31" s="365"/>
      <c r="G31" s="365"/>
      <c r="H31" s="365"/>
      <c r="I31" s="357">
        <v>1</v>
      </c>
      <c r="J31" s="358"/>
      <c r="K31" s="359">
        <f>I31*J31</f>
        <v>0</v>
      </c>
    </row>
    <row r="32" spans="1:11" ht="15.75" thickBot="1">
      <c r="A32" s="355"/>
      <c r="B32" s="366"/>
      <c r="C32" s="366"/>
      <c r="D32" s="366"/>
      <c r="E32" s="366"/>
      <c r="F32" s="366"/>
      <c r="G32" s="366"/>
      <c r="H32" s="366"/>
      <c r="I32" s="357"/>
      <c r="J32" s="358"/>
      <c r="K32" s="359"/>
    </row>
    <row r="33" spans="1:16" ht="15.75" thickBot="1">
      <c r="A33" s="355">
        <v>17</v>
      </c>
      <c r="B33" s="365" t="s">
        <v>1601</v>
      </c>
      <c r="C33" s="365"/>
      <c r="D33" s="365"/>
      <c r="E33" s="365"/>
      <c r="F33" s="365"/>
      <c r="G33" s="365"/>
      <c r="H33" s="365"/>
      <c r="I33" s="357">
        <v>1</v>
      </c>
      <c r="J33" s="358"/>
      <c r="K33" s="359">
        <f>I33*J33</f>
        <v>0</v>
      </c>
    </row>
    <row r="34" spans="1:16" ht="15.75" thickBot="1">
      <c r="A34" s="355"/>
      <c r="B34" s="366"/>
      <c r="C34" s="366"/>
      <c r="D34" s="366"/>
      <c r="E34" s="366"/>
      <c r="F34" s="366"/>
      <c r="G34" s="366"/>
      <c r="H34" s="366"/>
      <c r="I34" s="357"/>
      <c r="J34" s="358"/>
      <c r="K34" s="359"/>
    </row>
    <row r="35" spans="1:16" ht="15.75" thickBot="1">
      <c r="A35" s="355">
        <v>18</v>
      </c>
      <c r="B35" s="365" t="s">
        <v>1602</v>
      </c>
      <c r="C35" s="365"/>
      <c r="D35" s="365"/>
      <c r="E35" s="365"/>
      <c r="F35" s="365"/>
      <c r="G35" s="365"/>
      <c r="H35" s="365"/>
      <c r="I35" s="357">
        <v>1</v>
      </c>
      <c r="J35" s="358"/>
      <c r="K35" s="359">
        <f>I35*J35</f>
        <v>0</v>
      </c>
    </row>
    <row r="36" spans="1:16" ht="15.75" thickBot="1">
      <c r="A36" s="355"/>
      <c r="B36" s="366"/>
      <c r="C36" s="366"/>
      <c r="D36" s="366"/>
      <c r="E36" s="366"/>
      <c r="F36" s="366"/>
      <c r="G36" s="366"/>
      <c r="H36" s="366"/>
      <c r="I36" s="357"/>
      <c r="J36" s="358"/>
      <c r="K36" s="359"/>
    </row>
    <row r="37" spans="1:16" ht="15.75" thickBot="1">
      <c r="A37" s="355">
        <v>19</v>
      </c>
      <c r="B37" s="365" t="s">
        <v>1603</v>
      </c>
      <c r="C37" s="365"/>
      <c r="D37" s="365"/>
      <c r="E37" s="365"/>
      <c r="F37" s="365"/>
      <c r="G37" s="365"/>
      <c r="H37" s="365"/>
      <c r="I37" s="357">
        <v>2</v>
      </c>
      <c r="J37" s="358"/>
      <c r="K37" s="359">
        <f>I37*J37</f>
        <v>0</v>
      </c>
    </row>
    <row r="38" spans="1:16" ht="15.75" thickBot="1">
      <c r="A38" s="355"/>
      <c r="B38" s="366"/>
      <c r="C38" s="366"/>
      <c r="D38" s="366"/>
      <c r="E38" s="366"/>
      <c r="F38" s="366"/>
      <c r="G38" s="366"/>
      <c r="H38" s="366"/>
      <c r="I38" s="357"/>
      <c r="J38" s="358"/>
      <c r="K38" s="359"/>
    </row>
    <row r="39" spans="1:16" ht="15.75" thickBot="1">
      <c r="A39" s="355">
        <v>20</v>
      </c>
      <c r="B39" s="365" t="s">
        <v>1604</v>
      </c>
      <c r="C39" s="365"/>
      <c r="D39" s="365"/>
      <c r="E39" s="365"/>
      <c r="F39" s="365"/>
      <c r="G39" s="365"/>
      <c r="H39" s="365"/>
      <c r="I39" s="357">
        <v>2</v>
      </c>
      <c r="J39" s="358"/>
      <c r="K39" s="359">
        <f>I39*J39</f>
        <v>0</v>
      </c>
    </row>
    <row r="40" spans="1:16" ht="342.75" customHeight="1" thickBot="1">
      <c r="A40" s="355"/>
      <c r="B40" s="366" t="s">
        <v>1605</v>
      </c>
      <c r="C40" s="366"/>
      <c r="D40" s="366"/>
      <c r="E40" s="366"/>
      <c r="F40" s="366"/>
      <c r="G40" s="366"/>
      <c r="H40" s="366"/>
      <c r="I40" s="357"/>
      <c r="J40" s="358"/>
      <c r="K40" s="359"/>
      <c r="P40" s="267" t="s">
        <v>1606</v>
      </c>
    </row>
    <row r="41" spans="1:16" ht="15.75" thickBot="1">
      <c r="A41" s="355">
        <v>21</v>
      </c>
      <c r="B41" s="365" t="s">
        <v>1607</v>
      </c>
      <c r="C41" s="365"/>
      <c r="D41" s="365"/>
      <c r="E41" s="365"/>
      <c r="F41" s="365"/>
      <c r="G41" s="365"/>
      <c r="H41" s="365"/>
      <c r="I41" s="357">
        <v>1</v>
      </c>
      <c r="J41" s="358"/>
      <c r="K41" s="359">
        <f>I41*J41</f>
        <v>0</v>
      </c>
    </row>
    <row r="42" spans="1:16" ht="56.25" customHeight="1" thickBot="1">
      <c r="A42" s="355"/>
      <c r="B42" s="366" t="s">
        <v>1608</v>
      </c>
      <c r="C42" s="366"/>
      <c r="D42" s="366"/>
      <c r="E42" s="366"/>
      <c r="F42" s="366"/>
      <c r="G42" s="366"/>
      <c r="H42" s="366"/>
      <c r="I42" s="357"/>
      <c r="J42" s="358"/>
      <c r="K42" s="359"/>
    </row>
    <row r="43" spans="1:16" ht="15.75" thickBot="1">
      <c r="A43" s="355">
        <v>22</v>
      </c>
      <c r="B43" s="365" t="s">
        <v>1609</v>
      </c>
      <c r="C43" s="365"/>
      <c r="D43" s="365"/>
      <c r="E43" s="365"/>
      <c r="F43" s="365"/>
      <c r="G43" s="365"/>
      <c r="H43" s="365"/>
      <c r="I43" s="357">
        <v>1</v>
      </c>
      <c r="J43" s="358"/>
      <c r="K43" s="359">
        <f>I43*J43</f>
        <v>0</v>
      </c>
    </row>
    <row r="44" spans="1:16" ht="376.5" customHeight="1" thickBot="1">
      <c r="A44" s="355"/>
      <c r="B44" s="366" t="s">
        <v>1610</v>
      </c>
      <c r="C44" s="366"/>
      <c r="D44" s="366"/>
      <c r="E44" s="366"/>
      <c r="F44" s="366"/>
      <c r="G44" s="366"/>
      <c r="H44" s="366"/>
      <c r="I44" s="357"/>
      <c r="J44" s="358"/>
      <c r="K44" s="359"/>
    </row>
    <row r="45" spans="1:16" ht="15.75" thickBot="1">
      <c r="A45" s="355">
        <v>23</v>
      </c>
      <c r="B45" s="365" t="s">
        <v>1611</v>
      </c>
      <c r="C45" s="365"/>
      <c r="D45" s="365"/>
      <c r="E45" s="365"/>
      <c r="F45" s="365"/>
      <c r="G45" s="365"/>
      <c r="H45" s="365"/>
      <c r="I45" s="357">
        <v>1</v>
      </c>
      <c r="J45" s="358"/>
      <c r="K45" s="359">
        <f>I45*J45</f>
        <v>0</v>
      </c>
    </row>
    <row r="46" spans="1:16" ht="15.75" thickBot="1">
      <c r="A46" s="355"/>
      <c r="B46" s="366"/>
      <c r="C46" s="366"/>
      <c r="D46" s="366"/>
      <c r="E46" s="366"/>
      <c r="F46" s="366"/>
      <c r="G46" s="366"/>
      <c r="H46" s="366"/>
      <c r="I46" s="357"/>
      <c r="J46" s="358"/>
      <c r="K46" s="359"/>
    </row>
    <row r="47" spans="1:16" ht="15.75" thickBot="1">
      <c r="A47" s="355">
        <v>24</v>
      </c>
      <c r="B47" s="365" t="s">
        <v>1612</v>
      </c>
      <c r="C47" s="365"/>
      <c r="D47" s="365"/>
      <c r="E47" s="365"/>
      <c r="F47" s="365"/>
      <c r="G47" s="365"/>
      <c r="H47" s="365"/>
      <c r="I47" s="357">
        <v>1</v>
      </c>
      <c r="J47" s="358"/>
      <c r="K47" s="359">
        <f>I47*J47</f>
        <v>0</v>
      </c>
    </row>
    <row r="48" spans="1:16" ht="15.75" thickBot="1">
      <c r="A48" s="355"/>
      <c r="B48" s="366"/>
      <c r="C48" s="366"/>
      <c r="D48" s="366"/>
      <c r="E48" s="366"/>
      <c r="F48" s="366"/>
      <c r="G48" s="366"/>
      <c r="H48" s="366"/>
      <c r="I48" s="357"/>
      <c r="J48" s="358"/>
      <c r="K48" s="359"/>
    </row>
    <row r="49" spans="1:11" ht="15.75" thickBot="1">
      <c r="A49" s="355">
        <v>25</v>
      </c>
      <c r="B49" s="365" t="s">
        <v>1613</v>
      </c>
      <c r="C49" s="365"/>
      <c r="D49" s="365"/>
      <c r="E49" s="365"/>
      <c r="F49" s="365"/>
      <c r="G49" s="365"/>
      <c r="H49" s="365"/>
      <c r="I49" s="357">
        <v>1</v>
      </c>
      <c r="J49" s="358"/>
      <c r="K49" s="359">
        <f>I49*J49</f>
        <v>0</v>
      </c>
    </row>
    <row r="50" spans="1:11" ht="15.75" thickBot="1">
      <c r="A50" s="355"/>
      <c r="B50" s="366"/>
      <c r="C50" s="366"/>
      <c r="D50" s="366"/>
      <c r="E50" s="366"/>
      <c r="F50" s="366"/>
      <c r="G50" s="366"/>
      <c r="H50" s="366"/>
      <c r="I50" s="357"/>
      <c r="J50" s="358"/>
      <c r="K50" s="359"/>
    </row>
    <row r="51" spans="1:11" ht="15.75" thickBot="1">
      <c r="A51" s="355">
        <v>26</v>
      </c>
      <c r="B51" s="365" t="s">
        <v>1614</v>
      </c>
      <c r="C51" s="365"/>
      <c r="D51" s="365"/>
      <c r="E51" s="365"/>
      <c r="F51" s="365"/>
      <c r="G51" s="365"/>
      <c r="H51" s="365"/>
      <c r="I51" s="357">
        <v>1</v>
      </c>
      <c r="J51" s="358"/>
      <c r="K51" s="359">
        <f>I51*J51</f>
        <v>0</v>
      </c>
    </row>
    <row r="52" spans="1:11" ht="164.25" customHeight="1" thickBot="1">
      <c r="A52" s="355"/>
      <c r="B52" s="366" t="s">
        <v>1615</v>
      </c>
      <c r="C52" s="366"/>
      <c r="D52" s="366"/>
      <c r="E52" s="366"/>
      <c r="F52" s="366"/>
      <c r="G52" s="366"/>
      <c r="H52" s="366"/>
      <c r="I52" s="357"/>
      <c r="J52" s="358"/>
      <c r="K52" s="359"/>
    </row>
    <row r="53" spans="1:11" ht="15.75" thickBot="1">
      <c r="A53" s="355">
        <v>27</v>
      </c>
      <c r="B53" s="365" t="s">
        <v>1616</v>
      </c>
      <c r="C53" s="365"/>
      <c r="D53" s="365"/>
      <c r="E53" s="365"/>
      <c r="F53" s="365"/>
      <c r="G53" s="365"/>
      <c r="H53" s="365"/>
      <c r="I53" s="357">
        <v>2</v>
      </c>
      <c r="J53" s="358"/>
      <c r="K53" s="359">
        <f>I53*J53</f>
        <v>0</v>
      </c>
    </row>
    <row r="54" spans="1:11" ht="107.25" customHeight="1" thickBot="1">
      <c r="A54" s="355"/>
      <c r="B54" s="366" t="s">
        <v>1617</v>
      </c>
      <c r="C54" s="366"/>
      <c r="D54" s="366"/>
      <c r="E54" s="366"/>
      <c r="F54" s="366"/>
      <c r="G54" s="366"/>
      <c r="H54" s="366"/>
      <c r="I54" s="357"/>
      <c r="J54" s="358"/>
      <c r="K54" s="359"/>
    </row>
    <row r="55" spans="1:11" ht="15.75" thickBot="1">
      <c r="A55" s="355">
        <v>28</v>
      </c>
      <c r="B55" s="365" t="s">
        <v>1618</v>
      </c>
      <c r="C55" s="365"/>
      <c r="D55" s="365"/>
      <c r="E55" s="365"/>
      <c r="F55" s="365"/>
      <c r="G55" s="365"/>
      <c r="H55" s="365"/>
      <c r="I55" s="357">
        <v>2</v>
      </c>
      <c r="J55" s="358"/>
      <c r="K55" s="359">
        <f>I55*J55</f>
        <v>0</v>
      </c>
    </row>
    <row r="56" spans="1:11" ht="15.75" thickBot="1">
      <c r="A56" s="355"/>
      <c r="B56" s="366"/>
      <c r="C56" s="366"/>
      <c r="D56" s="366"/>
      <c r="E56" s="366"/>
      <c r="F56" s="366"/>
      <c r="G56" s="366"/>
      <c r="H56" s="366"/>
      <c r="I56" s="357"/>
      <c r="J56" s="358"/>
      <c r="K56" s="359"/>
    </row>
    <row r="57" spans="1:11" ht="15.75" thickBot="1">
      <c r="A57" s="355">
        <v>29</v>
      </c>
      <c r="B57" s="365" t="s">
        <v>1619</v>
      </c>
      <c r="C57" s="365"/>
      <c r="D57" s="365"/>
      <c r="E57" s="365"/>
      <c r="F57" s="365"/>
      <c r="G57" s="365"/>
      <c r="H57" s="365"/>
      <c r="I57" s="357">
        <v>1</v>
      </c>
      <c r="J57" s="358"/>
      <c r="K57" s="359">
        <f>I57*J57</f>
        <v>0</v>
      </c>
    </row>
    <row r="58" spans="1:11" ht="222.75" customHeight="1" thickBot="1">
      <c r="A58" s="355"/>
      <c r="B58" s="366" t="s">
        <v>1620</v>
      </c>
      <c r="C58" s="366"/>
      <c r="D58" s="366"/>
      <c r="E58" s="366"/>
      <c r="F58" s="366"/>
      <c r="G58" s="366"/>
      <c r="H58" s="366"/>
      <c r="I58" s="357"/>
      <c r="J58" s="358"/>
      <c r="K58" s="359"/>
    </row>
    <row r="59" spans="1:11" ht="15.75" thickBot="1">
      <c r="A59" s="355">
        <v>30</v>
      </c>
      <c r="B59" s="365" t="s">
        <v>1621</v>
      </c>
      <c r="C59" s="365"/>
      <c r="D59" s="365"/>
      <c r="E59" s="365"/>
      <c r="F59" s="365"/>
      <c r="G59" s="365"/>
      <c r="H59" s="365"/>
      <c r="I59" s="357">
        <v>1</v>
      </c>
      <c r="J59" s="358"/>
      <c r="K59" s="359">
        <f>I59*J59</f>
        <v>0</v>
      </c>
    </row>
    <row r="60" spans="1:11" ht="57.75" customHeight="1" thickBot="1">
      <c r="A60" s="355"/>
      <c r="B60" s="366" t="s">
        <v>1622</v>
      </c>
      <c r="C60" s="366"/>
      <c r="D60" s="366"/>
      <c r="E60" s="366"/>
      <c r="F60" s="366"/>
      <c r="G60" s="366"/>
      <c r="H60" s="366"/>
      <c r="I60" s="357"/>
      <c r="J60" s="358"/>
      <c r="K60" s="359"/>
    </row>
    <row r="61" spans="1:11" ht="15.75" thickBot="1">
      <c r="A61" s="355">
        <v>31</v>
      </c>
      <c r="B61" s="365" t="s">
        <v>1623</v>
      </c>
      <c r="C61" s="365"/>
      <c r="D61" s="365"/>
      <c r="E61" s="365"/>
      <c r="F61" s="365"/>
      <c r="G61" s="365"/>
      <c r="H61" s="365"/>
      <c r="I61" s="357">
        <v>1</v>
      </c>
      <c r="J61" s="358"/>
      <c r="K61" s="359">
        <f>I61*J61</f>
        <v>0</v>
      </c>
    </row>
    <row r="62" spans="1:11" ht="233.25" customHeight="1" thickBot="1">
      <c r="A62" s="355"/>
      <c r="B62" s="366" t="s">
        <v>1624</v>
      </c>
      <c r="C62" s="366"/>
      <c r="D62" s="366"/>
      <c r="E62" s="366"/>
      <c r="F62" s="366"/>
      <c r="G62" s="366"/>
      <c r="H62" s="366"/>
      <c r="I62" s="357"/>
      <c r="J62" s="358"/>
      <c r="K62" s="359"/>
    </row>
    <row r="63" spans="1:11" ht="15.75" thickBot="1">
      <c r="A63" s="355">
        <v>33</v>
      </c>
      <c r="B63" s="365" t="s">
        <v>1625</v>
      </c>
      <c r="C63" s="365"/>
      <c r="D63" s="365"/>
      <c r="E63" s="365"/>
      <c r="F63" s="365"/>
      <c r="G63" s="365"/>
      <c r="H63" s="365"/>
      <c r="I63" s="357">
        <v>1</v>
      </c>
      <c r="J63" s="358"/>
      <c r="K63" s="359">
        <f>I63*J63</f>
        <v>0</v>
      </c>
    </row>
    <row r="64" spans="1:11" ht="237" customHeight="1" thickBot="1">
      <c r="A64" s="355"/>
      <c r="B64" s="366" t="s">
        <v>1626</v>
      </c>
      <c r="C64" s="366"/>
      <c r="D64" s="366"/>
      <c r="E64" s="366"/>
      <c r="F64" s="366"/>
      <c r="G64" s="366"/>
      <c r="H64" s="366"/>
      <c r="I64" s="357"/>
      <c r="J64" s="358"/>
      <c r="K64" s="359"/>
    </row>
    <row r="65" spans="1:11" ht="15.75" thickBot="1">
      <c r="A65" s="355">
        <v>34</v>
      </c>
      <c r="B65" s="365" t="s">
        <v>1627</v>
      </c>
      <c r="C65" s="365"/>
      <c r="D65" s="365"/>
      <c r="E65" s="365"/>
      <c r="F65" s="365"/>
      <c r="G65" s="365"/>
      <c r="H65" s="365"/>
      <c r="I65" s="357">
        <v>2</v>
      </c>
      <c r="J65" s="358"/>
      <c r="K65" s="359">
        <f>I65*J65</f>
        <v>0</v>
      </c>
    </row>
    <row r="66" spans="1:11" ht="225" customHeight="1" thickBot="1">
      <c r="A66" s="355"/>
      <c r="B66" s="366" t="s">
        <v>1628</v>
      </c>
      <c r="C66" s="366"/>
      <c r="D66" s="366"/>
      <c r="E66" s="366"/>
      <c r="F66" s="366"/>
      <c r="G66" s="366"/>
      <c r="H66" s="366"/>
      <c r="I66" s="357"/>
      <c r="J66" s="358"/>
      <c r="K66" s="359"/>
    </row>
    <row r="67" spans="1:11" ht="15.75" thickBot="1">
      <c r="A67" s="355">
        <v>35</v>
      </c>
      <c r="B67" s="365" t="s">
        <v>1629</v>
      </c>
      <c r="C67" s="365"/>
      <c r="D67" s="365"/>
      <c r="E67" s="365"/>
      <c r="F67" s="365"/>
      <c r="G67" s="365"/>
      <c r="H67" s="365"/>
      <c r="I67" s="357">
        <v>1</v>
      </c>
      <c r="J67" s="358"/>
      <c r="K67" s="359">
        <f>I67*J67</f>
        <v>0</v>
      </c>
    </row>
    <row r="68" spans="1:11" ht="15.75" thickBot="1">
      <c r="A68" s="355"/>
      <c r="B68" s="366"/>
      <c r="C68" s="366"/>
      <c r="D68" s="366"/>
      <c r="E68" s="366"/>
      <c r="F68" s="366"/>
      <c r="G68" s="366"/>
      <c r="H68" s="366"/>
      <c r="I68" s="357"/>
      <c r="J68" s="358"/>
      <c r="K68" s="359"/>
    </row>
    <row r="69" spans="1:11" ht="15.75" thickBot="1">
      <c r="A69" s="355">
        <v>36</v>
      </c>
      <c r="B69" s="365" t="s">
        <v>1630</v>
      </c>
      <c r="C69" s="365"/>
      <c r="D69" s="365"/>
      <c r="E69" s="365"/>
      <c r="F69" s="365"/>
      <c r="G69" s="365"/>
      <c r="H69" s="365"/>
      <c r="I69" s="357">
        <v>1</v>
      </c>
      <c r="J69" s="358"/>
      <c r="K69" s="359">
        <f>I69*J69</f>
        <v>0</v>
      </c>
    </row>
    <row r="70" spans="1:11" ht="15.75" thickBot="1">
      <c r="A70" s="355"/>
      <c r="B70" s="366"/>
      <c r="C70" s="366"/>
      <c r="D70" s="366"/>
      <c r="E70" s="366"/>
      <c r="F70" s="366"/>
      <c r="G70" s="366"/>
      <c r="H70" s="366"/>
      <c r="I70" s="357"/>
      <c r="J70" s="358"/>
      <c r="K70" s="359"/>
    </row>
    <row r="71" spans="1:11" ht="15.75" thickBot="1">
      <c r="A71" s="355">
        <v>37</v>
      </c>
      <c r="B71" s="365" t="s">
        <v>1631</v>
      </c>
      <c r="C71" s="365"/>
      <c r="D71" s="365"/>
      <c r="E71" s="365"/>
      <c r="F71" s="365"/>
      <c r="G71" s="365"/>
      <c r="H71" s="365"/>
      <c r="I71" s="357">
        <v>2</v>
      </c>
      <c r="J71" s="358"/>
      <c r="K71" s="359">
        <f>I71*J71</f>
        <v>0</v>
      </c>
    </row>
    <row r="72" spans="1:11" ht="15.75" thickBot="1">
      <c r="A72" s="355"/>
      <c r="B72" s="366"/>
      <c r="C72" s="366"/>
      <c r="D72" s="366"/>
      <c r="E72" s="366"/>
      <c r="F72" s="366"/>
      <c r="G72" s="366"/>
      <c r="H72" s="366"/>
      <c r="I72" s="357"/>
      <c r="J72" s="358"/>
      <c r="K72" s="359"/>
    </row>
    <row r="73" spans="1:11" ht="15.75" thickBot="1">
      <c r="A73" s="355">
        <v>38</v>
      </c>
      <c r="B73" s="365" t="s">
        <v>1632</v>
      </c>
      <c r="C73" s="365"/>
      <c r="D73" s="365"/>
      <c r="E73" s="365"/>
      <c r="F73" s="365"/>
      <c r="G73" s="365"/>
      <c r="H73" s="365"/>
      <c r="I73" s="357">
        <v>2</v>
      </c>
      <c r="J73" s="358"/>
      <c r="K73" s="359">
        <f>I73*J73</f>
        <v>0</v>
      </c>
    </row>
    <row r="74" spans="1:11" ht="15.75" thickBot="1">
      <c r="A74" s="355"/>
      <c r="B74" s="366"/>
      <c r="C74" s="366"/>
      <c r="D74" s="366"/>
      <c r="E74" s="366"/>
      <c r="F74" s="366"/>
      <c r="G74" s="366"/>
      <c r="H74" s="366"/>
      <c r="I74" s="357"/>
      <c r="J74" s="358"/>
      <c r="K74" s="359"/>
    </row>
    <row r="75" spans="1:11" ht="15.75" thickBot="1">
      <c r="A75" s="355">
        <v>39</v>
      </c>
      <c r="B75" s="365" t="s">
        <v>1633</v>
      </c>
      <c r="C75" s="365"/>
      <c r="D75" s="365"/>
      <c r="E75" s="365"/>
      <c r="F75" s="365"/>
      <c r="G75" s="365"/>
      <c r="H75" s="365"/>
      <c r="I75" s="357">
        <v>1</v>
      </c>
      <c r="J75" s="358"/>
      <c r="K75" s="359">
        <f>I75*J75</f>
        <v>0</v>
      </c>
    </row>
    <row r="76" spans="1:11" ht="15.75" thickBot="1">
      <c r="A76" s="355"/>
      <c r="B76" s="366"/>
      <c r="C76" s="366"/>
      <c r="D76" s="366"/>
      <c r="E76" s="366"/>
      <c r="F76" s="366"/>
      <c r="G76" s="366"/>
      <c r="H76" s="366"/>
      <c r="I76" s="357"/>
      <c r="J76" s="358"/>
      <c r="K76" s="359"/>
    </row>
    <row r="77" spans="1:11" ht="15.75" thickBot="1">
      <c r="A77" s="355">
        <v>40</v>
      </c>
      <c r="B77" s="365" t="s">
        <v>1634</v>
      </c>
      <c r="C77" s="365"/>
      <c r="D77" s="365"/>
      <c r="E77" s="365"/>
      <c r="F77" s="365"/>
      <c r="G77" s="365"/>
      <c r="H77" s="365"/>
      <c r="I77" s="357">
        <v>2</v>
      </c>
      <c r="J77" s="358"/>
      <c r="K77" s="359">
        <f>I77*J77</f>
        <v>0</v>
      </c>
    </row>
    <row r="78" spans="1:11" ht="15.75" thickBot="1">
      <c r="A78" s="355"/>
      <c r="B78" s="366"/>
      <c r="C78" s="366"/>
      <c r="D78" s="366"/>
      <c r="E78" s="366"/>
      <c r="F78" s="366"/>
      <c r="G78" s="366"/>
      <c r="H78" s="366"/>
      <c r="I78" s="357"/>
      <c r="J78" s="358"/>
      <c r="K78" s="359"/>
    </row>
    <row r="79" spans="1:11" ht="15.75" thickBot="1">
      <c r="A79" s="355">
        <v>41</v>
      </c>
      <c r="B79" s="365" t="s">
        <v>1635</v>
      </c>
      <c r="C79" s="365"/>
      <c r="D79" s="365"/>
      <c r="E79" s="365"/>
      <c r="F79" s="365"/>
      <c r="G79" s="365"/>
      <c r="H79" s="365"/>
      <c r="I79" s="357">
        <v>1</v>
      </c>
      <c r="J79" s="358"/>
      <c r="K79" s="359">
        <f>I79*J79</f>
        <v>0</v>
      </c>
    </row>
    <row r="80" spans="1:11" ht="15.75" thickBot="1">
      <c r="A80" s="355"/>
      <c r="B80" s="366"/>
      <c r="C80" s="366"/>
      <c r="D80" s="366"/>
      <c r="E80" s="366"/>
      <c r="F80" s="366"/>
      <c r="G80" s="366"/>
      <c r="H80" s="366"/>
      <c r="I80" s="357"/>
      <c r="J80" s="358"/>
      <c r="K80" s="359"/>
    </row>
    <row r="81" spans="1:11" ht="15.75" thickBot="1">
      <c r="A81" s="355">
        <v>42</v>
      </c>
      <c r="B81" s="365" t="s">
        <v>1636</v>
      </c>
      <c r="C81" s="365"/>
      <c r="D81" s="365"/>
      <c r="E81" s="365"/>
      <c r="F81" s="365"/>
      <c r="G81" s="365"/>
      <c r="H81" s="365"/>
      <c r="I81" s="357">
        <v>1</v>
      </c>
      <c r="J81" s="358"/>
      <c r="K81" s="359">
        <f>I81*J81</f>
        <v>0</v>
      </c>
    </row>
    <row r="82" spans="1:11" ht="111" customHeight="1" thickBot="1">
      <c r="A82" s="355"/>
      <c r="B82" s="366" t="s">
        <v>1637</v>
      </c>
      <c r="C82" s="366"/>
      <c r="D82" s="366"/>
      <c r="E82" s="366"/>
      <c r="F82" s="366"/>
      <c r="G82" s="366"/>
      <c r="H82" s="366"/>
      <c r="I82" s="357"/>
      <c r="J82" s="358"/>
      <c r="K82" s="359"/>
    </row>
    <row r="83" spans="1:11" ht="15.75" thickBot="1">
      <c r="A83" s="355">
        <v>43</v>
      </c>
      <c r="B83" s="365" t="s">
        <v>1638</v>
      </c>
      <c r="C83" s="365"/>
      <c r="D83" s="365"/>
      <c r="E83" s="365"/>
      <c r="F83" s="365"/>
      <c r="G83" s="365"/>
      <c r="H83" s="365"/>
      <c r="I83" s="357">
        <v>1</v>
      </c>
      <c r="J83" s="358"/>
      <c r="K83" s="359">
        <f>I83*J83</f>
        <v>0</v>
      </c>
    </row>
    <row r="84" spans="1:11" ht="391.5" customHeight="1" thickBot="1">
      <c r="A84" s="355"/>
      <c r="B84" s="366" t="s">
        <v>1639</v>
      </c>
      <c r="C84" s="366"/>
      <c r="D84" s="366"/>
      <c r="E84" s="366"/>
      <c r="F84" s="366"/>
      <c r="G84" s="366"/>
      <c r="H84" s="366"/>
      <c r="I84" s="357"/>
      <c r="J84" s="358"/>
      <c r="K84" s="359"/>
    </row>
    <row r="85" spans="1:11" ht="15.75" thickBot="1">
      <c r="A85" s="355">
        <v>44</v>
      </c>
      <c r="B85" s="365" t="s">
        <v>1640</v>
      </c>
      <c r="C85" s="365"/>
      <c r="D85" s="365"/>
      <c r="E85" s="365"/>
      <c r="F85" s="365"/>
      <c r="G85" s="365"/>
      <c r="H85" s="365"/>
      <c r="I85" s="357">
        <v>2</v>
      </c>
      <c r="J85" s="358"/>
      <c r="K85" s="359">
        <f>I85*J85</f>
        <v>0</v>
      </c>
    </row>
    <row r="86" spans="1:11" ht="65.25" customHeight="1" thickBot="1">
      <c r="A86" s="355"/>
      <c r="B86" s="366" t="s">
        <v>1641</v>
      </c>
      <c r="C86" s="366"/>
      <c r="D86" s="366"/>
      <c r="E86" s="366"/>
      <c r="F86" s="366"/>
      <c r="G86" s="366"/>
      <c r="H86" s="366"/>
      <c r="I86" s="357"/>
      <c r="J86" s="358"/>
      <c r="K86" s="359"/>
    </row>
    <row r="87" spans="1:11" ht="15.75" thickBot="1">
      <c r="A87" s="355">
        <v>45</v>
      </c>
      <c r="B87" s="365" t="s">
        <v>1642</v>
      </c>
      <c r="C87" s="365"/>
      <c r="D87" s="365"/>
      <c r="E87" s="365"/>
      <c r="F87" s="365"/>
      <c r="G87" s="365"/>
      <c r="H87" s="365"/>
      <c r="I87" s="357">
        <v>6</v>
      </c>
      <c r="J87" s="358"/>
      <c r="K87" s="359">
        <f>I87*J87</f>
        <v>0</v>
      </c>
    </row>
    <row r="88" spans="1:11" ht="115.5" customHeight="1" thickBot="1">
      <c r="A88" s="355"/>
      <c r="B88" s="366" t="s">
        <v>1643</v>
      </c>
      <c r="C88" s="366"/>
      <c r="D88" s="366"/>
      <c r="E88" s="366"/>
      <c r="F88" s="366"/>
      <c r="G88" s="366"/>
      <c r="H88" s="366"/>
      <c r="I88" s="357"/>
      <c r="J88" s="358"/>
      <c r="K88" s="359"/>
    </row>
    <row r="89" spans="1:11" ht="15.75" thickBot="1">
      <c r="A89" s="355">
        <v>46</v>
      </c>
      <c r="B89" s="365" t="s">
        <v>1644</v>
      </c>
      <c r="C89" s="365"/>
      <c r="D89" s="365"/>
      <c r="E89" s="365"/>
      <c r="F89" s="365"/>
      <c r="G89" s="365"/>
      <c r="H89" s="365"/>
      <c r="I89" s="357">
        <v>2</v>
      </c>
      <c r="J89" s="358"/>
      <c r="K89" s="359">
        <f>I89*J89</f>
        <v>0</v>
      </c>
    </row>
    <row r="90" spans="1:11" ht="57" customHeight="1" thickBot="1">
      <c r="A90" s="355"/>
      <c r="B90" s="366" t="s">
        <v>1645</v>
      </c>
      <c r="C90" s="366"/>
      <c r="D90" s="366"/>
      <c r="E90" s="366"/>
      <c r="F90" s="366"/>
      <c r="G90" s="366"/>
      <c r="H90" s="366"/>
      <c r="I90" s="357"/>
      <c r="J90" s="358"/>
      <c r="K90" s="359"/>
    </row>
    <row r="91" spans="1:11" ht="15.75" hidden="1" thickBot="1">
      <c r="A91" s="355">
        <v>47</v>
      </c>
      <c r="B91" s="365"/>
      <c r="C91" s="365"/>
      <c r="D91" s="365"/>
      <c r="E91" s="365"/>
      <c r="F91" s="365"/>
      <c r="G91" s="365"/>
      <c r="H91" s="365"/>
      <c r="I91" s="357">
        <v>0</v>
      </c>
      <c r="J91" s="358"/>
      <c r="K91" s="359">
        <f>I91*J91</f>
        <v>0</v>
      </c>
    </row>
    <row r="92" spans="1:11" ht="15.75" hidden="1" thickBot="1">
      <c r="A92" s="355"/>
      <c r="B92" s="366"/>
      <c r="C92" s="366"/>
      <c r="D92" s="366"/>
      <c r="E92" s="366"/>
      <c r="F92" s="366"/>
      <c r="G92" s="366"/>
      <c r="H92" s="366"/>
      <c r="I92" s="357"/>
      <c r="J92" s="358"/>
      <c r="K92" s="359"/>
    </row>
    <row r="93" spans="1:11" ht="15.75" hidden="1" thickBot="1">
      <c r="A93" s="355">
        <v>48</v>
      </c>
      <c r="B93" s="365"/>
      <c r="C93" s="365"/>
      <c r="D93" s="365"/>
      <c r="E93" s="365"/>
      <c r="F93" s="365"/>
      <c r="G93" s="365"/>
      <c r="H93" s="365"/>
      <c r="I93" s="357">
        <v>0</v>
      </c>
      <c r="J93" s="358"/>
      <c r="K93" s="359">
        <f>I93*J93</f>
        <v>0</v>
      </c>
    </row>
    <row r="94" spans="1:11" ht="15.75" hidden="1" thickBot="1">
      <c r="A94" s="355"/>
      <c r="B94" s="366"/>
      <c r="C94" s="366"/>
      <c r="D94" s="366"/>
      <c r="E94" s="366"/>
      <c r="F94" s="366"/>
      <c r="G94" s="366"/>
      <c r="H94" s="366"/>
      <c r="I94" s="357"/>
      <c r="J94" s="358"/>
      <c r="K94" s="359"/>
    </row>
    <row r="95" spans="1:11" ht="15.75" hidden="1" thickBot="1">
      <c r="A95" s="355">
        <v>49</v>
      </c>
      <c r="B95" s="365"/>
      <c r="C95" s="365"/>
      <c r="D95" s="365"/>
      <c r="E95" s="365"/>
      <c r="F95" s="365"/>
      <c r="G95" s="365"/>
      <c r="H95" s="365"/>
      <c r="I95" s="357">
        <v>0</v>
      </c>
      <c r="J95" s="358"/>
      <c r="K95" s="359">
        <f>I95*J95</f>
        <v>0</v>
      </c>
    </row>
    <row r="96" spans="1:11" ht="15.75" hidden="1" thickBot="1">
      <c r="A96" s="355"/>
      <c r="B96" s="366"/>
      <c r="C96" s="366"/>
      <c r="D96" s="366"/>
      <c r="E96" s="366"/>
      <c r="F96" s="366"/>
      <c r="G96" s="366"/>
      <c r="H96" s="366"/>
      <c r="I96" s="357"/>
      <c r="J96" s="358"/>
      <c r="K96" s="359"/>
    </row>
    <row r="97" spans="1:11" ht="15.75" hidden="1" thickBot="1">
      <c r="A97" s="355">
        <v>50</v>
      </c>
      <c r="B97" s="365"/>
      <c r="C97" s="365"/>
      <c r="D97" s="365"/>
      <c r="E97" s="365"/>
      <c r="F97" s="365"/>
      <c r="G97" s="365"/>
      <c r="H97" s="365"/>
      <c r="I97" s="357">
        <v>0</v>
      </c>
      <c r="J97" s="358"/>
      <c r="K97" s="359">
        <f>I97*J97</f>
        <v>0</v>
      </c>
    </row>
    <row r="98" spans="1:11" ht="15.75" hidden="1" thickBot="1">
      <c r="A98" s="355"/>
      <c r="B98" s="366"/>
      <c r="C98" s="366"/>
      <c r="D98" s="366"/>
      <c r="E98" s="366"/>
      <c r="F98" s="366"/>
      <c r="G98" s="366"/>
      <c r="H98" s="366"/>
      <c r="I98" s="357"/>
      <c r="J98" s="358"/>
      <c r="K98" s="359"/>
    </row>
    <row r="99" spans="1:11" ht="15.75" hidden="1" thickBot="1">
      <c r="A99" s="355">
        <v>51</v>
      </c>
      <c r="B99" s="365"/>
      <c r="C99" s="365"/>
      <c r="D99" s="365"/>
      <c r="E99" s="365"/>
      <c r="F99" s="365"/>
      <c r="G99" s="365"/>
      <c r="H99" s="365"/>
      <c r="I99" s="357">
        <v>0</v>
      </c>
      <c r="J99" s="358"/>
      <c r="K99" s="359">
        <f>I99*J99</f>
        <v>0</v>
      </c>
    </row>
    <row r="100" spans="1:11" ht="15.75" hidden="1" thickBot="1">
      <c r="A100" s="355"/>
      <c r="B100" s="366"/>
      <c r="C100" s="366"/>
      <c r="D100" s="366"/>
      <c r="E100" s="366"/>
      <c r="F100" s="366"/>
      <c r="G100" s="366"/>
      <c r="H100" s="366"/>
      <c r="I100" s="357"/>
      <c r="J100" s="358"/>
      <c r="K100" s="359"/>
    </row>
    <row r="101" spans="1:11" ht="15.75" hidden="1" thickBot="1">
      <c r="A101" s="355">
        <v>52</v>
      </c>
      <c r="B101" s="365"/>
      <c r="C101" s="365"/>
      <c r="D101" s="365"/>
      <c r="E101" s="365"/>
      <c r="F101" s="365"/>
      <c r="G101" s="365"/>
      <c r="H101" s="365"/>
      <c r="I101" s="357">
        <v>0</v>
      </c>
      <c r="J101" s="358"/>
      <c r="K101" s="359">
        <f>I101*J101</f>
        <v>0</v>
      </c>
    </row>
    <row r="102" spans="1:11" ht="15.75" hidden="1" thickBot="1">
      <c r="A102" s="355"/>
      <c r="B102" s="366"/>
      <c r="C102" s="366"/>
      <c r="D102" s="366"/>
      <c r="E102" s="366"/>
      <c r="F102" s="366"/>
      <c r="G102" s="366"/>
      <c r="H102" s="366"/>
      <c r="I102" s="357"/>
      <c r="J102" s="358"/>
      <c r="K102" s="359"/>
    </row>
    <row r="103" spans="1:11" ht="15.75" thickBot="1">
      <c r="A103" s="355">
        <v>53</v>
      </c>
      <c r="B103" s="356" t="s">
        <v>1646</v>
      </c>
      <c r="C103" s="356"/>
      <c r="D103" s="356"/>
      <c r="E103" s="356"/>
      <c r="F103" s="356"/>
      <c r="G103" s="356"/>
      <c r="H103" s="356"/>
      <c r="I103" s="357">
        <v>1</v>
      </c>
      <c r="J103" s="358"/>
      <c r="K103" s="359">
        <f>I103*J103</f>
        <v>0</v>
      </c>
    </row>
    <row r="104" spans="1:11" ht="15.75" thickBot="1">
      <c r="A104" s="355"/>
      <c r="B104" s="356"/>
      <c r="C104" s="356"/>
      <c r="D104" s="356"/>
      <c r="E104" s="356"/>
      <c r="F104" s="356"/>
      <c r="G104" s="356"/>
      <c r="H104" s="356"/>
      <c r="I104" s="357"/>
      <c r="J104" s="358"/>
      <c r="K104" s="359"/>
    </row>
    <row r="105" spans="1:11" ht="15.75" thickBot="1">
      <c r="A105" s="360">
        <v>54</v>
      </c>
      <c r="B105" s="361" t="s">
        <v>1647</v>
      </c>
      <c r="C105" s="361"/>
      <c r="D105" s="361"/>
      <c r="E105" s="361"/>
      <c r="F105" s="361"/>
      <c r="G105" s="361"/>
      <c r="H105" s="361"/>
      <c r="I105" s="362"/>
      <c r="J105" s="363"/>
      <c r="K105" s="364">
        <f>SUM(K1:K104)</f>
        <v>0</v>
      </c>
    </row>
    <row r="106" spans="1:11" ht="15.75" thickBot="1">
      <c r="A106" s="360"/>
      <c r="B106" s="361"/>
      <c r="C106" s="361"/>
      <c r="D106" s="361"/>
      <c r="E106" s="361"/>
      <c r="F106" s="361"/>
      <c r="G106" s="361"/>
      <c r="H106" s="361"/>
      <c r="I106" s="362"/>
      <c r="J106" s="363"/>
      <c r="K106" s="364"/>
    </row>
    <row r="107" spans="1:11" ht="15.75" thickBot="1">
      <c r="A107" s="355">
        <v>55</v>
      </c>
      <c r="B107" s="356" t="s">
        <v>1648</v>
      </c>
      <c r="C107" s="356"/>
      <c r="D107" s="356"/>
      <c r="E107" s="356"/>
      <c r="F107" s="356"/>
      <c r="G107" s="356"/>
      <c r="H107" s="356"/>
      <c r="I107" s="357"/>
      <c r="J107" s="358"/>
      <c r="K107" s="359">
        <f>K105*0.21</f>
        <v>0</v>
      </c>
    </row>
    <row r="108" spans="1:11" ht="15.75" thickBot="1">
      <c r="A108" s="355"/>
      <c r="B108" s="356"/>
      <c r="C108" s="356"/>
      <c r="D108" s="356"/>
      <c r="E108" s="356"/>
      <c r="F108" s="356"/>
      <c r="G108" s="356"/>
      <c r="H108" s="356"/>
      <c r="I108" s="357"/>
      <c r="J108" s="358"/>
      <c r="K108" s="359"/>
    </row>
    <row r="109" spans="1:11" ht="15.75" thickBot="1">
      <c r="A109" s="355">
        <v>56</v>
      </c>
      <c r="B109" s="356" t="s">
        <v>1649</v>
      </c>
      <c r="C109" s="356"/>
      <c r="D109" s="356"/>
      <c r="E109" s="356"/>
      <c r="F109" s="356"/>
      <c r="G109" s="356"/>
      <c r="H109" s="356"/>
      <c r="I109" s="357"/>
      <c r="J109" s="358"/>
      <c r="K109" s="359">
        <f>K105+K107</f>
        <v>0</v>
      </c>
    </row>
    <row r="110" spans="1:11" ht="15.75" thickBot="1">
      <c r="A110" s="355"/>
      <c r="B110" s="356"/>
      <c r="C110" s="356"/>
      <c r="D110" s="356"/>
      <c r="E110" s="356"/>
      <c r="F110" s="356"/>
      <c r="G110" s="356"/>
      <c r="H110" s="356"/>
      <c r="I110" s="357"/>
      <c r="J110" s="358"/>
      <c r="K110" s="359"/>
    </row>
  </sheetData>
  <mergeCells count="326">
    <mergeCell ref="A1:A2"/>
    <mergeCell ref="B1:H1"/>
    <mergeCell ref="I1:I2"/>
    <mergeCell ref="J1:J2"/>
    <mergeCell ref="K1:K2"/>
    <mergeCell ref="B2:H2"/>
    <mergeCell ref="A5:A6"/>
    <mergeCell ref="B5:H5"/>
    <mergeCell ref="I5:I6"/>
    <mergeCell ref="J5:J6"/>
    <mergeCell ref="K5:K6"/>
    <mergeCell ref="B6:H6"/>
    <mergeCell ref="A3:A4"/>
    <mergeCell ref="B3:H3"/>
    <mergeCell ref="I3:I4"/>
    <mergeCell ref="J3:J4"/>
    <mergeCell ref="K3:K4"/>
    <mergeCell ref="B4:H4"/>
    <mergeCell ref="A9:A10"/>
    <mergeCell ref="B9:H9"/>
    <mergeCell ref="I9:I10"/>
    <mergeCell ref="J9:J10"/>
    <mergeCell ref="K9:K10"/>
    <mergeCell ref="B10:H10"/>
    <mergeCell ref="A7:A8"/>
    <mergeCell ref="B7:H7"/>
    <mergeCell ref="I7:I8"/>
    <mergeCell ref="J7:J8"/>
    <mergeCell ref="K7:K8"/>
    <mergeCell ref="B8:H8"/>
    <mergeCell ref="A13:A14"/>
    <mergeCell ref="B13:H13"/>
    <mergeCell ref="I13:I14"/>
    <mergeCell ref="J13:J14"/>
    <mergeCell ref="K13:K14"/>
    <mergeCell ref="B14:H14"/>
    <mergeCell ref="A11:A12"/>
    <mergeCell ref="B11:H11"/>
    <mergeCell ref="I11:I12"/>
    <mergeCell ref="J11:J12"/>
    <mergeCell ref="K11:K12"/>
    <mergeCell ref="B12:H12"/>
    <mergeCell ref="A17:A18"/>
    <mergeCell ref="B17:H17"/>
    <mergeCell ref="I17:I18"/>
    <mergeCell ref="J17:J18"/>
    <mergeCell ref="K17:K18"/>
    <mergeCell ref="B18:H18"/>
    <mergeCell ref="A15:A16"/>
    <mergeCell ref="B15:H15"/>
    <mergeCell ref="I15:I16"/>
    <mergeCell ref="J15:J16"/>
    <mergeCell ref="K15:K16"/>
    <mergeCell ref="B16:H16"/>
    <mergeCell ref="A21:A22"/>
    <mergeCell ref="B21:H21"/>
    <mergeCell ref="I21:I22"/>
    <mergeCell ref="J21:J22"/>
    <mergeCell ref="K21:K22"/>
    <mergeCell ref="B22:H22"/>
    <mergeCell ref="A19:A20"/>
    <mergeCell ref="B19:H19"/>
    <mergeCell ref="I19:I20"/>
    <mergeCell ref="J19:J20"/>
    <mergeCell ref="K19:K20"/>
    <mergeCell ref="B20:H20"/>
    <mergeCell ref="A25:A26"/>
    <mergeCell ref="B25:H25"/>
    <mergeCell ref="I25:I26"/>
    <mergeCell ref="J25:J26"/>
    <mergeCell ref="K25:K26"/>
    <mergeCell ref="B26:H26"/>
    <mergeCell ref="A23:A24"/>
    <mergeCell ref="B23:H23"/>
    <mergeCell ref="I23:I24"/>
    <mergeCell ref="J23:J24"/>
    <mergeCell ref="K23:K24"/>
    <mergeCell ref="B24:H24"/>
    <mergeCell ref="A29:A30"/>
    <mergeCell ref="B29:H29"/>
    <mergeCell ref="I29:I30"/>
    <mergeCell ref="J29:J30"/>
    <mergeCell ref="K29:K30"/>
    <mergeCell ref="B30:H30"/>
    <mergeCell ref="A27:A28"/>
    <mergeCell ref="B27:H27"/>
    <mergeCell ref="I27:I28"/>
    <mergeCell ref="J27:J28"/>
    <mergeCell ref="K27:K28"/>
    <mergeCell ref="B28:H28"/>
    <mergeCell ref="A33:A34"/>
    <mergeCell ref="B33:H33"/>
    <mergeCell ref="I33:I34"/>
    <mergeCell ref="J33:J34"/>
    <mergeCell ref="K33:K34"/>
    <mergeCell ref="B34:H34"/>
    <mergeCell ref="A31:A32"/>
    <mergeCell ref="B31:H31"/>
    <mergeCell ref="I31:I32"/>
    <mergeCell ref="J31:J32"/>
    <mergeCell ref="K31:K32"/>
    <mergeCell ref="B32:H32"/>
    <mergeCell ref="A37:A38"/>
    <mergeCell ref="B37:H37"/>
    <mergeCell ref="I37:I38"/>
    <mergeCell ref="J37:J38"/>
    <mergeCell ref="K37:K38"/>
    <mergeCell ref="B38:H38"/>
    <mergeCell ref="A35:A36"/>
    <mergeCell ref="B35:H35"/>
    <mergeCell ref="I35:I36"/>
    <mergeCell ref="J35:J36"/>
    <mergeCell ref="K35:K36"/>
    <mergeCell ref="B36:H36"/>
    <mergeCell ref="A41:A42"/>
    <mergeCell ref="B41:H41"/>
    <mergeCell ref="I41:I42"/>
    <mergeCell ref="J41:J42"/>
    <mergeCell ref="K41:K42"/>
    <mergeCell ref="B42:H42"/>
    <mergeCell ref="A39:A40"/>
    <mergeCell ref="B39:H39"/>
    <mergeCell ref="I39:I40"/>
    <mergeCell ref="J39:J40"/>
    <mergeCell ref="K39:K40"/>
    <mergeCell ref="B40:H40"/>
    <mergeCell ref="A45:A46"/>
    <mergeCell ref="B45:H45"/>
    <mergeCell ref="I45:I46"/>
    <mergeCell ref="J45:J46"/>
    <mergeCell ref="K45:K46"/>
    <mergeCell ref="B46:H46"/>
    <mergeCell ref="A43:A44"/>
    <mergeCell ref="B43:H43"/>
    <mergeCell ref="I43:I44"/>
    <mergeCell ref="J43:J44"/>
    <mergeCell ref="K43:K44"/>
    <mergeCell ref="B44:H44"/>
    <mergeCell ref="A49:A50"/>
    <mergeCell ref="B49:H49"/>
    <mergeCell ref="I49:I50"/>
    <mergeCell ref="J49:J50"/>
    <mergeCell ref="K49:K50"/>
    <mergeCell ref="B50:H50"/>
    <mergeCell ref="A47:A48"/>
    <mergeCell ref="B47:H47"/>
    <mergeCell ref="I47:I48"/>
    <mergeCell ref="J47:J48"/>
    <mergeCell ref="K47:K48"/>
    <mergeCell ref="B48:H48"/>
    <mergeCell ref="A53:A54"/>
    <mergeCell ref="B53:H53"/>
    <mergeCell ref="I53:I54"/>
    <mergeCell ref="J53:J54"/>
    <mergeCell ref="K53:K54"/>
    <mergeCell ref="B54:H54"/>
    <mergeCell ref="A51:A52"/>
    <mergeCell ref="B51:H51"/>
    <mergeCell ref="I51:I52"/>
    <mergeCell ref="J51:J52"/>
    <mergeCell ref="K51:K52"/>
    <mergeCell ref="B52:H52"/>
    <mergeCell ref="A57:A58"/>
    <mergeCell ref="B57:H57"/>
    <mergeCell ref="I57:I58"/>
    <mergeCell ref="J57:J58"/>
    <mergeCell ref="K57:K58"/>
    <mergeCell ref="B58:H58"/>
    <mergeCell ref="A55:A56"/>
    <mergeCell ref="B55:H55"/>
    <mergeCell ref="I55:I56"/>
    <mergeCell ref="J55:J56"/>
    <mergeCell ref="K55:K56"/>
    <mergeCell ref="B56:H56"/>
    <mergeCell ref="A61:A62"/>
    <mergeCell ref="B61:H61"/>
    <mergeCell ref="I61:I62"/>
    <mergeCell ref="J61:J62"/>
    <mergeCell ref="K61:K62"/>
    <mergeCell ref="B62:H62"/>
    <mergeCell ref="A59:A60"/>
    <mergeCell ref="B59:H59"/>
    <mergeCell ref="I59:I60"/>
    <mergeCell ref="J59:J60"/>
    <mergeCell ref="K59:K60"/>
    <mergeCell ref="B60:H60"/>
    <mergeCell ref="A65:A66"/>
    <mergeCell ref="B65:H65"/>
    <mergeCell ref="I65:I66"/>
    <mergeCell ref="J65:J66"/>
    <mergeCell ref="K65:K66"/>
    <mergeCell ref="B66:H66"/>
    <mergeCell ref="A63:A64"/>
    <mergeCell ref="B63:H63"/>
    <mergeCell ref="I63:I64"/>
    <mergeCell ref="J63:J64"/>
    <mergeCell ref="K63:K64"/>
    <mergeCell ref="B64:H64"/>
    <mergeCell ref="A69:A70"/>
    <mergeCell ref="B69:H69"/>
    <mergeCell ref="I69:I70"/>
    <mergeCell ref="J69:J70"/>
    <mergeCell ref="K69:K70"/>
    <mergeCell ref="B70:H70"/>
    <mergeCell ref="A67:A68"/>
    <mergeCell ref="B67:H67"/>
    <mergeCell ref="I67:I68"/>
    <mergeCell ref="J67:J68"/>
    <mergeCell ref="K67:K68"/>
    <mergeCell ref="B68:H68"/>
    <mergeCell ref="A73:A74"/>
    <mergeCell ref="B73:H73"/>
    <mergeCell ref="I73:I74"/>
    <mergeCell ref="J73:J74"/>
    <mergeCell ref="K73:K74"/>
    <mergeCell ref="B74:H74"/>
    <mergeCell ref="A71:A72"/>
    <mergeCell ref="B71:H71"/>
    <mergeCell ref="I71:I72"/>
    <mergeCell ref="J71:J72"/>
    <mergeCell ref="K71:K72"/>
    <mergeCell ref="B72:H72"/>
    <mergeCell ref="A77:A78"/>
    <mergeCell ref="B77:H77"/>
    <mergeCell ref="I77:I78"/>
    <mergeCell ref="J77:J78"/>
    <mergeCell ref="K77:K78"/>
    <mergeCell ref="B78:H78"/>
    <mergeCell ref="A75:A76"/>
    <mergeCell ref="B75:H75"/>
    <mergeCell ref="I75:I76"/>
    <mergeCell ref="J75:J76"/>
    <mergeCell ref="K75:K76"/>
    <mergeCell ref="B76:H76"/>
    <mergeCell ref="A81:A82"/>
    <mergeCell ref="B81:H81"/>
    <mergeCell ref="I81:I82"/>
    <mergeCell ref="J81:J82"/>
    <mergeCell ref="K81:K82"/>
    <mergeCell ref="B82:H82"/>
    <mergeCell ref="A79:A80"/>
    <mergeCell ref="B79:H79"/>
    <mergeCell ref="I79:I80"/>
    <mergeCell ref="J79:J80"/>
    <mergeCell ref="K79:K80"/>
    <mergeCell ref="B80:H80"/>
    <mergeCell ref="A85:A86"/>
    <mergeCell ref="B85:H85"/>
    <mergeCell ref="I85:I86"/>
    <mergeCell ref="J85:J86"/>
    <mergeCell ref="K85:K86"/>
    <mergeCell ref="B86:H86"/>
    <mergeCell ref="A83:A84"/>
    <mergeCell ref="B83:H83"/>
    <mergeCell ref="I83:I84"/>
    <mergeCell ref="J83:J84"/>
    <mergeCell ref="K83:K84"/>
    <mergeCell ref="B84:H84"/>
    <mergeCell ref="A89:A90"/>
    <mergeCell ref="B89:H89"/>
    <mergeCell ref="I89:I90"/>
    <mergeCell ref="J89:J90"/>
    <mergeCell ref="K89:K90"/>
    <mergeCell ref="B90:H90"/>
    <mergeCell ref="A87:A88"/>
    <mergeCell ref="B87:H87"/>
    <mergeCell ref="I87:I88"/>
    <mergeCell ref="J87:J88"/>
    <mergeCell ref="K87:K88"/>
    <mergeCell ref="B88:H88"/>
    <mergeCell ref="A93:A94"/>
    <mergeCell ref="B93:H93"/>
    <mergeCell ref="I93:I94"/>
    <mergeCell ref="J93:J94"/>
    <mergeCell ref="K93:K94"/>
    <mergeCell ref="B94:H94"/>
    <mergeCell ref="A91:A92"/>
    <mergeCell ref="B91:H91"/>
    <mergeCell ref="I91:I92"/>
    <mergeCell ref="J91:J92"/>
    <mergeCell ref="K91:K92"/>
    <mergeCell ref="B92:H92"/>
    <mergeCell ref="A97:A98"/>
    <mergeCell ref="B97:H97"/>
    <mergeCell ref="I97:I98"/>
    <mergeCell ref="J97:J98"/>
    <mergeCell ref="K97:K98"/>
    <mergeCell ref="B98:H98"/>
    <mergeCell ref="A95:A96"/>
    <mergeCell ref="B95:H95"/>
    <mergeCell ref="I95:I96"/>
    <mergeCell ref="J95:J96"/>
    <mergeCell ref="K95:K96"/>
    <mergeCell ref="B96:H96"/>
    <mergeCell ref="A101:A102"/>
    <mergeCell ref="B101:H101"/>
    <mergeCell ref="I101:I102"/>
    <mergeCell ref="J101:J102"/>
    <mergeCell ref="K101:K102"/>
    <mergeCell ref="B102:H102"/>
    <mergeCell ref="A99:A100"/>
    <mergeCell ref="B99:H99"/>
    <mergeCell ref="I99:I100"/>
    <mergeCell ref="J99:J100"/>
    <mergeCell ref="K99:K100"/>
    <mergeCell ref="B100:H100"/>
    <mergeCell ref="A103:A104"/>
    <mergeCell ref="B103:H104"/>
    <mergeCell ref="I103:I104"/>
    <mergeCell ref="J103:J104"/>
    <mergeCell ref="K103:K104"/>
    <mergeCell ref="A105:A106"/>
    <mergeCell ref="B105:H106"/>
    <mergeCell ref="I105:I106"/>
    <mergeCell ref="J105:J106"/>
    <mergeCell ref="K105:K106"/>
    <mergeCell ref="A107:A108"/>
    <mergeCell ref="B107:H108"/>
    <mergeCell ref="I107:I108"/>
    <mergeCell ref="J107:J108"/>
    <mergeCell ref="K107:K108"/>
    <mergeCell ref="A109:A110"/>
    <mergeCell ref="B109:H110"/>
    <mergeCell ref="I109:I110"/>
    <mergeCell ref="J109:J110"/>
    <mergeCell ref="K109:K110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tabSelected="1" workbookViewId="0">
      <selection activeCell="F7" sqref="F7"/>
    </sheetView>
  </sheetViews>
  <sheetFormatPr defaultRowHeight="15"/>
  <cols>
    <col min="1" max="1" width="9.33203125" style="267"/>
    <col min="2" max="2" width="87" style="267" customWidth="1"/>
    <col min="3" max="3" width="9.33203125" style="301"/>
    <col min="4" max="4" width="9.33203125" style="302"/>
    <col min="5" max="5" width="9.33203125" style="303"/>
    <col min="6" max="6" width="12.33203125" style="303" customWidth="1"/>
    <col min="7" max="9" width="9.33203125" style="303"/>
    <col min="10" max="10" width="12.33203125" style="303" customWidth="1"/>
    <col min="11" max="16384" width="9.33203125" style="267"/>
  </cols>
  <sheetData>
    <row r="1" spans="1:10" ht="36.75" customHeight="1" thickBot="1">
      <c r="A1" s="263" t="s">
        <v>1464</v>
      </c>
      <c r="B1" s="264" t="s">
        <v>1465</v>
      </c>
      <c r="C1" s="265" t="s">
        <v>1466</v>
      </c>
      <c r="D1" s="265" t="s">
        <v>117</v>
      </c>
      <c r="E1" s="264" t="s">
        <v>1650</v>
      </c>
      <c r="F1" s="304" t="s">
        <v>1651</v>
      </c>
      <c r="G1" s="264" t="s">
        <v>1652</v>
      </c>
      <c r="H1" s="305" t="s">
        <v>1653</v>
      </c>
      <c r="I1" s="305" t="s">
        <v>1654</v>
      </c>
      <c r="J1" s="266" t="s">
        <v>1468</v>
      </c>
    </row>
    <row r="2" spans="1:10" ht="21.75" customHeight="1" thickTop="1" thickBot="1">
      <c r="A2" s="268"/>
      <c r="B2" s="269"/>
      <c r="C2" s="270"/>
      <c r="D2" s="270"/>
      <c r="E2" s="269"/>
      <c r="F2" s="269"/>
      <c r="G2" s="269"/>
      <c r="H2" s="269"/>
      <c r="I2" s="269"/>
      <c r="J2" s="271"/>
    </row>
    <row r="3" spans="1:10" ht="21.75" customHeight="1" thickBot="1">
      <c r="A3" s="268"/>
      <c r="B3" s="273" t="s">
        <v>1655</v>
      </c>
      <c r="C3" s="270"/>
      <c r="D3" s="270"/>
      <c r="E3" s="269"/>
      <c r="F3" s="269"/>
      <c r="G3" s="269"/>
      <c r="H3" s="269"/>
      <c r="I3" s="269"/>
      <c r="J3" s="271"/>
    </row>
    <row r="4" spans="1:10" ht="69" customHeight="1" thickBot="1">
      <c r="A4" s="276" t="s">
        <v>1471</v>
      </c>
      <c r="B4" s="306" t="s">
        <v>1656</v>
      </c>
      <c r="C4" s="277">
        <v>1</v>
      </c>
      <c r="D4" s="277" t="s">
        <v>653</v>
      </c>
      <c r="E4" s="278"/>
      <c r="F4" s="278">
        <f>C4*E4</f>
        <v>0</v>
      </c>
      <c r="G4" s="278"/>
      <c r="H4" s="278">
        <f>C4*G4</f>
        <v>0</v>
      </c>
      <c r="I4" s="278">
        <f>E4+G4</f>
        <v>0</v>
      </c>
      <c r="J4" s="279">
        <f>F4+H4</f>
        <v>0</v>
      </c>
    </row>
    <row r="5" spans="1:10" ht="21.75" customHeight="1" thickBot="1">
      <c r="A5" s="276" t="s">
        <v>1473</v>
      </c>
      <c r="B5" s="280" t="s">
        <v>1657</v>
      </c>
      <c r="C5" s="277">
        <v>5</v>
      </c>
      <c r="D5" s="277" t="s">
        <v>653</v>
      </c>
      <c r="E5" s="280"/>
      <c r="F5" s="278">
        <f t="shared" ref="F5:F60" si="0">C5*E5</f>
        <v>0</v>
      </c>
      <c r="G5" s="280"/>
      <c r="H5" s="278">
        <f t="shared" ref="H5:H60" si="1">C5*G5</f>
        <v>0</v>
      </c>
      <c r="I5" s="278">
        <f t="shared" ref="I5:J60" si="2">E5+G5</f>
        <v>0</v>
      </c>
      <c r="J5" s="279">
        <f t="shared" si="2"/>
        <v>0</v>
      </c>
    </row>
    <row r="6" spans="1:10" ht="21.75" customHeight="1" thickBot="1">
      <c r="A6" s="276" t="s">
        <v>1658</v>
      </c>
      <c r="B6" s="280" t="s">
        <v>1659</v>
      </c>
      <c r="C6" s="277">
        <v>1</v>
      </c>
      <c r="D6" s="277" t="s">
        <v>653</v>
      </c>
      <c r="E6" s="278"/>
      <c r="F6" s="278">
        <f t="shared" si="0"/>
        <v>0</v>
      </c>
      <c r="G6" s="278"/>
      <c r="H6" s="278">
        <f t="shared" si="1"/>
        <v>0</v>
      </c>
      <c r="I6" s="278">
        <f t="shared" si="2"/>
        <v>0</v>
      </c>
      <c r="J6" s="279">
        <f t="shared" si="2"/>
        <v>0</v>
      </c>
    </row>
    <row r="7" spans="1:10" ht="21.75" customHeight="1" thickBot="1">
      <c r="A7" s="276" t="s">
        <v>1660</v>
      </c>
      <c r="B7" s="280" t="s">
        <v>1661</v>
      </c>
      <c r="C7" s="277">
        <v>1</v>
      </c>
      <c r="D7" s="277" t="s">
        <v>653</v>
      </c>
      <c r="E7" s="278"/>
      <c r="F7" s="278">
        <f t="shared" si="0"/>
        <v>0</v>
      </c>
      <c r="G7" s="278"/>
      <c r="H7" s="278">
        <f t="shared" si="1"/>
        <v>0</v>
      </c>
      <c r="I7" s="278">
        <f t="shared" si="2"/>
        <v>0</v>
      </c>
      <c r="J7" s="279">
        <f t="shared" si="2"/>
        <v>0</v>
      </c>
    </row>
    <row r="8" spans="1:10" ht="21.75" customHeight="1" thickBot="1">
      <c r="A8" s="276" t="s">
        <v>1662</v>
      </c>
      <c r="B8" s="280" t="s">
        <v>1663</v>
      </c>
      <c r="C8" s="277">
        <v>1</v>
      </c>
      <c r="D8" s="277" t="s">
        <v>653</v>
      </c>
      <c r="E8" s="278"/>
      <c r="F8" s="278">
        <f t="shared" si="0"/>
        <v>0</v>
      </c>
      <c r="G8" s="278"/>
      <c r="H8" s="278">
        <f t="shared" si="1"/>
        <v>0</v>
      </c>
      <c r="I8" s="278">
        <f t="shared" si="2"/>
        <v>0</v>
      </c>
      <c r="J8" s="279">
        <f t="shared" si="2"/>
        <v>0</v>
      </c>
    </row>
    <row r="9" spans="1:10" ht="21.75" customHeight="1" thickBot="1">
      <c r="A9" s="276" t="s">
        <v>1664</v>
      </c>
      <c r="B9" s="280" t="s">
        <v>1665</v>
      </c>
      <c r="C9" s="277">
        <v>1</v>
      </c>
      <c r="D9" s="277" t="s">
        <v>653</v>
      </c>
      <c r="E9" s="278"/>
      <c r="F9" s="278">
        <f t="shared" si="0"/>
        <v>0</v>
      </c>
      <c r="G9" s="278"/>
      <c r="H9" s="278">
        <f t="shared" si="1"/>
        <v>0</v>
      </c>
      <c r="I9" s="278">
        <f t="shared" si="2"/>
        <v>0</v>
      </c>
      <c r="J9" s="279">
        <f t="shared" si="2"/>
        <v>0</v>
      </c>
    </row>
    <row r="10" spans="1:10" ht="21.75" customHeight="1" thickBot="1">
      <c r="A10" s="276" t="s">
        <v>1666</v>
      </c>
      <c r="B10" s="284" t="s">
        <v>1667</v>
      </c>
      <c r="C10" s="277">
        <v>2</v>
      </c>
      <c r="D10" s="277" t="s">
        <v>653</v>
      </c>
      <c r="E10" s="278"/>
      <c r="F10" s="278">
        <f t="shared" si="0"/>
        <v>0</v>
      </c>
      <c r="G10" s="278"/>
      <c r="H10" s="278">
        <f t="shared" si="1"/>
        <v>0</v>
      </c>
      <c r="I10" s="278">
        <f t="shared" si="2"/>
        <v>0</v>
      </c>
      <c r="J10" s="279">
        <f t="shared" si="2"/>
        <v>0</v>
      </c>
    </row>
    <row r="11" spans="1:10" ht="21.75" customHeight="1" thickBot="1">
      <c r="A11" s="276" t="s">
        <v>1668</v>
      </c>
      <c r="B11" s="284" t="s">
        <v>1669</v>
      </c>
      <c r="C11" s="277">
        <v>1</v>
      </c>
      <c r="D11" s="277" t="s">
        <v>653</v>
      </c>
      <c r="E11" s="278"/>
      <c r="F11" s="278">
        <f t="shared" si="0"/>
        <v>0</v>
      </c>
      <c r="G11" s="278"/>
      <c r="H11" s="278">
        <f t="shared" si="1"/>
        <v>0</v>
      </c>
      <c r="I11" s="278">
        <f t="shared" si="2"/>
        <v>0</v>
      </c>
      <c r="J11" s="279">
        <f t="shared" si="2"/>
        <v>0</v>
      </c>
    </row>
    <row r="12" spans="1:10" ht="21.75" customHeight="1" thickBot="1">
      <c r="A12" s="276" t="s">
        <v>1670</v>
      </c>
      <c r="B12" s="284" t="s">
        <v>1671</v>
      </c>
      <c r="C12" s="277">
        <v>1</v>
      </c>
      <c r="D12" s="277" t="s">
        <v>653</v>
      </c>
      <c r="E12" s="278"/>
      <c r="F12" s="278">
        <f t="shared" si="0"/>
        <v>0</v>
      </c>
      <c r="G12" s="278"/>
      <c r="H12" s="278">
        <f t="shared" si="1"/>
        <v>0</v>
      </c>
      <c r="I12" s="278">
        <f t="shared" si="2"/>
        <v>0</v>
      </c>
      <c r="J12" s="279">
        <f t="shared" si="2"/>
        <v>0</v>
      </c>
    </row>
    <row r="13" spans="1:10" ht="21.75" customHeight="1" thickBot="1">
      <c r="A13" s="276" t="s">
        <v>1672</v>
      </c>
      <c r="B13" s="284" t="s">
        <v>1673</v>
      </c>
      <c r="C13" s="277">
        <v>1</v>
      </c>
      <c r="D13" s="277" t="s">
        <v>653</v>
      </c>
      <c r="E13" s="278"/>
      <c r="F13" s="278">
        <f t="shared" si="0"/>
        <v>0</v>
      </c>
      <c r="G13" s="278"/>
      <c r="H13" s="278">
        <f t="shared" si="1"/>
        <v>0</v>
      </c>
      <c r="I13" s="278">
        <f t="shared" si="2"/>
        <v>0</v>
      </c>
      <c r="J13" s="279">
        <f t="shared" si="2"/>
        <v>0</v>
      </c>
    </row>
    <row r="14" spans="1:10" ht="21.75" customHeight="1" thickBot="1">
      <c r="A14" s="276" t="s">
        <v>1674</v>
      </c>
      <c r="B14" s="280" t="s">
        <v>1675</v>
      </c>
      <c r="C14" s="277">
        <v>2</v>
      </c>
      <c r="D14" s="277" t="s">
        <v>653</v>
      </c>
      <c r="E14" s="278"/>
      <c r="F14" s="278">
        <f t="shared" si="0"/>
        <v>0</v>
      </c>
      <c r="G14" s="278"/>
      <c r="H14" s="278">
        <f t="shared" si="1"/>
        <v>0</v>
      </c>
      <c r="I14" s="278">
        <f t="shared" si="2"/>
        <v>0</v>
      </c>
      <c r="J14" s="279">
        <f t="shared" si="2"/>
        <v>0</v>
      </c>
    </row>
    <row r="15" spans="1:10" ht="21.75" customHeight="1" thickBot="1">
      <c r="A15" s="276" t="s">
        <v>1676</v>
      </c>
      <c r="B15" s="280" t="s">
        <v>1677</v>
      </c>
      <c r="C15" s="277">
        <v>1</v>
      </c>
      <c r="D15" s="277" t="s">
        <v>1570</v>
      </c>
      <c r="E15" s="278"/>
      <c r="F15" s="278">
        <f t="shared" si="0"/>
        <v>0</v>
      </c>
      <c r="G15" s="269"/>
      <c r="H15" s="278">
        <f t="shared" si="1"/>
        <v>0</v>
      </c>
      <c r="I15" s="278">
        <f t="shared" si="2"/>
        <v>0</v>
      </c>
      <c r="J15" s="279">
        <f t="shared" si="2"/>
        <v>0</v>
      </c>
    </row>
    <row r="16" spans="1:10" ht="21.75" customHeight="1" thickBot="1">
      <c r="A16" s="276" t="s">
        <v>1678</v>
      </c>
      <c r="B16" s="280" t="s">
        <v>1679</v>
      </c>
      <c r="C16" s="277">
        <v>1</v>
      </c>
      <c r="D16" s="277" t="s">
        <v>653</v>
      </c>
      <c r="E16" s="280"/>
      <c r="F16" s="278">
        <f t="shared" si="0"/>
        <v>0</v>
      </c>
      <c r="G16" s="280"/>
      <c r="H16" s="278">
        <f t="shared" si="1"/>
        <v>0</v>
      </c>
      <c r="I16" s="278">
        <f t="shared" si="2"/>
        <v>0</v>
      </c>
      <c r="J16" s="279">
        <f t="shared" si="2"/>
        <v>0</v>
      </c>
    </row>
    <row r="17" spans="1:10" ht="21.75" customHeight="1" thickBot="1">
      <c r="A17" s="276" t="s">
        <v>1680</v>
      </c>
      <c r="B17" s="280" t="s">
        <v>1681</v>
      </c>
      <c r="C17" s="277">
        <v>2</v>
      </c>
      <c r="D17" s="277" t="s">
        <v>653</v>
      </c>
      <c r="E17" s="280"/>
      <c r="F17" s="278">
        <f t="shared" si="0"/>
        <v>0</v>
      </c>
      <c r="G17" s="280"/>
      <c r="H17" s="278">
        <f t="shared" si="1"/>
        <v>0</v>
      </c>
      <c r="I17" s="278">
        <f t="shared" si="2"/>
        <v>0</v>
      </c>
      <c r="J17" s="279">
        <f t="shared" si="2"/>
        <v>0</v>
      </c>
    </row>
    <row r="18" spans="1:10" ht="21.75" customHeight="1" thickBot="1">
      <c r="A18" s="276" t="s">
        <v>1682</v>
      </c>
      <c r="B18" s="280" t="s">
        <v>1683</v>
      </c>
      <c r="C18" s="277">
        <v>3</v>
      </c>
      <c r="D18" s="277" t="s">
        <v>653</v>
      </c>
      <c r="E18" s="280"/>
      <c r="F18" s="278">
        <f t="shared" si="0"/>
        <v>0</v>
      </c>
      <c r="G18" s="280"/>
      <c r="H18" s="278">
        <f t="shared" si="1"/>
        <v>0</v>
      </c>
      <c r="I18" s="278">
        <f t="shared" si="2"/>
        <v>0</v>
      </c>
      <c r="J18" s="279">
        <f t="shared" si="2"/>
        <v>0</v>
      </c>
    </row>
    <row r="19" spans="1:10" ht="21.75" customHeight="1" thickBot="1">
      <c r="A19" s="276" t="s">
        <v>1684</v>
      </c>
      <c r="B19" s="280" t="s">
        <v>1685</v>
      </c>
      <c r="C19" s="277">
        <v>1</v>
      </c>
      <c r="D19" s="277" t="s">
        <v>653</v>
      </c>
      <c r="E19" s="278"/>
      <c r="F19" s="278">
        <f t="shared" si="0"/>
        <v>0</v>
      </c>
      <c r="G19" s="278"/>
      <c r="H19" s="278">
        <f t="shared" si="1"/>
        <v>0</v>
      </c>
      <c r="I19" s="278">
        <f t="shared" si="2"/>
        <v>0</v>
      </c>
      <c r="J19" s="279">
        <f t="shared" si="2"/>
        <v>0</v>
      </c>
    </row>
    <row r="20" spans="1:10" ht="21.75" customHeight="1" thickBot="1">
      <c r="A20" s="276" t="s">
        <v>1686</v>
      </c>
      <c r="B20" s="280" t="s">
        <v>1687</v>
      </c>
      <c r="C20" s="277">
        <v>1</v>
      </c>
      <c r="D20" s="277" t="s">
        <v>653</v>
      </c>
      <c r="E20" s="278"/>
      <c r="F20" s="278">
        <f t="shared" si="0"/>
        <v>0</v>
      </c>
      <c r="G20" s="278"/>
      <c r="H20" s="278">
        <f t="shared" si="1"/>
        <v>0</v>
      </c>
      <c r="I20" s="278">
        <f t="shared" si="2"/>
        <v>0</v>
      </c>
      <c r="J20" s="279">
        <f t="shared" si="2"/>
        <v>0</v>
      </c>
    </row>
    <row r="21" spans="1:10" ht="21.75" customHeight="1" thickBot="1">
      <c r="A21" s="276" t="s">
        <v>1688</v>
      </c>
      <c r="B21" s="280" t="s">
        <v>1689</v>
      </c>
      <c r="C21" s="277">
        <v>1</v>
      </c>
      <c r="D21" s="277" t="s">
        <v>653</v>
      </c>
      <c r="E21" s="278"/>
      <c r="F21" s="278">
        <f t="shared" si="0"/>
        <v>0</v>
      </c>
      <c r="G21" s="280"/>
      <c r="H21" s="278">
        <f t="shared" si="1"/>
        <v>0</v>
      </c>
      <c r="I21" s="278">
        <f t="shared" si="2"/>
        <v>0</v>
      </c>
      <c r="J21" s="279">
        <f t="shared" si="2"/>
        <v>0</v>
      </c>
    </row>
    <row r="22" spans="1:10" ht="21.75" customHeight="1" thickBot="1">
      <c r="A22" s="276" t="s">
        <v>1690</v>
      </c>
      <c r="B22" s="280" t="s">
        <v>1691</v>
      </c>
      <c r="C22" s="277">
        <v>1</v>
      </c>
      <c r="D22" s="277" t="s">
        <v>653</v>
      </c>
      <c r="E22" s="280"/>
      <c r="F22" s="278">
        <f t="shared" si="0"/>
        <v>0</v>
      </c>
      <c r="G22" s="280"/>
      <c r="H22" s="278">
        <f t="shared" si="1"/>
        <v>0</v>
      </c>
      <c r="I22" s="278">
        <f t="shared" si="2"/>
        <v>0</v>
      </c>
      <c r="J22" s="279">
        <f t="shared" si="2"/>
        <v>0</v>
      </c>
    </row>
    <row r="23" spans="1:10" ht="21.75" customHeight="1" thickBot="1">
      <c r="A23" s="276" t="s">
        <v>1692</v>
      </c>
      <c r="B23" s="280" t="s">
        <v>1693</v>
      </c>
      <c r="C23" s="277">
        <v>5</v>
      </c>
      <c r="D23" s="277" t="s">
        <v>653</v>
      </c>
      <c r="E23" s="278"/>
      <c r="F23" s="278">
        <f t="shared" si="0"/>
        <v>0</v>
      </c>
      <c r="G23" s="280"/>
      <c r="H23" s="278">
        <f t="shared" si="1"/>
        <v>0</v>
      </c>
      <c r="I23" s="278">
        <f t="shared" si="2"/>
        <v>0</v>
      </c>
      <c r="J23" s="279">
        <f t="shared" si="2"/>
        <v>0</v>
      </c>
    </row>
    <row r="24" spans="1:10" ht="21.75" customHeight="1" thickBot="1">
      <c r="A24" s="276" t="s">
        <v>1694</v>
      </c>
      <c r="B24" s="280" t="s">
        <v>1695</v>
      </c>
      <c r="C24" s="277">
        <v>1</v>
      </c>
      <c r="D24" s="277" t="s">
        <v>653</v>
      </c>
      <c r="E24" s="278"/>
      <c r="F24" s="278">
        <f t="shared" si="0"/>
        <v>0</v>
      </c>
      <c r="G24" s="278"/>
      <c r="H24" s="278">
        <f t="shared" si="1"/>
        <v>0</v>
      </c>
      <c r="I24" s="278">
        <f t="shared" si="2"/>
        <v>0</v>
      </c>
      <c r="J24" s="279">
        <f t="shared" si="2"/>
        <v>0</v>
      </c>
    </row>
    <row r="25" spans="1:10" ht="21.75" customHeight="1" thickBot="1">
      <c r="A25" s="276" t="s">
        <v>1696</v>
      </c>
      <c r="B25" s="280" t="s">
        <v>1697</v>
      </c>
      <c r="C25" s="277">
        <v>1</v>
      </c>
      <c r="D25" s="277" t="s">
        <v>653</v>
      </c>
      <c r="E25" s="278"/>
      <c r="F25" s="278">
        <f t="shared" si="0"/>
        <v>0</v>
      </c>
      <c r="G25" s="278"/>
      <c r="H25" s="278">
        <f t="shared" si="1"/>
        <v>0</v>
      </c>
      <c r="I25" s="278">
        <f t="shared" si="2"/>
        <v>0</v>
      </c>
      <c r="J25" s="279">
        <f t="shared" si="2"/>
        <v>0</v>
      </c>
    </row>
    <row r="26" spans="1:10" ht="21.75" customHeight="1" thickBot="1">
      <c r="A26" s="276" t="s">
        <v>1698</v>
      </c>
      <c r="B26" s="285" t="s">
        <v>1699</v>
      </c>
      <c r="C26" s="286">
        <v>1</v>
      </c>
      <c r="D26" s="286" t="s">
        <v>653</v>
      </c>
      <c r="E26" s="287"/>
      <c r="F26" s="278">
        <f t="shared" si="0"/>
        <v>0</v>
      </c>
      <c r="G26" s="287"/>
      <c r="H26" s="278">
        <f t="shared" si="1"/>
        <v>0</v>
      </c>
      <c r="I26" s="278">
        <f t="shared" si="2"/>
        <v>0</v>
      </c>
      <c r="J26" s="279">
        <f t="shared" si="2"/>
        <v>0</v>
      </c>
    </row>
    <row r="27" spans="1:10" ht="21.75" customHeight="1" thickBot="1">
      <c r="A27" s="276" t="s">
        <v>1700</v>
      </c>
      <c r="B27" s="280" t="s">
        <v>1701</v>
      </c>
      <c r="C27" s="277">
        <v>1</v>
      </c>
      <c r="D27" s="277" t="s">
        <v>653</v>
      </c>
      <c r="E27" s="278"/>
      <c r="F27" s="278">
        <f t="shared" si="0"/>
        <v>0</v>
      </c>
      <c r="G27" s="278"/>
      <c r="H27" s="278">
        <f t="shared" si="1"/>
        <v>0</v>
      </c>
      <c r="I27" s="278">
        <f t="shared" si="2"/>
        <v>0</v>
      </c>
      <c r="J27" s="279">
        <f t="shared" si="2"/>
        <v>0</v>
      </c>
    </row>
    <row r="28" spans="1:10" ht="21.75" customHeight="1" thickBot="1">
      <c r="A28" s="276" t="s">
        <v>1702</v>
      </c>
      <c r="B28" s="280" t="s">
        <v>1703</v>
      </c>
      <c r="C28" s="277">
        <v>2</v>
      </c>
      <c r="D28" s="277" t="s">
        <v>365</v>
      </c>
      <c r="E28" s="278"/>
      <c r="F28" s="278">
        <f t="shared" si="0"/>
        <v>0</v>
      </c>
      <c r="G28" s="280"/>
      <c r="H28" s="278">
        <f t="shared" si="1"/>
        <v>0</v>
      </c>
      <c r="I28" s="278">
        <f t="shared" si="2"/>
        <v>0</v>
      </c>
      <c r="J28" s="279">
        <f t="shared" si="2"/>
        <v>0</v>
      </c>
    </row>
    <row r="29" spans="1:10" ht="21.75" customHeight="1" thickBot="1">
      <c r="A29" s="276" t="s">
        <v>1704</v>
      </c>
      <c r="B29" s="280" t="s">
        <v>1705</v>
      </c>
      <c r="C29" s="277">
        <v>8</v>
      </c>
      <c r="D29" s="277" t="s">
        <v>365</v>
      </c>
      <c r="E29" s="278"/>
      <c r="F29" s="278">
        <f t="shared" si="0"/>
        <v>0</v>
      </c>
      <c r="G29" s="280"/>
      <c r="H29" s="278">
        <f t="shared" si="1"/>
        <v>0</v>
      </c>
      <c r="I29" s="278">
        <f t="shared" si="2"/>
        <v>0</v>
      </c>
      <c r="J29" s="279">
        <f t="shared" si="2"/>
        <v>0</v>
      </c>
    </row>
    <row r="30" spans="1:10" ht="21.75" customHeight="1" thickBot="1">
      <c r="A30" s="276" t="s">
        <v>1706</v>
      </c>
      <c r="B30" s="280" t="s">
        <v>1707</v>
      </c>
      <c r="C30" s="277">
        <v>21</v>
      </c>
      <c r="D30" s="277" t="s">
        <v>365</v>
      </c>
      <c r="E30" s="278"/>
      <c r="F30" s="278">
        <f t="shared" si="0"/>
        <v>0</v>
      </c>
      <c r="G30" s="280"/>
      <c r="H30" s="278">
        <f t="shared" si="1"/>
        <v>0</v>
      </c>
      <c r="I30" s="278">
        <f t="shared" si="2"/>
        <v>0</v>
      </c>
      <c r="J30" s="279">
        <f t="shared" si="2"/>
        <v>0</v>
      </c>
    </row>
    <row r="31" spans="1:10" ht="21.75" customHeight="1" thickBot="1">
      <c r="A31" s="276" t="s">
        <v>1708</v>
      </c>
      <c r="B31" s="280" t="s">
        <v>1709</v>
      </c>
      <c r="C31" s="277">
        <v>17</v>
      </c>
      <c r="D31" s="277" t="s">
        <v>365</v>
      </c>
      <c r="E31" s="278"/>
      <c r="F31" s="278">
        <f t="shared" si="0"/>
        <v>0</v>
      </c>
      <c r="G31" s="278"/>
      <c r="H31" s="278">
        <f t="shared" si="1"/>
        <v>0</v>
      </c>
      <c r="I31" s="278">
        <f t="shared" si="2"/>
        <v>0</v>
      </c>
      <c r="J31" s="279">
        <f t="shared" si="2"/>
        <v>0</v>
      </c>
    </row>
    <row r="32" spans="1:10" ht="21.75" customHeight="1" thickBot="1">
      <c r="A32" s="276" t="s">
        <v>1710</v>
      </c>
      <c r="B32" s="280" t="s">
        <v>1711</v>
      </c>
      <c r="C32" s="277">
        <v>15</v>
      </c>
      <c r="D32" s="277" t="s">
        <v>365</v>
      </c>
      <c r="E32" s="278"/>
      <c r="F32" s="278">
        <f t="shared" si="0"/>
        <v>0</v>
      </c>
      <c r="G32" s="278"/>
      <c r="H32" s="278">
        <f t="shared" si="1"/>
        <v>0</v>
      </c>
      <c r="I32" s="278">
        <f t="shared" si="2"/>
        <v>0</v>
      </c>
      <c r="J32" s="279">
        <f t="shared" si="2"/>
        <v>0</v>
      </c>
    </row>
    <row r="33" spans="1:10" ht="21.75" customHeight="1" thickBot="1">
      <c r="A33" s="276" t="s">
        <v>1712</v>
      </c>
      <c r="B33" s="280" t="s">
        <v>1713</v>
      </c>
      <c r="C33" s="277">
        <v>3</v>
      </c>
      <c r="D33" s="277" t="s">
        <v>365</v>
      </c>
      <c r="E33" s="278"/>
      <c r="F33" s="278">
        <f t="shared" si="0"/>
        <v>0</v>
      </c>
      <c r="G33" s="278"/>
      <c r="H33" s="278">
        <f t="shared" si="1"/>
        <v>0</v>
      </c>
      <c r="I33" s="278">
        <f t="shared" si="2"/>
        <v>0</v>
      </c>
      <c r="J33" s="279">
        <f t="shared" si="2"/>
        <v>0</v>
      </c>
    </row>
    <row r="34" spans="1:10" ht="21.75" customHeight="1" thickBot="1">
      <c r="A34" s="276" t="s">
        <v>1714</v>
      </c>
      <c r="B34" s="280" t="s">
        <v>1715</v>
      </c>
      <c r="C34" s="277">
        <v>11</v>
      </c>
      <c r="D34" s="277" t="s">
        <v>365</v>
      </c>
      <c r="E34" s="278"/>
      <c r="F34" s="278">
        <f t="shared" si="0"/>
        <v>0</v>
      </c>
      <c r="G34" s="278"/>
      <c r="H34" s="278">
        <f t="shared" si="1"/>
        <v>0</v>
      </c>
      <c r="I34" s="278">
        <f t="shared" si="2"/>
        <v>0</v>
      </c>
      <c r="J34" s="279">
        <f t="shared" si="2"/>
        <v>0</v>
      </c>
    </row>
    <row r="35" spans="1:10" ht="21.75" customHeight="1" thickBot="1">
      <c r="A35" s="276" t="s">
        <v>1716</v>
      </c>
      <c r="B35" s="280" t="s">
        <v>1717</v>
      </c>
      <c r="C35" s="277">
        <v>11</v>
      </c>
      <c r="D35" s="277" t="s">
        <v>365</v>
      </c>
      <c r="E35" s="278"/>
      <c r="F35" s="278">
        <f t="shared" si="0"/>
        <v>0</v>
      </c>
      <c r="G35" s="278"/>
      <c r="H35" s="278">
        <f t="shared" si="1"/>
        <v>0</v>
      </c>
      <c r="I35" s="278">
        <f t="shared" si="2"/>
        <v>0</v>
      </c>
      <c r="J35" s="279">
        <f t="shared" si="2"/>
        <v>0</v>
      </c>
    </row>
    <row r="36" spans="1:10" ht="21.75" customHeight="1" thickBot="1">
      <c r="A36" s="276" t="s">
        <v>1718</v>
      </c>
      <c r="B36" s="280" t="s">
        <v>1719</v>
      </c>
      <c r="C36" s="277">
        <v>2</v>
      </c>
      <c r="D36" s="277" t="s">
        <v>365</v>
      </c>
      <c r="E36" s="278"/>
      <c r="F36" s="278">
        <f t="shared" si="0"/>
        <v>0</v>
      </c>
      <c r="G36" s="280"/>
      <c r="H36" s="278">
        <f t="shared" si="1"/>
        <v>0</v>
      </c>
      <c r="I36" s="278">
        <f t="shared" si="2"/>
        <v>0</v>
      </c>
      <c r="J36" s="279">
        <f t="shared" si="2"/>
        <v>0</v>
      </c>
    </row>
    <row r="37" spans="1:10" ht="21.75" customHeight="1" thickBot="1">
      <c r="A37" s="276" t="s">
        <v>1720</v>
      </c>
      <c r="B37" s="280" t="s">
        <v>1721</v>
      </c>
      <c r="C37" s="277">
        <v>4</v>
      </c>
      <c r="D37" s="277" t="s">
        <v>365</v>
      </c>
      <c r="E37" s="278"/>
      <c r="F37" s="278">
        <f t="shared" si="0"/>
        <v>0</v>
      </c>
      <c r="G37" s="280"/>
      <c r="H37" s="278">
        <f t="shared" si="1"/>
        <v>0</v>
      </c>
      <c r="I37" s="278">
        <f t="shared" si="2"/>
        <v>0</v>
      </c>
      <c r="J37" s="279">
        <f t="shared" si="2"/>
        <v>0</v>
      </c>
    </row>
    <row r="38" spans="1:10" ht="21.75" customHeight="1" thickBot="1">
      <c r="A38" s="276" t="s">
        <v>1722</v>
      </c>
      <c r="B38" s="280" t="s">
        <v>1723</v>
      </c>
      <c r="C38" s="277">
        <v>12</v>
      </c>
      <c r="D38" s="277" t="s">
        <v>365</v>
      </c>
      <c r="E38" s="280"/>
      <c r="F38" s="278">
        <f t="shared" si="0"/>
        <v>0</v>
      </c>
      <c r="G38" s="280"/>
      <c r="H38" s="278">
        <f t="shared" si="1"/>
        <v>0</v>
      </c>
      <c r="I38" s="278">
        <f t="shared" si="2"/>
        <v>0</v>
      </c>
      <c r="J38" s="279">
        <f t="shared" si="2"/>
        <v>0</v>
      </c>
    </row>
    <row r="39" spans="1:10" ht="21.75" customHeight="1" thickBot="1">
      <c r="A39" s="276" t="s">
        <v>1724</v>
      </c>
      <c r="B39" s="280" t="s">
        <v>1725</v>
      </c>
      <c r="C39" s="277">
        <v>10</v>
      </c>
      <c r="D39" s="277" t="s">
        <v>365</v>
      </c>
      <c r="E39" s="278"/>
      <c r="F39" s="278">
        <f t="shared" si="0"/>
        <v>0</v>
      </c>
      <c r="G39" s="280"/>
      <c r="H39" s="278">
        <f t="shared" si="1"/>
        <v>0</v>
      </c>
      <c r="I39" s="278">
        <f t="shared" si="2"/>
        <v>0</v>
      </c>
      <c r="J39" s="279">
        <f t="shared" si="2"/>
        <v>0</v>
      </c>
    </row>
    <row r="40" spans="1:10" ht="21.75" customHeight="1" thickBot="1">
      <c r="A40" s="276" t="s">
        <v>1726</v>
      </c>
      <c r="B40" s="280" t="s">
        <v>1727</v>
      </c>
      <c r="C40" s="277">
        <v>12</v>
      </c>
      <c r="D40" s="277" t="s">
        <v>365</v>
      </c>
      <c r="E40" s="278"/>
      <c r="F40" s="278">
        <f t="shared" si="0"/>
        <v>0</v>
      </c>
      <c r="G40" s="280"/>
      <c r="H40" s="278">
        <f t="shared" si="1"/>
        <v>0</v>
      </c>
      <c r="I40" s="278">
        <f t="shared" si="2"/>
        <v>0</v>
      </c>
      <c r="J40" s="279">
        <f t="shared" si="2"/>
        <v>0</v>
      </c>
    </row>
    <row r="41" spans="1:10" ht="21.75" customHeight="1" thickBot="1">
      <c r="A41" s="276" t="s">
        <v>1728</v>
      </c>
      <c r="B41" s="280" t="s">
        <v>1729</v>
      </c>
      <c r="C41" s="277">
        <v>6</v>
      </c>
      <c r="D41" s="277" t="s">
        <v>365</v>
      </c>
      <c r="E41" s="278"/>
      <c r="F41" s="278">
        <f t="shared" si="0"/>
        <v>0</v>
      </c>
      <c r="G41" s="280"/>
      <c r="H41" s="278">
        <f t="shared" si="1"/>
        <v>0</v>
      </c>
      <c r="I41" s="278">
        <f t="shared" si="2"/>
        <v>0</v>
      </c>
      <c r="J41" s="279">
        <f t="shared" si="2"/>
        <v>0</v>
      </c>
    </row>
    <row r="42" spans="1:10" ht="21.75" customHeight="1" thickBot="1">
      <c r="A42" s="276" t="s">
        <v>1730</v>
      </c>
      <c r="B42" s="280" t="s">
        <v>1731</v>
      </c>
      <c r="C42" s="277">
        <v>2</v>
      </c>
      <c r="D42" s="277" t="s">
        <v>365</v>
      </c>
      <c r="E42" s="278"/>
      <c r="F42" s="278">
        <f t="shared" si="0"/>
        <v>0</v>
      </c>
      <c r="G42" s="280"/>
      <c r="H42" s="278">
        <f t="shared" si="1"/>
        <v>0</v>
      </c>
      <c r="I42" s="278">
        <f t="shared" si="2"/>
        <v>0</v>
      </c>
      <c r="J42" s="279">
        <f t="shared" si="2"/>
        <v>0</v>
      </c>
    </row>
    <row r="43" spans="1:10" ht="21.75" customHeight="1" thickBot="1">
      <c r="A43" s="276" t="s">
        <v>1732</v>
      </c>
      <c r="B43" s="280" t="s">
        <v>1733</v>
      </c>
      <c r="C43" s="277">
        <v>75</v>
      </c>
      <c r="D43" s="277" t="s">
        <v>157</v>
      </c>
      <c r="E43" s="278"/>
      <c r="F43" s="278">
        <f t="shared" si="0"/>
        <v>0</v>
      </c>
      <c r="G43" s="280"/>
      <c r="H43" s="278">
        <f t="shared" si="1"/>
        <v>0</v>
      </c>
      <c r="I43" s="278">
        <f t="shared" si="2"/>
        <v>0</v>
      </c>
      <c r="J43" s="279">
        <f t="shared" si="2"/>
        <v>0</v>
      </c>
    </row>
    <row r="44" spans="1:10" ht="21.75" customHeight="1" thickBot="1">
      <c r="A44" s="276"/>
      <c r="B44" s="269"/>
      <c r="C44" s="270"/>
      <c r="D44" s="270"/>
      <c r="E44" s="269"/>
      <c r="F44" s="278"/>
      <c r="G44" s="269"/>
      <c r="H44" s="278"/>
      <c r="I44" s="278"/>
      <c r="J44" s="279"/>
    </row>
    <row r="45" spans="1:10" ht="21.75" customHeight="1" thickBot="1">
      <c r="A45" s="276"/>
      <c r="B45" s="307" t="s">
        <v>1734</v>
      </c>
      <c r="C45" s="270"/>
      <c r="D45" s="270"/>
      <c r="E45" s="269"/>
      <c r="F45" s="278"/>
      <c r="G45" s="269"/>
      <c r="H45" s="278"/>
      <c r="I45" s="278"/>
      <c r="J45" s="279"/>
    </row>
    <row r="46" spans="1:10" ht="48.75" customHeight="1" thickBot="1">
      <c r="A46" s="276" t="s">
        <v>1735</v>
      </c>
      <c r="B46" s="284" t="s">
        <v>1736</v>
      </c>
      <c r="C46" s="277">
        <v>2</v>
      </c>
      <c r="D46" s="277" t="s">
        <v>653</v>
      </c>
      <c r="E46" s="278"/>
      <c r="F46" s="278">
        <f t="shared" si="0"/>
        <v>0</v>
      </c>
      <c r="G46" s="278"/>
      <c r="H46" s="278">
        <f t="shared" si="1"/>
        <v>0</v>
      </c>
      <c r="I46" s="278">
        <f t="shared" si="2"/>
        <v>0</v>
      </c>
      <c r="J46" s="279">
        <f t="shared" si="2"/>
        <v>0</v>
      </c>
    </row>
    <row r="47" spans="1:10" ht="21.75" customHeight="1" thickBot="1">
      <c r="A47" s="276" t="s">
        <v>1737</v>
      </c>
      <c r="B47" s="284" t="s">
        <v>1738</v>
      </c>
      <c r="C47" s="277">
        <v>1</v>
      </c>
      <c r="D47" s="277" t="s">
        <v>653</v>
      </c>
      <c r="E47" s="278"/>
      <c r="F47" s="278">
        <f t="shared" si="0"/>
        <v>0</v>
      </c>
      <c r="G47" s="278"/>
      <c r="H47" s="278">
        <f t="shared" si="1"/>
        <v>0</v>
      </c>
      <c r="I47" s="278">
        <f t="shared" si="2"/>
        <v>0</v>
      </c>
      <c r="J47" s="279">
        <f t="shared" si="2"/>
        <v>0</v>
      </c>
    </row>
    <row r="48" spans="1:10" ht="21.75" customHeight="1" thickBot="1">
      <c r="A48" s="276" t="s">
        <v>1739</v>
      </c>
      <c r="B48" s="280" t="s">
        <v>1740</v>
      </c>
      <c r="C48" s="277">
        <v>1</v>
      </c>
      <c r="D48" s="277" t="s">
        <v>653</v>
      </c>
      <c r="E48" s="278"/>
      <c r="F48" s="278">
        <f t="shared" si="0"/>
        <v>0</v>
      </c>
      <c r="G48" s="278"/>
      <c r="H48" s="278">
        <f t="shared" si="1"/>
        <v>0</v>
      </c>
      <c r="I48" s="278">
        <f t="shared" si="2"/>
        <v>0</v>
      </c>
      <c r="J48" s="279">
        <f t="shared" si="2"/>
        <v>0</v>
      </c>
    </row>
    <row r="49" spans="1:10" ht="21.75" customHeight="1" thickBot="1">
      <c r="A49" s="276" t="s">
        <v>1741</v>
      </c>
      <c r="B49" s="280" t="s">
        <v>1742</v>
      </c>
      <c r="C49" s="277">
        <v>40</v>
      </c>
      <c r="D49" s="277" t="s">
        <v>365</v>
      </c>
      <c r="E49" s="280"/>
      <c r="F49" s="278">
        <f t="shared" si="0"/>
        <v>0</v>
      </c>
      <c r="G49" s="269"/>
      <c r="H49" s="278">
        <f t="shared" si="1"/>
        <v>0</v>
      </c>
      <c r="I49" s="278">
        <f t="shared" si="2"/>
        <v>0</v>
      </c>
      <c r="J49" s="279">
        <f t="shared" si="2"/>
        <v>0</v>
      </c>
    </row>
    <row r="50" spans="1:10" ht="21.75" customHeight="1" thickBot="1">
      <c r="A50" s="276" t="s">
        <v>1743</v>
      </c>
      <c r="B50" s="280" t="s">
        <v>1744</v>
      </c>
      <c r="C50" s="277">
        <v>1</v>
      </c>
      <c r="D50" s="277" t="s">
        <v>1570</v>
      </c>
      <c r="E50" s="278"/>
      <c r="F50" s="278">
        <f t="shared" si="0"/>
        <v>0</v>
      </c>
      <c r="G50" s="269"/>
      <c r="H50" s="278">
        <f t="shared" si="1"/>
        <v>0</v>
      </c>
      <c r="I50" s="278">
        <f t="shared" si="2"/>
        <v>0</v>
      </c>
      <c r="J50" s="279">
        <f t="shared" si="2"/>
        <v>0</v>
      </c>
    </row>
    <row r="51" spans="1:10" ht="21.75" customHeight="1" thickBot="1">
      <c r="A51" s="276"/>
      <c r="B51" s="269"/>
      <c r="C51" s="270"/>
      <c r="D51" s="270"/>
      <c r="E51" s="269"/>
      <c r="F51" s="278"/>
      <c r="G51" s="269"/>
      <c r="H51" s="278"/>
      <c r="I51" s="278"/>
      <c r="J51" s="279"/>
    </row>
    <row r="52" spans="1:10" ht="21.75" customHeight="1" thickBot="1">
      <c r="A52" s="276"/>
      <c r="B52" s="308" t="s">
        <v>1235</v>
      </c>
      <c r="C52" s="270"/>
      <c r="D52" s="270"/>
      <c r="E52" s="269"/>
      <c r="F52" s="278"/>
      <c r="G52" s="269"/>
      <c r="H52" s="278"/>
      <c r="I52" s="278"/>
      <c r="J52" s="279"/>
    </row>
    <row r="53" spans="1:10" ht="21.75" customHeight="1" thickBot="1">
      <c r="A53" s="276" t="s">
        <v>1745</v>
      </c>
      <c r="B53" s="280" t="s">
        <v>1746</v>
      </c>
      <c r="C53" s="277">
        <v>1</v>
      </c>
      <c r="D53" s="277" t="s">
        <v>1570</v>
      </c>
      <c r="E53" s="278"/>
      <c r="F53" s="278">
        <f t="shared" si="0"/>
        <v>0</v>
      </c>
      <c r="G53" s="278"/>
      <c r="H53" s="278">
        <f t="shared" si="1"/>
        <v>0</v>
      </c>
      <c r="I53" s="278">
        <f t="shared" si="2"/>
        <v>0</v>
      </c>
      <c r="J53" s="279">
        <f t="shared" si="2"/>
        <v>0</v>
      </c>
    </row>
    <row r="54" spans="1:10" ht="21.75" customHeight="1" thickBot="1">
      <c r="A54" s="276" t="s">
        <v>1747</v>
      </c>
      <c r="B54" s="280" t="s">
        <v>1748</v>
      </c>
      <c r="C54" s="277">
        <v>1</v>
      </c>
      <c r="D54" s="277" t="s">
        <v>1570</v>
      </c>
      <c r="E54" s="280"/>
      <c r="F54" s="278">
        <f t="shared" si="0"/>
        <v>0</v>
      </c>
      <c r="G54" s="280"/>
      <c r="H54" s="278">
        <f t="shared" si="1"/>
        <v>0</v>
      </c>
      <c r="I54" s="278">
        <f t="shared" si="2"/>
        <v>0</v>
      </c>
      <c r="J54" s="279">
        <f t="shared" si="2"/>
        <v>0</v>
      </c>
    </row>
    <row r="55" spans="1:10" ht="21.75" customHeight="1" thickBot="1">
      <c r="A55" s="276" t="s">
        <v>1749</v>
      </c>
      <c r="B55" s="280" t="s">
        <v>1750</v>
      </c>
      <c r="C55" s="277">
        <v>1</v>
      </c>
      <c r="D55" s="277" t="s">
        <v>1570</v>
      </c>
      <c r="E55" s="278"/>
      <c r="F55" s="278">
        <f t="shared" si="0"/>
        <v>0</v>
      </c>
      <c r="G55" s="269"/>
      <c r="H55" s="278">
        <f t="shared" si="1"/>
        <v>0</v>
      </c>
      <c r="I55" s="278">
        <f t="shared" si="2"/>
        <v>0</v>
      </c>
      <c r="J55" s="279">
        <f t="shared" si="2"/>
        <v>0</v>
      </c>
    </row>
    <row r="56" spans="1:10" ht="21.75" customHeight="1" thickBot="1">
      <c r="A56" s="276" t="s">
        <v>1751</v>
      </c>
      <c r="B56" s="285" t="s">
        <v>1752</v>
      </c>
      <c r="C56" s="286">
        <v>200</v>
      </c>
      <c r="D56" s="286" t="s">
        <v>1753</v>
      </c>
      <c r="E56" s="285"/>
      <c r="F56" s="278">
        <f t="shared" si="0"/>
        <v>0</v>
      </c>
      <c r="G56" s="285"/>
      <c r="H56" s="278">
        <f t="shared" si="1"/>
        <v>0</v>
      </c>
      <c r="I56" s="278">
        <f t="shared" si="2"/>
        <v>0</v>
      </c>
      <c r="J56" s="279">
        <f t="shared" si="2"/>
        <v>0</v>
      </c>
    </row>
    <row r="57" spans="1:10" ht="21.75" customHeight="1" thickBot="1">
      <c r="A57" s="276" t="s">
        <v>1754</v>
      </c>
      <c r="B57" s="280" t="s">
        <v>1755</v>
      </c>
      <c r="C57" s="277">
        <v>1</v>
      </c>
      <c r="D57" s="277" t="s">
        <v>1570</v>
      </c>
      <c r="E57" s="278"/>
      <c r="F57" s="278">
        <f t="shared" si="0"/>
        <v>0</v>
      </c>
      <c r="G57" s="269"/>
      <c r="H57" s="278">
        <f t="shared" si="1"/>
        <v>0</v>
      </c>
      <c r="I57" s="278">
        <f t="shared" si="2"/>
        <v>0</v>
      </c>
      <c r="J57" s="279">
        <f t="shared" si="2"/>
        <v>0</v>
      </c>
    </row>
    <row r="58" spans="1:10" ht="21.75" customHeight="1" thickBot="1">
      <c r="A58" s="276" t="s">
        <v>1756</v>
      </c>
      <c r="B58" s="280" t="s">
        <v>1757</v>
      </c>
      <c r="C58" s="277">
        <v>1</v>
      </c>
      <c r="D58" s="277" t="s">
        <v>1570</v>
      </c>
      <c r="E58" s="278"/>
      <c r="F58" s="278">
        <f t="shared" si="0"/>
        <v>0</v>
      </c>
      <c r="G58" s="278"/>
      <c r="H58" s="278">
        <f t="shared" si="1"/>
        <v>0</v>
      </c>
      <c r="I58" s="278">
        <f t="shared" si="2"/>
        <v>0</v>
      </c>
      <c r="J58" s="279">
        <f t="shared" si="2"/>
        <v>0</v>
      </c>
    </row>
    <row r="59" spans="1:10" ht="21.75" customHeight="1" thickBot="1">
      <c r="A59" s="276" t="s">
        <v>1758</v>
      </c>
      <c r="B59" s="280" t="s">
        <v>1759</v>
      </c>
      <c r="C59" s="277">
        <v>1</v>
      </c>
      <c r="D59" s="277" t="s">
        <v>1570</v>
      </c>
      <c r="E59" s="278"/>
      <c r="F59" s="278">
        <f t="shared" si="0"/>
        <v>0</v>
      </c>
      <c r="G59" s="280"/>
      <c r="H59" s="278">
        <f t="shared" si="1"/>
        <v>0</v>
      </c>
      <c r="I59" s="278">
        <f t="shared" si="2"/>
        <v>0</v>
      </c>
      <c r="J59" s="279">
        <f t="shared" si="2"/>
        <v>0</v>
      </c>
    </row>
    <row r="60" spans="1:10" ht="21.75" customHeight="1" thickBot="1">
      <c r="A60" s="276" t="s">
        <v>1760</v>
      </c>
      <c r="B60" s="309" t="s">
        <v>1761</v>
      </c>
      <c r="C60" s="310">
        <v>1</v>
      </c>
      <c r="D60" s="310" t="s">
        <v>1570</v>
      </c>
      <c r="E60" s="311"/>
      <c r="F60" s="278">
        <f t="shared" si="0"/>
        <v>0</v>
      </c>
      <c r="G60" s="311"/>
      <c r="H60" s="278">
        <f t="shared" si="1"/>
        <v>0</v>
      </c>
      <c r="I60" s="278">
        <f t="shared" si="2"/>
        <v>0</v>
      </c>
      <c r="J60" s="279">
        <f t="shared" si="2"/>
        <v>0</v>
      </c>
    </row>
    <row r="61" spans="1:10" ht="21.75" customHeight="1" thickTop="1">
      <c r="A61" s="288"/>
      <c r="B61" s="289"/>
      <c r="C61" s="289"/>
      <c r="D61" s="289"/>
      <c r="E61" s="289"/>
      <c r="F61" s="312">
        <f>SUM(F4:F60)</f>
        <v>0</v>
      </c>
      <c r="G61" s="312"/>
      <c r="H61" s="312">
        <f t="shared" ref="H61" si="3">SUM(H4:H60)</f>
        <v>0</v>
      </c>
      <c r="I61" s="312"/>
      <c r="J61" s="290">
        <f>SUM(J4:J60)</f>
        <v>0</v>
      </c>
    </row>
    <row r="62" spans="1:10" ht="21.75" customHeight="1">
      <c r="A62" s="291"/>
      <c r="B62" s="292"/>
      <c r="C62" s="292"/>
      <c r="D62" s="292"/>
      <c r="E62" s="292"/>
      <c r="F62" s="313"/>
      <c r="G62" s="313"/>
      <c r="H62" s="313"/>
      <c r="I62" s="313"/>
      <c r="J62" s="293"/>
    </row>
    <row r="63" spans="1:10" ht="21.75" customHeight="1">
      <c r="A63" s="294"/>
      <c r="B63" s="295" t="s">
        <v>1574</v>
      </c>
      <c r="C63" s="295"/>
      <c r="D63" s="295"/>
      <c r="E63" s="295"/>
      <c r="F63" s="313">
        <f>F61+H61</f>
        <v>0</v>
      </c>
      <c r="G63" s="314"/>
      <c r="H63" s="314"/>
      <c r="I63" s="314"/>
      <c r="J63" s="315"/>
    </row>
    <row r="64" spans="1:10" ht="21.75" customHeight="1">
      <c r="A64" s="291"/>
      <c r="B64" s="292" t="s">
        <v>40</v>
      </c>
      <c r="C64" s="297">
        <v>0.21</v>
      </c>
      <c r="D64" s="292"/>
      <c r="E64" s="292"/>
      <c r="F64" s="313">
        <f>F63*C64</f>
        <v>0</v>
      </c>
      <c r="G64" s="314"/>
      <c r="H64" s="314"/>
      <c r="I64" s="314"/>
      <c r="J64" s="315"/>
    </row>
    <row r="65" spans="1:10" ht="21.75" customHeight="1">
      <c r="A65" s="294"/>
      <c r="B65" s="295" t="s">
        <v>1575</v>
      </c>
      <c r="C65" s="295"/>
      <c r="D65" s="295"/>
      <c r="E65" s="295"/>
      <c r="F65" s="313">
        <f>F63+F64</f>
        <v>0</v>
      </c>
      <c r="G65" s="292" t="s">
        <v>1762</v>
      </c>
      <c r="H65" s="314"/>
      <c r="I65" s="314"/>
      <c r="J65" s="315"/>
    </row>
    <row r="66" spans="1:10" ht="21.75" customHeight="1" thickBot="1">
      <c r="A66" s="298"/>
      <c r="B66" s="299"/>
      <c r="C66" s="299"/>
      <c r="D66" s="299"/>
      <c r="E66" s="299"/>
      <c r="F66" s="299"/>
      <c r="G66" s="299"/>
      <c r="H66" s="299"/>
      <c r="I66" s="299"/>
      <c r="J66" s="300"/>
    </row>
    <row r="67" spans="1:10" ht="15.75" thickTop="1"/>
  </sheetData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58" zoomScale="110" zoomScaleNormal="110" workbookViewId="0"/>
  </sheetViews>
  <sheetFormatPr defaultRowHeight="11.25"/>
  <cols>
    <col min="1" max="1" width="8.33203125" style="177" customWidth="1"/>
    <col min="2" max="2" width="1.6640625" style="177" customWidth="1"/>
    <col min="3" max="4" width="5" style="177" customWidth="1"/>
    <col min="5" max="5" width="11.6640625" style="177" customWidth="1"/>
    <col min="6" max="6" width="9.1640625" style="177" customWidth="1"/>
    <col min="7" max="7" width="5" style="177" customWidth="1"/>
    <col min="8" max="8" width="77.83203125" style="177" customWidth="1"/>
    <col min="9" max="10" width="20" style="177" customWidth="1"/>
    <col min="11" max="11" width="1.6640625" style="177" customWidth="1"/>
  </cols>
  <sheetData>
    <row r="1" spans="2:11" customFormat="1" ht="37.5" customHeight="1"/>
    <row r="2" spans="2:11" customFormat="1" ht="7.5" customHeight="1">
      <c r="B2" s="178"/>
      <c r="C2" s="179"/>
      <c r="D2" s="179"/>
      <c r="E2" s="179"/>
      <c r="F2" s="179"/>
      <c r="G2" s="179"/>
      <c r="H2" s="179"/>
      <c r="I2" s="179"/>
      <c r="J2" s="179"/>
      <c r="K2" s="180"/>
    </row>
    <row r="3" spans="2:11" s="15" customFormat="1" ht="45" customHeight="1">
      <c r="B3" s="181"/>
      <c r="C3" s="377" t="s">
        <v>1277</v>
      </c>
      <c r="D3" s="377"/>
      <c r="E3" s="377"/>
      <c r="F3" s="377"/>
      <c r="G3" s="377"/>
      <c r="H3" s="377"/>
      <c r="I3" s="377"/>
      <c r="J3" s="377"/>
      <c r="K3" s="182"/>
    </row>
    <row r="4" spans="2:11" customFormat="1" ht="25.5" customHeight="1">
      <c r="B4" s="183"/>
      <c r="C4" s="376" t="s">
        <v>1278</v>
      </c>
      <c r="D4" s="376"/>
      <c r="E4" s="376"/>
      <c r="F4" s="376"/>
      <c r="G4" s="376"/>
      <c r="H4" s="376"/>
      <c r="I4" s="376"/>
      <c r="J4" s="376"/>
      <c r="K4" s="184"/>
    </row>
    <row r="5" spans="2:11" customFormat="1" ht="5.25" customHeight="1">
      <c r="B5" s="183"/>
      <c r="C5" s="185"/>
      <c r="D5" s="185"/>
      <c r="E5" s="185"/>
      <c r="F5" s="185"/>
      <c r="G5" s="185"/>
      <c r="H5" s="185"/>
      <c r="I5" s="185"/>
      <c r="J5" s="185"/>
      <c r="K5" s="184"/>
    </row>
    <row r="6" spans="2:11" customFormat="1" ht="15" customHeight="1">
      <c r="B6" s="183"/>
      <c r="C6" s="375" t="s">
        <v>1279</v>
      </c>
      <c r="D6" s="375"/>
      <c r="E6" s="375"/>
      <c r="F6" s="375"/>
      <c r="G6" s="375"/>
      <c r="H6" s="375"/>
      <c r="I6" s="375"/>
      <c r="J6" s="375"/>
      <c r="K6" s="184"/>
    </row>
    <row r="7" spans="2:11" customFormat="1" ht="15" customHeight="1">
      <c r="B7" s="187"/>
      <c r="C7" s="375" t="s">
        <v>1280</v>
      </c>
      <c r="D7" s="375"/>
      <c r="E7" s="375"/>
      <c r="F7" s="375"/>
      <c r="G7" s="375"/>
      <c r="H7" s="375"/>
      <c r="I7" s="375"/>
      <c r="J7" s="375"/>
      <c r="K7" s="184"/>
    </row>
    <row r="8" spans="2:11" customFormat="1" ht="12.75" customHeight="1">
      <c r="B8" s="187"/>
      <c r="C8" s="186"/>
      <c r="D8" s="186"/>
      <c r="E8" s="186"/>
      <c r="F8" s="186"/>
      <c r="G8" s="186"/>
      <c r="H8" s="186"/>
      <c r="I8" s="186"/>
      <c r="J8" s="186"/>
      <c r="K8" s="184"/>
    </row>
    <row r="9" spans="2:11" customFormat="1" ht="15" customHeight="1">
      <c r="B9" s="187"/>
      <c r="C9" s="375" t="s">
        <v>1281</v>
      </c>
      <c r="D9" s="375"/>
      <c r="E9" s="375"/>
      <c r="F9" s="375"/>
      <c r="G9" s="375"/>
      <c r="H9" s="375"/>
      <c r="I9" s="375"/>
      <c r="J9" s="375"/>
      <c r="K9" s="184"/>
    </row>
    <row r="10" spans="2:11" customFormat="1" ht="15" customHeight="1">
      <c r="B10" s="187"/>
      <c r="C10" s="186"/>
      <c r="D10" s="375" t="s">
        <v>1282</v>
      </c>
      <c r="E10" s="375"/>
      <c r="F10" s="375"/>
      <c r="G10" s="375"/>
      <c r="H10" s="375"/>
      <c r="I10" s="375"/>
      <c r="J10" s="375"/>
      <c r="K10" s="184"/>
    </row>
    <row r="11" spans="2:11" customFormat="1" ht="15" customHeight="1">
      <c r="B11" s="187"/>
      <c r="C11" s="188"/>
      <c r="D11" s="375" t="s">
        <v>1283</v>
      </c>
      <c r="E11" s="375"/>
      <c r="F11" s="375"/>
      <c r="G11" s="375"/>
      <c r="H11" s="375"/>
      <c r="I11" s="375"/>
      <c r="J11" s="375"/>
      <c r="K11" s="184"/>
    </row>
    <row r="12" spans="2:11" customFormat="1" ht="15" customHeight="1">
      <c r="B12" s="187"/>
      <c r="C12" s="188"/>
      <c r="D12" s="186"/>
      <c r="E12" s="186"/>
      <c r="F12" s="186"/>
      <c r="G12" s="186"/>
      <c r="H12" s="186"/>
      <c r="I12" s="186"/>
      <c r="J12" s="186"/>
      <c r="K12" s="184"/>
    </row>
    <row r="13" spans="2:11" customFormat="1" ht="15" customHeight="1">
      <c r="B13" s="187"/>
      <c r="C13" s="188"/>
      <c r="D13" s="189" t="s">
        <v>1284</v>
      </c>
      <c r="E13" s="186"/>
      <c r="F13" s="186"/>
      <c r="G13" s="186"/>
      <c r="H13" s="186"/>
      <c r="I13" s="186"/>
      <c r="J13" s="186"/>
      <c r="K13" s="184"/>
    </row>
    <row r="14" spans="2:11" customFormat="1" ht="12.75" customHeight="1">
      <c r="B14" s="187"/>
      <c r="C14" s="188"/>
      <c r="D14" s="188"/>
      <c r="E14" s="188"/>
      <c r="F14" s="188"/>
      <c r="G14" s="188"/>
      <c r="H14" s="188"/>
      <c r="I14" s="188"/>
      <c r="J14" s="188"/>
      <c r="K14" s="184"/>
    </row>
    <row r="15" spans="2:11" customFormat="1" ht="15" customHeight="1">
      <c r="B15" s="187"/>
      <c r="C15" s="188"/>
      <c r="D15" s="375" t="s">
        <v>1285</v>
      </c>
      <c r="E15" s="375"/>
      <c r="F15" s="375"/>
      <c r="G15" s="375"/>
      <c r="H15" s="375"/>
      <c r="I15" s="375"/>
      <c r="J15" s="375"/>
      <c r="K15" s="184"/>
    </row>
    <row r="16" spans="2:11" customFormat="1" ht="15" customHeight="1">
      <c r="B16" s="187"/>
      <c r="C16" s="188"/>
      <c r="D16" s="375" t="s">
        <v>1286</v>
      </c>
      <c r="E16" s="375"/>
      <c r="F16" s="375"/>
      <c r="G16" s="375"/>
      <c r="H16" s="375"/>
      <c r="I16" s="375"/>
      <c r="J16" s="375"/>
      <c r="K16" s="184"/>
    </row>
    <row r="17" spans="2:11" customFormat="1" ht="15" customHeight="1">
      <c r="B17" s="187"/>
      <c r="C17" s="188"/>
      <c r="D17" s="375" t="s">
        <v>1287</v>
      </c>
      <c r="E17" s="375"/>
      <c r="F17" s="375"/>
      <c r="G17" s="375"/>
      <c r="H17" s="375"/>
      <c r="I17" s="375"/>
      <c r="J17" s="375"/>
      <c r="K17" s="184"/>
    </row>
    <row r="18" spans="2:11" customFormat="1" ht="15" customHeight="1">
      <c r="B18" s="187"/>
      <c r="C18" s="188"/>
      <c r="D18" s="188"/>
      <c r="E18" s="190" t="s">
        <v>74</v>
      </c>
      <c r="F18" s="375" t="s">
        <v>1288</v>
      </c>
      <c r="G18" s="375"/>
      <c r="H18" s="375"/>
      <c r="I18" s="375"/>
      <c r="J18" s="375"/>
      <c r="K18" s="184"/>
    </row>
    <row r="19" spans="2:11" customFormat="1" ht="15" customHeight="1">
      <c r="B19" s="187"/>
      <c r="C19" s="188"/>
      <c r="D19" s="188"/>
      <c r="E19" s="190" t="s">
        <v>1289</v>
      </c>
      <c r="F19" s="375" t="s">
        <v>1290</v>
      </c>
      <c r="G19" s="375"/>
      <c r="H19" s="375"/>
      <c r="I19" s="375"/>
      <c r="J19" s="375"/>
      <c r="K19" s="184"/>
    </row>
    <row r="20" spans="2:11" customFormat="1" ht="15" customHeight="1">
      <c r="B20" s="187"/>
      <c r="C20" s="188"/>
      <c r="D20" s="188"/>
      <c r="E20" s="190" t="s">
        <v>1291</v>
      </c>
      <c r="F20" s="375" t="s">
        <v>1292</v>
      </c>
      <c r="G20" s="375"/>
      <c r="H20" s="375"/>
      <c r="I20" s="375"/>
      <c r="J20" s="375"/>
      <c r="K20" s="184"/>
    </row>
    <row r="21" spans="2:11" customFormat="1" ht="15" customHeight="1">
      <c r="B21" s="187"/>
      <c r="C21" s="188"/>
      <c r="D21" s="188"/>
      <c r="E21" s="190" t="s">
        <v>1293</v>
      </c>
      <c r="F21" s="375" t="s">
        <v>1294</v>
      </c>
      <c r="G21" s="375"/>
      <c r="H21" s="375"/>
      <c r="I21" s="375"/>
      <c r="J21" s="375"/>
      <c r="K21" s="184"/>
    </row>
    <row r="22" spans="2:11" customFormat="1" ht="15" customHeight="1">
      <c r="B22" s="187"/>
      <c r="C22" s="188"/>
      <c r="D22" s="188"/>
      <c r="E22" s="190" t="s">
        <v>1234</v>
      </c>
      <c r="F22" s="375" t="s">
        <v>1235</v>
      </c>
      <c r="G22" s="375"/>
      <c r="H22" s="375"/>
      <c r="I22" s="375"/>
      <c r="J22" s="375"/>
      <c r="K22" s="184"/>
    </row>
    <row r="23" spans="2:11" customFormat="1" ht="15" customHeight="1">
      <c r="B23" s="187"/>
      <c r="C23" s="188"/>
      <c r="D23" s="188"/>
      <c r="E23" s="190" t="s">
        <v>1295</v>
      </c>
      <c r="F23" s="375" t="s">
        <v>1296</v>
      </c>
      <c r="G23" s="375"/>
      <c r="H23" s="375"/>
      <c r="I23" s="375"/>
      <c r="J23" s="375"/>
      <c r="K23" s="184"/>
    </row>
    <row r="24" spans="2:11" customFormat="1" ht="12.75" customHeight="1">
      <c r="B24" s="187"/>
      <c r="C24" s="188"/>
      <c r="D24" s="188"/>
      <c r="E24" s="188"/>
      <c r="F24" s="188"/>
      <c r="G24" s="188"/>
      <c r="H24" s="188"/>
      <c r="I24" s="188"/>
      <c r="J24" s="188"/>
      <c r="K24" s="184"/>
    </row>
    <row r="25" spans="2:11" customFormat="1" ht="15" customHeight="1">
      <c r="B25" s="187"/>
      <c r="C25" s="375" t="s">
        <v>1297</v>
      </c>
      <c r="D25" s="375"/>
      <c r="E25" s="375"/>
      <c r="F25" s="375"/>
      <c r="G25" s="375"/>
      <c r="H25" s="375"/>
      <c r="I25" s="375"/>
      <c r="J25" s="375"/>
      <c r="K25" s="184"/>
    </row>
    <row r="26" spans="2:11" customFormat="1" ht="15" customHeight="1">
      <c r="B26" s="187"/>
      <c r="C26" s="375" t="s">
        <v>1298</v>
      </c>
      <c r="D26" s="375"/>
      <c r="E26" s="375"/>
      <c r="F26" s="375"/>
      <c r="G26" s="375"/>
      <c r="H26" s="375"/>
      <c r="I26" s="375"/>
      <c r="J26" s="375"/>
      <c r="K26" s="184"/>
    </row>
    <row r="27" spans="2:11" customFormat="1" ht="15" customHeight="1">
      <c r="B27" s="187"/>
      <c r="C27" s="186"/>
      <c r="D27" s="375" t="s">
        <v>1299</v>
      </c>
      <c r="E27" s="375"/>
      <c r="F27" s="375"/>
      <c r="G27" s="375"/>
      <c r="H27" s="375"/>
      <c r="I27" s="375"/>
      <c r="J27" s="375"/>
      <c r="K27" s="184"/>
    </row>
    <row r="28" spans="2:11" customFormat="1" ht="15" customHeight="1">
      <c r="B28" s="187"/>
      <c r="C28" s="188"/>
      <c r="D28" s="375" t="s">
        <v>1300</v>
      </c>
      <c r="E28" s="375"/>
      <c r="F28" s="375"/>
      <c r="G28" s="375"/>
      <c r="H28" s="375"/>
      <c r="I28" s="375"/>
      <c r="J28" s="375"/>
      <c r="K28" s="184"/>
    </row>
    <row r="29" spans="2:11" customFormat="1" ht="12.75" customHeight="1">
      <c r="B29" s="187"/>
      <c r="C29" s="188"/>
      <c r="D29" s="188"/>
      <c r="E29" s="188"/>
      <c r="F29" s="188"/>
      <c r="G29" s="188"/>
      <c r="H29" s="188"/>
      <c r="I29" s="188"/>
      <c r="J29" s="188"/>
      <c r="K29" s="184"/>
    </row>
    <row r="30" spans="2:11" customFormat="1" ht="15" customHeight="1">
      <c r="B30" s="187"/>
      <c r="C30" s="188"/>
      <c r="D30" s="375" t="s">
        <v>1301</v>
      </c>
      <c r="E30" s="375"/>
      <c r="F30" s="375"/>
      <c r="G30" s="375"/>
      <c r="H30" s="375"/>
      <c r="I30" s="375"/>
      <c r="J30" s="375"/>
      <c r="K30" s="184"/>
    </row>
    <row r="31" spans="2:11" customFormat="1" ht="15" customHeight="1">
      <c r="B31" s="187"/>
      <c r="C31" s="188"/>
      <c r="D31" s="375" t="s">
        <v>1302</v>
      </c>
      <c r="E31" s="375"/>
      <c r="F31" s="375"/>
      <c r="G31" s="375"/>
      <c r="H31" s="375"/>
      <c r="I31" s="375"/>
      <c r="J31" s="375"/>
      <c r="K31" s="184"/>
    </row>
    <row r="32" spans="2:11" customFormat="1" ht="12.75" customHeight="1">
      <c r="B32" s="187"/>
      <c r="C32" s="188"/>
      <c r="D32" s="188"/>
      <c r="E32" s="188"/>
      <c r="F32" s="188"/>
      <c r="G32" s="188"/>
      <c r="H32" s="188"/>
      <c r="I32" s="188"/>
      <c r="J32" s="188"/>
      <c r="K32" s="184"/>
    </row>
    <row r="33" spans="2:11" customFormat="1" ht="15" customHeight="1">
      <c r="B33" s="187"/>
      <c r="C33" s="188"/>
      <c r="D33" s="375" t="s">
        <v>1303</v>
      </c>
      <c r="E33" s="375"/>
      <c r="F33" s="375"/>
      <c r="G33" s="375"/>
      <c r="H33" s="375"/>
      <c r="I33" s="375"/>
      <c r="J33" s="375"/>
      <c r="K33" s="184"/>
    </row>
    <row r="34" spans="2:11" customFormat="1" ht="15" customHeight="1">
      <c r="B34" s="187"/>
      <c r="C34" s="188"/>
      <c r="D34" s="375" t="s">
        <v>1304</v>
      </c>
      <c r="E34" s="375"/>
      <c r="F34" s="375"/>
      <c r="G34" s="375"/>
      <c r="H34" s="375"/>
      <c r="I34" s="375"/>
      <c r="J34" s="375"/>
      <c r="K34" s="184"/>
    </row>
    <row r="35" spans="2:11" customFormat="1" ht="15" customHeight="1">
      <c r="B35" s="187"/>
      <c r="C35" s="188"/>
      <c r="D35" s="375" t="s">
        <v>1305</v>
      </c>
      <c r="E35" s="375"/>
      <c r="F35" s="375"/>
      <c r="G35" s="375"/>
      <c r="H35" s="375"/>
      <c r="I35" s="375"/>
      <c r="J35" s="375"/>
      <c r="K35" s="184"/>
    </row>
    <row r="36" spans="2:11" customFormat="1" ht="15" customHeight="1">
      <c r="B36" s="187"/>
      <c r="C36" s="188"/>
      <c r="D36" s="186"/>
      <c r="E36" s="189" t="s">
        <v>116</v>
      </c>
      <c r="F36" s="186"/>
      <c r="G36" s="375" t="s">
        <v>1306</v>
      </c>
      <c r="H36" s="375"/>
      <c r="I36" s="375"/>
      <c r="J36" s="375"/>
      <c r="K36" s="184"/>
    </row>
    <row r="37" spans="2:11" customFormat="1" ht="30.75" customHeight="1">
      <c r="B37" s="187"/>
      <c r="C37" s="188"/>
      <c r="D37" s="186"/>
      <c r="E37" s="189" t="s">
        <v>1307</v>
      </c>
      <c r="F37" s="186"/>
      <c r="G37" s="375" t="s">
        <v>1308</v>
      </c>
      <c r="H37" s="375"/>
      <c r="I37" s="375"/>
      <c r="J37" s="375"/>
      <c r="K37" s="184"/>
    </row>
    <row r="38" spans="2:11" customFormat="1" ht="15" customHeight="1">
      <c r="B38" s="187"/>
      <c r="C38" s="188"/>
      <c r="D38" s="186"/>
      <c r="E38" s="189" t="s">
        <v>51</v>
      </c>
      <c r="F38" s="186"/>
      <c r="G38" s="375" t="s">
        <v>1309</v>
      </c>
      <c r="H38" s="375"/>
      <c r="I38" s="375"/>
      <c r="J38" s="375"/>
      <c r="K38" s="184"/>
    </row>
    <row r="39" spans="2:11" customFormat="1" ht="15" customHeight="1">
      <c r="B39" s="187"/>
      <c r="C39" s="188"/>
      <c r="D39" s="186"/>
      <c r="E39" s="189" t="s">
        <v>52</v>
      </c>
      <c r="F39" s="186"/>
      <c r="G39" s="375" t="s">
        <v>1310</v>
      </c>
      <c r="H39" s="375"/>
      <c r="I39" s="375"/>
      <c r="J39" s="375"/>
      <c r="K39" s="184"/>
    </row>
    <row r="40" spans="2:11" customFormat="1" ht="15" customHeight="1">
      <c r="B40" s="187"/>
      <c r="C40" s="188"/>
      <c r="D40" s="186"/>
      <c r="E40" s="189" t="s">
        <v>117</v>
      </c>
      <c r="F40" s="186"/>
      <c r="G40" s="375" t="s">
        <v>1311</v>
      </c>
      <c r="H40" s="375"/>
      <c r="I40" s="375"/>
      <c r="J40" s="375"/>
      <c r="K40" s="184"/>
    </row>
    <row r="41" spans="2:11" customFormat="1" ht="15" customHeight="1">
      <c r="B41" s="187"/>
      <c r="C41" s="188"/>
      <c r="D41" s="186"/>
      <c r="E41" s="189" t="s">
        <v>118</v>
      </c>
      <c r="F41" s="186"/>
      <c r="G41" s="375" t="s">
        <v>1312</v>
      </c>
      <c r="H41" s="375"/>
      <c r="I41" s="375"/>
      <c r="J41" s="375"/>
      <c r="K41" s="184"/>
    </row>
    <row r="42" spans="2:11" customFormat="1" ht="15" customHeight="1">
      <c r="B42" s="187"/>
      <c r="C42" s="188"/>
      <c r="D42" s="186"/>
      <c r="E42" s="189" t="s">
        <v>1313</v>
      </c>
      <c r="F42" s="186"/>
      <c r="G42" s="375" t="s">
        <v>1314</v>
      </c>
      <c r="H42" s="375"/>
      <c r="I42" s="375"/>
      <c r="J42" s="375"/>
      <c r="K42" s="184"/>
    </row>
    <row r="43" spans="2:11" customFormat="1" ht="15" customHeight="1">
      <c r="B43" s="187"/>
      <c r="C43" s="188"/>
      <c r="D43" s="186"/>
      <c r="E43" s="189"/>
      <c r="F43" s="186"/>
      <c r="G43" s="375" t="s">
        <v>1315</v>
      </c>
      <c r="H43" s="375"/>
      <c r="I43" s="375"/>
      <c r="J43" s="375"/>
      <c r="K43" s="184"/>
    </row>
    <row r="44" spans="2:11" customFormat="1" ht="15" customHeight="1">
      <c r="B44" s="187"/>
      <c r="C44" s="188"/>
      <c r="D44" s="186"/>
      <c r="E44" s="189" t="s">
        <v>1316</v>
      </c>
      <c r="F44" s="186"/>
      <c r="G44" s="375" t="s">
        <v>1317</v>
      </c>
      <c r="H44" s="375"/>
      <c r="I44" s="375"/>
      <c r="J44" s="375"/>
      <c r="K44" s="184"/>
    </row>
    <row r="45" spans="2:11" customFormat="1" ht="15" customHeight="1">
      <c r="B45" s="187"/>
      <c r="C45" s="188"/>
      <c r="D45" s="186"/>
      <c r="E45" s="189" t="s">
        <v>120</v>
      </c>
      <c r="F45" s="186"/>
      <c r="G45" s="375" t="s">
        <v>1318</v>
      </c>
      <c r="H45" s="375"/>
      <c r="I45" s="375"/>
      <c r="J45" s="375"/>
      <c r="K45" s="184"/>
    </row>
    <row r="46" spans="2:11" customFormat="1" ht="12.75" customHeight="1">
      <c r="B46" s="187"/>
      <c r="C46" s="188"/>
      <c r="D46" s="186"/>
      <c r="E46" s="186"/>
      <c r="F46" s="186"/>
      <c r="G46" s="186"/>
      <c r="H46" s="186"/>
      <c r="I46" s="186"/>
      <c r="J46" s="186"/>
      <c r="K46" s="184"/>
    </row>
    <row r="47" spans="2:11" customFormat="1" ht="15" customHeight="1">
      <c r="B47" s="187"/>
      <c r="C47" s="188"/>
      <c r="D47" s="375" t="s">
        <v>1319</v>
      </c>
      <c r="E47" s="375"/>
      <c r="F47" s="375"/>
      <c r="G47" s="375"/>
      <c r="H47" s="375"/>
      <c r="I47" s="375"/>
      <c r="J47" s="375"/>
      <c r="K47" s="184"/>
    </row>
    <row r="48" spans="2:11" customFormat="1" ht="15" customHeight="1">
      <c r="B48" s="187"/>
      <c r="C48" s="188"/>
      <c r="D48" s="188"/>
      <c r="E48" s="375" t="s">
        <v>1320</v>
      </c>
      <c r="F48" s="375"/>
      <c r="G48" s="375"/>
      <c r="H48" s="375"/>
      <c r="I48" s="375"/>
      <c r="J48" s="375"/>
      <c r="K48" s="184"/>
    </row>
    <row r="49" spans="2:11" customFormat="1" ht="15" customHeight="1">
      <c r="B49" s="187"/>
      <c r="C49" s="188"/>
      <c r="D49" s="188"/>
      <c r="E49" s="375" t="s">
        <v>1321</v>
      </c>
      <c r="F49" s="375"/>
      <c r="G49" s="375"/>
      <c r="H49" s="375"/>
      <c r="I49" s="375"/>
      <c r="J49" s="375"/>
      <c r="K49" s="184"/>
    </row>
    <row r="50" spans="2:11" customFormat="1" ht="15" customHeight="1">
      <c r="B50" s="187"/>
      <c r="C50" s="188"/>
      <c r="D50" s="188"/>
      <c r="E50" s="375" t="s">
        <v>1322</v>
      </c>
      <c r="F50" s="375"/>
      <c r="G50" s="375"/>
      <c r="H50" s="375"/>
      <c r="I50" s="375"/>
      <c r="J50" s="375"/>
      <c r="K50" s="184"/>
    </row>
    <row r="51" spans="2:11" customFormat="1" ht="15" customHeight="1">
      <c r="B51" s="187"/>
      <c r="C51" s="188"/>
      <c r="D51" s="375" t="s">
        <v>1323</v>
      </c>
      <c r="E51" s="375"/>
      <c r="F51" s="375"/>
      <c r="G51" s="375"/>
      <c r="H51" s="375"/>
      <c r="I51" s="375"/>
      <c r="J51" s="375"/>
      <c r="K51" s="184"/>
    </row>
    <row r="52" spans="2:11" customFormat="1" ht="25.5" customHeight="1">
      <c r="B52" s="183"/>
      <c r="C52" s="376" t="s">
        <v>1324</v>
      </c>
      <c r="D52" s="376"/>
      <c r="E52" s="376"/>
      <c r="F52" s="376"/>
      <c r="G52" s="376"/>
      <c r="H52" s="376"/>
      <c r="I52" s="376"/>
      <c r="J52" s="376"/>
      <c r="K52" s="184"/>
    </row>
    <row r="53" spans="2:11" customFormat="1" ht="5.25" customHeight="1">
      <c r="B53" s="183"/>
      <c r="C53" s="185"/>
      <c r="D53" s="185"/>
      <c r="E53" s="185"/>
      <c r="F53" s="185"/>
      <c r="G53" s="185"/>
      <c r="H53" s="185"/>
      <c r="I53" s="185"/>
      <c r="J53" s="185"/>
      <c r="K53" s="184"/>
    </row>
    <row r="54" spans="2:11" customFormat="1" ht="15" customHeight="1">
      <c r="B54" s="183"/>
      <c r="C54" s="375" t="s">
        <v>1325</v>
      </c>
      <c r="D54" s="375"/>
      <c r="E54" s="375"/>
      <c r="F54" s="375"/>
      <c r="G54" s="375"/>
      <c r="H54" s="375"/>
      <c r="I54" s="375"/>
      <c r="J54" s="375"/>
      <c r="K54" s="184"/>
    </row>
    <row r="55" spans="2:11" customFormat="1" ht="15" customHeight="1">
      <c r="B55" s="183"/>
      <c r="C55" s="375" t="s">
        <v>1326</v>
      </c>
      <c r="D55" s="375"/>
      <c r="E55" s="375"/>
      <c r="F55" s="375"/>
      <c r="G55" s="375"/>
      <c r="H55" s="375"/>
      <c r="I55" s="375"/>
      <c r="J55" s="375"/>
      <c r="K55" s="184"/>
    </row>
    <row r="56" spans="2:11" customFormat="1" ht="12.75" customHeight="1">
      <c r="B56" s="183"/>
      <c r="C56" s="186"/>
      <c r="D56" s="186"/>
      <c r="E56" s="186"/>
      <c r="F56" s="186"/>
      <c r="G56" s="186"/>
      <c r="H56" s="186"/>
      <c r="I56" s="186"/>
      <c r="J56" s="186"/>
      <c r="K56" s="184"/>
    </row>
    <row r="57" spans="2:11" customFormat="1" ht="15" customHeight="1">
      <c r="B57" s="183"/>
      <c r="C57" s="375" t="s">
        <v>1327</v>
      </c>
      <c r="D57" s="375"/>
      <c r="E57" s="375"/>
      <c r="F57" s="375"/>
      <c r="G57" s="375"/>
      <c r="H57" s="375"/>
      <c r="I57" s="375"/>
      <c r="J57" s="375"/>
      <c r="K57" s="184"/>
    </row>
    <row r="58" spans="2:11" customFormat="1" ht="15" customHeight="1">
      <c r="B58" s="183"/>
      <c r="C58" s="188"/>
      <c r="D58" s="375" t="s">
        <v>1328</v>
      </c>
      <c r="E58" s="375"/>
      <c r="F58" s="375"/>
      <c r="G58" s="375"/>
      <c r="H58" s="375"/>
      <c r="I58" s="375"/>
      <c r="J58" s="375"/>
      <c r="K58" s="184"/>
    </row>
    <row r="59" spans="2:11" customFormat="1" ht="15" customHeight="1">
      <c r="B59" s="183"/>
      <c r="C59" s="188"/>
      <c r="D59" s="375" t="s">
        <v>1329</v>
      </c>
      <c r="E59" s="375"/>
      <c r="F59" s="375"/>
      <c r="G59" s="375"/>
      <c r="H59" s="375"/>
      <c r="I59" s="375"/>
      <c r="J59" s="375"/>
      <c r="K59" s="184"/>
    </row>
    <row r="60" spans="2:11" customFormat="1" ht="15" customHeight="1">
      <c r="B60" s="183"/>
      <c r="C60" s="188"/>
      <c r="D60" s="375" t="s">
        <v>1330</v>
      </c>
      <c r="E60" s="375"/>
      <c r="F60" s="375"/>
      <c r="G60" s="375"/>
      <c r="H60" s="375"/>
      <c r="I60" s="375"/>
      <c r="J60" s="375"/>
      <c r="K60" s="184"/>
    </row>
    <row r="61" spans="2:11" customFormat="1" ht="15" customHeight="1">
      <c r="B61" s="183"/>
      <c r="C61" s="188"/>
      <c r="D61" s="375" t="s">
        <v>1331</v>
      </c>
      <c r="E61" s="375"/>
      <c r="F61" s="375"/>
      <c r="G61" s="375"/>
      <c r="H61" s="375"/>
      <c r="I61" s="375"/>
      <c r="J61" s="375"/>
      <c r="K61" s="184"/>
    </row>
    <row r="62" spans="2:11" customFormat="1" ht="15" customHeight="1">
      <c r="B62" s="183"/>
      <c r="C62" s="188"/>
      <c r="D62" s="378" t="s">
        <v>1332</v>
      </c>
      <c r="E62" s="378"/>
      <c r="F62" s="378"/>
      <c r="G62" s="378"/>
      <c r="H62" s="378"/>
      <c r="I62" s="378"/>
      <c r="J62" s="378"/>
      <c r="K62" s="184"/>
    </row>
    <row r="63" spans="2:11" customFormat="1" ht="15" customHeight="1">
      <c r="B63" s="183"/>
      <c r="C63" s="188"/>
      <c r="D63" s="375" t="s">
        <v>1333</v>
      </c>
      <c r="E63" s="375"/>
      <c r="F63" s="375"/>
      <c r="G63" s="375"/>
      <c r="H63" s="375"/>
      <c r="I63" s="375"/>
      <c r="J63" s="375"/>
      <c r="K63" s="184"/>
    </row>
    <row r="64" spans="2:11" customFormat="1" ht="12.75" customHeight="1">
      <c r="B64" s="183"/>
      <c r="C64" s="188"/>
      <c r="D64" s="188"/>
      <c r="E64" s="191"/>
      <c r="F64" s="188"/>
      <c r="G64" s="188"/>
      <c r="H64" s="188"/>
      <c r="I64" s="188"/>
      <c r="J64" s="188"/>
      <c r="K64" s="184"/>
    </row>
    <row r="65" spans="2:11" customFormat="1" ht="15" customHeight="1">
      <c r="B65" s="183"/>
      <c r="C65" s="188"/>
      <c r="D65" s="375" t="s">
        <v>1334</v>
      </c>
      <c r="E65" s="375"/>
      <c r="F65" s="375"/>
      <c r="G65" s="375"/>
      <c r="H65" s="375"/>
      <c r="I65" s="375"/>
      <c r="J65" s="375"/>
      <c r="K65" s="184"/>
    </row>
    <row r="66" spans="2:11" customFormat="1" ht="15" customHeight="1">
      <c r="B66" s="183"/>
      <c r="C66" s="188"/>
      <c r="D66" s="378" t="s">
        <v>1335</v>
      </c>
      <c r="E66" s="378"/>
      <c r="F66" s="378"/>
      <c r="G66" s="378"/>
      <c r="H66" s="378"/>
      <c r="I66" s="378"/>
      <c r="J66" s="378"/>
      <c r="K66" s="184"/>
    </row>
    <row r="67" spans="2:11" customFormat="1" ht="15" customHeight="1">
      <c r="B67" s="183"/>
      <c r="C67" s="188"/>
      <c r="D67" s="375" t="s">
        <v>1336</v>
      </c>
      <c r="E67" s="375"/>
      <c r="F67" s="375"/>
      <c r="G67" s="375"/>
      <c r="H67" s="375"/>
      <c r="I67" s="375"/>
      <c r="J67" s="375"/>
      <c r="K67" s="184"/>
    </row>
    <row r="68" spans="2:11" customFormat="1" ht="15" customHeight="1">
      <c r="B68" s="183"/>
      <c r="C68" s="188"/>
      <c r="D68" s="375" t="s">
        <v>1337</v>
      </c>
      <c r="E68" s="375"/>
      <c r="F68" s="375"/>
      <c r="G68" s="375"/>
      <c r="H68" s="375"/>
      <c r="I68" s="375"/>
      <c r="J68" s="375"/>
      <c r="K68" s="184"/>
    </row>
    <row r="69" spans="2:11" customFormat="1" ht="15" customHeight="1">
      <c r="B69" s="183"/>
      <c r="C69" s="188"/>
      <c r="D69" s="375" t="s">
        <v>1338</v>
      </c>
      <c r="E69" s="375"/>
      <c r="F69" s="375"/>
      <c r="G69" s="375"/>
      <c r="H69" s="375"/>
      <c r="I69" s="375"/>
      <c r="J69" s="375"/>
      <c r="K69" s="184"/>
    </row>
    <row r="70" spans="2:11" customFormat="1" ht="15" customHeight="1">
      <c r="B70" s="183"/>
      <c r="C70" s="188"/>
      <c r="D70" s="375" t="s">
        <v>1339</v>
      </c>
      <c r="E70" s="375"/>
      <c r="F70" s="375"/>
      <c r="G70" s="375"/>
      <c r="H70" s="375"/>
      <c r="I70" s="375"/>
      <c r="J70" s="375"/>
      <c r="K70" s="184"/>
    </row>
    <row r="71" spans="2:11" customFormat="1" ht="12.75" customHeight="1">
      <c r="B71" s="192"/>
      <c r="C71" s="193"/>
      <c r="D71" s="193"/>
      <c r="E71" s="193"/>
      <c r="F71" s="193"/>
      <c r="G71" s="193"/>
      <c r="H71" s="193"/>
      <c r="I71" s="193"/>
      <c r="J71" s="193"/>
      <c r="K71" s="194"/>
    </row>
    <row r="72" spans="2:11" customFormat="1" ht="18.75" customHeight="1">
      <c r="B72" s="195"/>
      <c r="C72" s="195"/>
      <c r="D72" s="195"/>
      <c r="E72" s="195"/>
      <c r="F72" s="195"/>
      <c r="G72" s="195"/>
      <c r="H72" s="195"/>
      <c r="I72" s="195"/>
      <c r="J72" s="195"/>
      <c r="K72" s="196"/>
    </row>
    <row r="73" spans="2:11" customFormat="1" ht="18.75" customHeight="1">
      <c r="B73" s="196"/>
      <c r="C73" s="196"/>
      <c r="D73" s="196"/>
      <c r="E73" s="196"/>
      <c r="F73" s="196"/>
      <c r="G73" s="196"/>
      <c r="H73" s="196"/>
      <c r="I73" s="196"/>
      <c r="J73" s="196"/>
      <c r="K73" s="196"/>
    </row>
    <row r="74" spans="2:11" customFormat="1" ht="7.5" customHeight="1">
      <c r="B74" s="197"/>
      <c r="C74" s="198"/>
      <c r="D74" s="198"/>
      <c r="E74" s="198"/>
      <c r="F74" s="198"/>
      <c r="G74" s="198"/>
      <c r="H74" s="198"/>
      <c r="I74" s="198"/>
      <c r="J74" s="198"/>
      <c r="K74" s="199"/>
    </row>
    <row r="75" spans="2:11" customFormat="1" ht="45" customHeight="1">
      <c r="B75" s="200"/>
      <c r="C75" s="379" t="s">
        <v>1340</v>
      </c>
      <c r="D75" s="379"/>
      <c r="E75" s="379"/>
      <c r="F75" s="379"/>
      <c r="G75" s="379"/>
      <c r="H75" s="379"/>
      <c r="I75" s="379"/>
      <c r="J75" s="379"/>
      <c r="K75" s="201"/>
    </row>
    <row r="76" spans="2:11" customFormat="1" ht="17.25" customHeight="1">
      <c r="B76" s="200"/>
      <c r="C76" s="202" t="s">
        <v>1341</v>
      </c>
      <c r="D76" s="202"/>
      <c r="E76" s="202"/>
      <c r="F76" s="202" t="s">
        <v>1342</v>
      </c>
      <c r="G76" s="203"/>
      <c r="H76" s="202" t="s">
        <v>52</v>
      </c>
      <c r="I76" s="202" t="s">
        <v>55</v>
      </c>
      <c r="J76" s="202" t="s">
        <v>1343</v>
      </c>
      <c r="K76" s="201"/>
    </row>
    <row r="77" spans="2:11" customFormat="1" ht="17.25" customHeight="1">
      <c r="B77" s="200"/>
      <c r="C77" s="204" t="s">
        <v>1344</v>
      </c>
      <c r="D77" s="204"/>
      <c r="E77" s="204"/>
      <c r="F77" s="205" t="s">
        <v>1345</v>
      </c>
      <c r="G77" s="206"/>
      <c r="H77" s="204"/>
      <c r="I77" s="204"/>
      <c r="J77" s="204" t="s">
        <v>1346</v>
      </c>
      <c r="K77" s="201"/>
    </row>
    <row r="78" spans="2:11" customFormat="1" ht="5.25" customHeight="1">
      <c r="B78" s="200"/>
      <c r="C78" s="207"/>
      <c r="D78" s="207"/>
      <c r="E78" s="207"/>
      <c r="F78" s="207"/>
      <c r="G78" s="208"/>
      <c r="H78" s="207"/>
      <c r="I78" s="207"/>
      <c r="J78" s="207"/>
      <c r="K78" s="201"/>
    </row>
    <row r="79" spans="2:11" customFormat="1" ht="15" customHeight="1">
      <c r="B79" s="200"/>
      <c r="C79" s="189" t="s">
        <v>51</v>
      </c>
      <c r="D79" s="209"/>
      <c r="E79" s="209"/>
      <c r="F79" s="210" t="s">
        <v>1347</v>
      </c>
      <c r="G79" s="211"/>
      <c r="H79" s="189" t="s">
        <v>1348</v>
      </c>
      <c r="I79" s="189" t="s">
        <v>1349</v>
      </c>
      <c r="J79" s="189">
        <v>20</v>
      </c>
      <c r="K79" s="201"/>
    </row>
    <row r="80" spans="2:11" customFormat="1" ht="15" customHeight="1">
      <c r="B80" s="200"/>
      <c r="C80" s="189" t="s">
        <v>1350</v>
      </c>
      <c r="D80" s="189"/>
      <c r="E80" s="189"/>
      <c r="F80" s="210" t="s">
        <v>1347</v>
      </c>
      <c r="G80" s="211"/>
      <c r="H80" s="189" t="s">
        <v>1351</v>
      </c>
      <c r="I80" s="189" t="s">
        <v>1349</v>
      </c>
      <c r="J80" s="189">
        <v>120</v>
      </c>
      <c r="K80" s="201"/>
    </row>
    <row r="81" spans="2:11" customFormat="1" ht="15" customHeight="1">
      <c r="B81" s="212"/>
      <c r="C81" s="189" t="s">
        <v>1352</v>
      </c>
      <c r="D81" s="189"/>
      <c r="E81" s="189"/>
      <c r="F81" s="210" t="s">
        <v>1353</v>
      </c>
      <c r="G81" s="211"/>
      <c r="H81" s="189" t="s">
        <v>1354</v>
      </c>
      <c r="I81" s="189" t="s">
        <v>1349</v>
      </c>
      <c r="J81" s="189">
        <v>50</v>
      </c>
      <c r="K81" s="201"/>
    </row>
    <row r="82" spans="2:11" customFormat="1" ht="15" customHeight="1">
      <c r="B82" s="212"/>
      <c r="C82" s="189" t="s">
        <v>1355</v>
      </c>
      <c r="D82" s="189"/>
      <c r="E82" s="189"/>
      <c r="F82" s="210" t="s">
        <v>1347</v>
      </c>
      <c r="G82" s="211"/>
      <c r="H82" s="189" t="s">
        <v>1356</v>
      </c>
      <c r="I82" s="189" t="s">
        <v>1357</v>
      </c>
      <c r="J82" s="189"/>
      <c r="K82" s="201"/>
    </row>
    <row r="83" spans="2:11" customFormat="1" ht="15" customHeight="1">
      <c r="B83" s="212"/>
      <c r="C83" s="189" t="s">
        <v>1358</v>
      </c>
      <c r="D83" s="189"/>
      <c r="E83" s="189"/>
      <c r="F83" s="210" t="s">
        <v>1353</v>
      </c>
      <c r="G83" s="189"/>
      <c r="H83" s="189" t="s">
        <v>1359</v>
      </c>
      <c r="I83" s="189" t="s">
        <v>1349</v>
      </c>
      <c r="J83" s="189">
        <v>15</v>
      </c>
      <c r="K83" s="201"/>
    </row>
    <row r="84" spans="2:11" customFormat="1" ht="15" customHeight="1">
      <c r="B84" s="212"/>
      <c r="C84" s="189" t="s">
        <v>1360</v>
      </c>
      <c r="D84" s="189"/>
      <c r="E84" s="189"/>
      <c r="F84" s="210" t="s">
        <v>1353</v>
      </c>
      <c r="G84" s="189"/>
      <c r="H84" s="189" t="s">
        <v>1361</v>
      </c>
      <c r="I84" s="189" t="s">
        <v>1349</v>
      </c>
      <c r="J84" s="189">
        <v>15</v>
      </c>
      <c r="K84" s="201"/>
    </row>
    <row r="85" spans="2:11" customFormat="1" ht="15" customHeight="1">
      <c r="B85" s="212"/>
      <c r="C85" s="189" t="s">
        <v>1362</v>
      </c>
      <c r="D85" s="189"/>
      <c r="E85" s="189"/>
      <c r="F85" s="210" t="s">
        <v>1353</v>
      </c>
      <c r="G85" s="189"/>
      <c r="H85" s="189" t="s">
        <v>1363</v>
      </c>
      <c r="I85" s="189" t="s">
        <v>1349</v>
      </c>
      <c r="J85" s="189">
        <v>20</v>
      </c>
      <c r="K85" s="201"/>
    </row>
    <row r="86" spans="2:11" customFormat="1" ht="15" customHeight="1">
      <c r="B86" s="212"/>
      <c r="C86" s="189" t="s">
        <v>1364</v>
      </c>
      <c r="D86" s="189"/>
      <c r="E86" s="189"/>
      <c r="F86" s="210" t="s">
        <v>1353</v>
      </c>
      <c r="G86" s="189"/>
      <c r="H86" s="189" t="s">
        <v>1365</v>
      </c>
      <c r="I86" s="189" t="s">
        <v>1349</v>
      </c>
      <c r="J86" s="189">
        <v>20</v>
      </c>
      <c r="K86" s="201"/>
    </row>
    <row r="87" spans="2:11" customFormat="1" ht="15" customHeight="1">
      <c r="B87" s="212"/>
      <c r="C87" s="189" t="s">
        <v>1366</v>
      </c>
      <c r="D87" s="189"/>
      <c r="E87" s="189"/>
      <c r="F87" s="210" t="s">
        <v>1353</v>
      </c>
      <c r="G87" s="211"/>
      <c r="H87" s="189" t="s">
        <v>1367</v>
      </c>
      <c r="I87" s="189" t="s">
        <v>1349</v>
      </c>
      <c r="J87" s="189">
        <v>50</v>
      </c>
      <c r="K87" s="201"/>
    </row>
    <row r="88" spans="2:11" customFormat="1" ht="15" customHeight="1">
      <c r="B88" s="212"/>
      <c r="C88" s="189" t="s">
        <v>1368</v>
      </c>
      <c r="D88" s="189"/>
      <c r="E88" s="189"/>
      <c r="F88" s="210" t="s">
        <v>1353</v>
      </c>
      <c r="G88" s="211"/>
      <c r="H88" s="189" t="s">
        <v>1369</v>
      </c>
      <c r="I88" s="189" t="s">
        <v>1349</v>
      </c>
      <c r="J88" s="189">
        <v>20</v>
      </c>
      <c r="K88" s="201"/>
    </row>
    <row r="89" spans="2:11" customFormat="1" ht="15" customHeight="1">
      <c r="B89" s="212"/>
      <c r="C89" s="189" t="s">
        <v>1370</v>
      </c>
      <c r="D89" s="189"/>
      <c r="E89" s="189"/>
      <c r="F89" s="210" t="s">
        <v>1353</v>
      </c>
      <c r="G89" s="211"/>
      <c r="H89" s="189" t="s">
        <v>1371</v>
      </c>
      <c r="I89" s="189" t="s">
        <v>1349</v>
      </c>
      <c r="J89" s="189">
        <v>20</v>
      </c>
      <c r="K89" s="201"/>
    </row>
    <row r="90" spans="2:11" customFormat="1" ht="15" customHeight="1">
      <c r="B90" s="212"/>
      <c r="C90" s="189" t="s">
        <v>1372</v>
      </c>
      <c r="D90" s="189"/>
      <c r="E90" s="189"/>
      <c r="F90" s="210" t="s">
        <v>1353</v>
      </c>
      <c r="G90" s="211"/>
      <c r="H90" s="189" t="s">
        <v>1373</v>
      </c>
      <c r="I90" s="189" t="s">
        <v>1349</v>
      </c>
      <c r="J90" s="189">
        <v>50</v>
      </c>
      <c r="K90" s="201"/>
    </row>
    <row r="91" spans="2:11" customFormat="1" ht="15" customHeight="1">
      <c r="B91" s="212"/>
      <c r="C91" s="189" t="s">
        <v>1374</v>
      </c>
      <c r="D91" s="189"/>
      <c r="E91" s="189"/>
      <c r="F91" s="210" t="s">
        <v>1353</v>
      </c>
      <c r="G91" s="211"/>
      <c r="H91" s="189" t="s">
        <v>1374</v>
      </c>
      <c r="I91" s="189" t="s">
        <v>1349</v>
      </c>
      <c r="J91" s="189">
        <v>50</v>
      </c>
      <c r="K91" s="201"/>
    </row>
    <row r="92" spans="2:11" customFormat="1" ht="15" customHeight="1">
      <c r="B92" s="212"/>
      <c r="C92" s="189" t="s">
        <v>1375</v>
      </c>
      <c r="D92" s="189"/>
      <c r="E92" s="189"/>
      <c r="F92" s="210" t="s">
        <v>1353</v>
      </c>
      <c r="G92" s="211"/>
      <c r="H92" s="189" t="s">
        <v>1376</v>
      </c>
      <c r="I92" s="189" t="s">
        <v>1349</v>
      </c>
      <c r="J92" s="189">
        <v>255</v>
      </c>
      <c r="K92" s="201"/>
    </row>
    <row r="93" spans="2:11" customFormat="1" ht="15" customHeight="1">
      <c r="B93" s="212"/>
      <c r="C93" s="189" t="s">
        <v>1377</v>
      </c>
      <c r="D93" s="189"/>
      <c r="E93" s="189"/>
      <c r="F93" s="210" t="s">
        <v>1347</v>
      </c>
      <c r="G93" s="211"/>
      <c r="H93" s="189" t="s">
        <v>1378</v>
      </c>
      <c r="I93" s="189" t="s">
        <v>1379</v>
      </c>
      <c r="J93" s="189"/>
      <c r="K93" s="201"/>
    </row>
    <row r="94" spans="2:11" customFormat="1" ht="15" customHeight="1">
      <c r="B94" s="212"/>
      <c r="C94" s="189" t="s">
        <v>1380</v>
      </c>
      <c r="D94" s="189"/>
      <c r="E94" s="189"/>
      <c r="F94" s="210" t="s">
        <v>1347</v>
      </c>
      <c r="G94" s="211"/>
      <c r="H94" s="189" t="s">
        <v>1381</v>
      </c>
      <c r="I94" s="189" t="s">
        <v>1382</v>
      </c>
      <c r="J94" s="189"/>
      <c r="K94" s="201"/>
    </row>
    <row r="95" spans="2:11" customFormat="1" ht="15" customHeight="1">
      <c r="B95" s="212"/>
      <c r="C95" s="189" t="s">
        <v>1383</v>
      </c>
      <c r="D95" s="189"/>
      <c r="E95" s="189"/>
      <c r="F95" s="210" t="s">
        <v>1347</v>
      </c>
      <c r="G95" s="211"/>
      <c r="H95" s="189" t="s">
        <v>1383</v>
      </c>
      <c r="I95" s="189" t="s">
        <v>1382</v>
      </c>
      <c r="J95" s="189"/>
      <c r="K95" s="201"/>
    </row>
    <row r="96" spans="2:11" customFormat="1" ht="15" customHeight="1">
      <c r="B96" s="212"/>
      <c r="C96" s="189" t="s">
        <v>36</v>
      </c>
      <c r="D96" s="189"/>
      <c r="E96" s="189"/>
      <c r="F96" s="210" t="s">
        <v>1347</v>
      </c>
      <c r="G96" s="211"/>
      <c r="H96" s="189" t="s">
        <v>1384</v>
      </c>
      <c r="I96" s="189" t="s">
        <v>1382</v>
      </c>
      <c r="J96" s="189"/>
      <c r="K96" s="201"/>
    </row>
    <row r="97" spans="2:11" customFormat="1" ht="15" customHeight="1">
      <c r="B97" s="212"/>
      <c r="C97" s="189" t="s">
        <v>46</v>
      </c>
      <c r="D97" s="189"/>
      <c r="E97" s="189"/>
      <c r="F97" s="210" t="s">
        <v>1347</v>
      </c>
      <c r="G97" s="211"/>
      <c r="H97" s="189" t="s">
        <v>1385</v>
      </c>
      <c r="I97" s="189" t="s">
        <v>1382</v>
      </c>
      <c r="J97" s="189"/>
      <c r="K97" s="201"/>
    </row>
    <row r="98" spans="2:11" customFormat="1" ht="15" customHeight="1">
      <c r="B98" s="213"/>
      <c r="C98" s="214"/>
      <c r="D98" s="214"/>
      <c r="E98" s="214"/>
      <c r="F98" s="214"/>
      <c r="G98" s="214"/>
      <c r="H98" s="214"/>
      <c r="I98" s="214"/>
      <c r="J98" s="214"/>
      <c r="K98" s="215"/>
    </row>
    <row r="99" spans="2:11" customFormat="1" ht="18.75" customHeight="1">
      <c r="B99" s="216"/>
      <c r="C99" s="217"/>
      <c r="D99" s="217"/>
      <c r="E99" s="217"/>
      <c r="F99" s="217"/>
      <c r="G99" s="217"/>
      <c r="H99" s="217"/>
      <c r="I99" s="217"/>
      <c r="J99" s="217"/>
      <c r="K99" s="216"/>
    </row>
    <row r="100" spans="2:11" customFormat="1" ht="18.75" customHeight="1">
      <c r="B100" s="196"/>
      <c r="C100" s="196"/>
      <c r="D100" s="196"/>
      <c r="E100" s="196"/>
      <c r="F100" s="196"/>
      <c r="G100" s="196"/>
      <c r="H100" s="196"/>
      <c r="I100" s="196"/>
      <c r="J100" s="196"/>
      <c r="K100" s="196"/>
    </row>
    <row r="101" spans="2:11" customFormat="1" ht="7.5" customHeight="1">
      <c r="B101" s="197"/>
      <c r="C101" s="198"/>
      <c r="D101" s="198"/>
      <c r="E101" s="198"/>
      <c r="F101" s="198"/>
      <c r="G101" s="198"/>
      <c r="H101" s="198"/>
      <c r="I101" s="198"/>
      <c r="J101" s="198"/>
      <c r="K101" s="199"/>
    </row>
    <row r="102" spans="2:11" customFormat="1" ht="45" customHeight="1">
      <c r="B102" s="200"/>
      <c r="C102" s="379" t="s">
        <v>1386</v>
      </c>
      <c r="D102" s="379"/>
      <c r="E102" s="379"/>
      <c r="F102" s="379"/>
      <c r="G102" s="379"/>
      <c r="H102" s="379"/>
      <c r="I102" s="379"/>
      <c r="J102" s="379"/>
      <c r="K102" s="201"/>
    </row>
    <row r="103" spans="2:11" customFormat="1" ht="17.25" customHeight="1">
      <c r="B103" s="200"/>
      <c r="C103" s="202" t="s">
        <v>1341</v>
      </c>
      <c r="D103" s="202"/>
      <c r="E103" s="202"/>
      <c r="F103" s="202" t="s">
        <v>1342</v>
      </c>
      <c r="G103" s="203"/>
      <c r="H103" s="202" t="s">
        <v>52</v>
      </c>
      <c r="I103" s="202" t="s">
        <v>55</v>
      </c>
      <c r="J103" s="202" t="s">
        <v>1343</v>
      </c>
      <c r="K103" s="201"/>
    </row>
    <row r="104" spans="2:11" customFormat="1" ht="17.25" customHeight="1">
      <c r="B104" s="200"/>
      <c r="C104" s="204" t="s">
        <v>1344</v>
      </c>
      <c r="D104" s="204"/>
      <c r="E104" s="204"/>
      <c r="F104" s="205" t="s">
        <v>1345</v>
      </c>
      <c r="G104" s="206"/>
      <c r="H104" s="204"/>
      <c r="I104" s="204"/>
      <c r="J104" s="204" t="s">
        <v>1346</v>
      </c>
      <c r="K104" s="201"/>
    </row>
    <row r="105" spans="2:11" customFormat="1" ht="5.25" customHeight="1">
      <c r="B105" s="200"/>
      <c r="C105" s="202"/>
      <c r="D105" s="202"/>
      <c r="E105" s="202"/>
      <c r="F105" s="202"/>
      <c r="G105" s="218"/>
      <c r="H105" s="202"/>
      <c r="I105" s="202"/>
      <c r="J105" s="202"/>
      <c r="K105" s="201"/>
    </row>
    <row r="106" spans="2:11" customFormat="1" ht="15" customHeight="1">
      <c r="B106" s="200"/>
      <c r="C106" s="189" t="s">
        <v>51</v>
      </c>
      <c r="D106" s="209"/>
      <c r="E106" s="209"/>
      <c r="F106" s="210" t="s">
        <v>1347</v>
      </c>
      <c r="G106" s="189"/>
      <c r="H106" s="189" t="s">
        <v>1387</v>
      </c>
      <c r="I106" s="189" t="s">
        <v>1349</v>
      </c>
      <c r="J106" s="189">
        <v>20</v>
      </c>
      <c r="K106" s="201"/>
    </row>
    <row r="107" spans="2:11" customFormat="1" ht="15" customHeight="1">
      <c r="B107" s="200"/>
      <c r="C107" s="189" t="s">
        <v>1350</v>
      </c>
      <c r="D107" s="189"/>
      <c r="E107" s="189"/>
      <c r="F107" s="210" t="s">
        <v>1347</v>
      </c>
      <c r="G107" s="189"/>
      <c r="H107" s="189" t="s">
        <v>1387</v>
      </c>
      <c r="I107" s="189" t="s">
        <v>1349</v>
      </c>
      <c r="J107" s="189">
        <v>120</v>
      </c>
      <c r="K107" s="201"/>
    </row>
    <row r="108" spans="2:11" customFormat="1" ht="15" customHeight="1">
      <c r="B108" s="212"/>
      <c r="C108" s="189" t="s">
        <v>1352</v>
      </c>
      <c r="D108" s="189"/>
      <c r="E108" s="189"/>
      <c r="F108" s="210" t="s">
        <v>1353</v>
      </c>
      <c r="G108" s="189"/>
      <c r="H108" s="189" t="s">
        <v>1387</v>
      </c>
      <c r="I108" s="189" t="s">
        <v>1349</v>
      </c>
      <c r="J108" s="189">
        <v>50</v>
      </c>
      <c r="K108" s="201"/>
    </row>
    <row r="109" spans="2:11" customFormat="1" ht="15" customHeight="1">
      <c r="B109" s="212"/>
      <c r="C109" s="189" t="s">
        <v>1355</v>
      </c>
      <c r="D109" s="189"/>
      <c r="E109" s="189"/>
      <c r="F109" s="210" t="s">
        <v>1347</v>
      </c>
      <c r="G109" s="189"/>
      <c r="H109" s="189" t="s">
        <v>1387</v>
      </c>
      <c r="I109" s="189" t="s">
        <v>1357</v>
      </c>
      <c r="J109" s="189"/>
      <c r="K109" s="201"/>
    </row>
    <row r="110" spans="2:11" customFormat="1" ht="15" customHeight="1">
      <c r="B110" s="212"/>
      <c r="C110" s="189" t="s">
        <v>1366</v>
      </c>
      <c r="D110" s="189"/>
      <c r="E110" s="189"/>
      <c r="F110" s="210" t="s">
        <v>1353</v>
      </c>
      <c r="G110" s="189"/>
      <c r="H110" s="189" t="s">
        <v>1387</v>
      </c>
      <c r="I110" s="189" t="s">
        <v>1349</v>
      </c>
      <c r="J110" s="189">
        <v>50</v>
      </c>
      <c r="K110" s="201"/>
    </row>
    <row r="111" spans="2:11" customFormat="1" ht="15" customHeight="1">
      <c r="B111" s="212"/>
      <c r="C111" s="189" t="s">
        <v>1374</v>
      </c>
      <c r="D111" s="189"/>
      <c r="E111" s="189"/>
      <c r="F111" s="210" t="s">
        <v>1353</v>
      </c>
      <c r="G111" s="189"/>
      <c r="H111" s="189" t="s">
        <v>1387</v>
      </c>
      <c r="I111" s="189" t="s">
        <v>1349</v>
      </c>
      <c r="J111" s="189">
        <v>50</v>
      </c>
      <c r="K111" s="201"/>
    </row>
    <row r="112" spans="2:11" customFormat="1" ht="15" customHeight="1">
      <c r="B112" s="212"/>
      <c r="C112" s="189" t="s">
        <v>1372</v>
      </c>
      <c r="D112" s="189"/>
      <c r="E112" s="189"/>
      <c r="F112" s="210" t="s">
        <v>1353</v>
      </c>
      <c r="G112" s="189"/>
      <c r="H112" s="189" t="s">
        <v>1387</v>
      </c>
      <c r="I112" s="189" t="s">
        <v>1349</v>
      </c>
      <c r="J112" s="189">
        <v>50</v>
      </c>
      <c r="K112" s="201"/>
    </row>
    <row r="113" spans="2:11" customFormat="1" ht="15" customHeight="1">
      <c r="B113" s="212"/>
      <c r="C113" s="189" t="s">
        <v>51</v>
      </c>
      <c r="D113" s="189"/>
      <c r="E113" s="189"/>
      <c r="F113" s="210" t="s">
        <v>1347</v>
      </c>
      <c r="G113" s="189"/>
      <c r="H113" s="189" t="s">
        <v>1388</v>
      </c>
      <c r="I113" s="189" t="s">
        <v>1349</v>
      </c>
      <c r="J113" s="189">
        <v>20</v>
      </c>
      <c r="K113" s="201"/>
    </row>
    <row r="114" spans="2:11" customFormat="1" ht="15" customHeight="1">
      <c r="B114" s="212"/>
      <c r="C114" s="189" t="s">
        <v>1389</v>
      </c>
      <c r="D114" s="189"/>
      <c r="E114" s="189"/>
      <c r="F114" s="210" t="s">
        <v>1347</v>
      </c>
      <c r="G114" s="189"/>
      <c r="H114" s="189" t="s">
        <v>1390</v>
      </c>
      <c r="I114" s="189" t="s">
        <v>1349</v>
      </c>
      <c r="J114" s="189">
        <v>120</v>
      </c>
      <c r="K114" s="201"/>
    </row>
    <row r="115" spans="2:11" customFormat="1" ht="15" customHeight="1">
      <c r="B115" s="212"/>
      <c r="C115" s="189" t="s">
        <v>36</v>
      </c>
      <c r="D115" s="189"/>
      <c r="E115" s="189"/>
      <c r="F115" s="210" t="s">
        <v>1347</v>
      </c>
      <c r="G115" s="189"/>
      <c r="H115" s="189" t="s">
        <v>1391</v>
      </c>
      <c r="I115" s="189" t="s">
        <v>1382</v>
      </c>
      <c r="J115" s="189"/>
      <c r="K115" s="201"/>
    </row>
    <row r="116" spans="2:11" customFormat="1" ht="15" customHeight="1">
      <c r="B116" s="212"/>
      <c r="C116" s="189" t="s">
        <v>46</v>
      </c>
      <c r="D116" s="189"/>
      <c r="E116" s="189"/>
      <c r="F116" s="210" t="s">
        <v>1347</v>
      </c>
      <c r="G116" s="189"/>
      <c r="H116" s="189" t="s">
        <v>1392</v>
      </c>
      <c r="I116" s="189" t="s">
        <v>1382</v>
      </c>
      <c r="J116" s="189"/>
      <c r="K116" s="201"/>
    </row>
    <row r="117" spans="2:11" customFormat="1" ht="15" customHeight="1">
      <c r="B117" s="212"/>
      <c r="C117" s="189" t="s">
        <v>55</v>
      </c>
      <c r="D117" s="189"/>
      <c r="E117" s="189"/>
      <c r="F117" s="210" t="s">
        <v>1347</v>
      </c>
      <c r="G117" s="189"/>
      <c r="H117" s="189" t="s">
        <v>1393</v>
      </c>
      <c r="I117" s="189" t="s">
        <v>1394</v>
      </c>
      <c r="J117" s="189"/>
      <c r="K117" s="201"/>
    </row>
    <row r="118" spans="2:11" customFormat="1" ht="15" customHeight="1">
      <c r="B118" s="213"/>
      <c r="C118" s="219"/>
      <c r="D118" s="219"/>
      <c r="E118" s="219"/>
      <c r="F118" s="219"/>
      <c r="G118" s="219"/>
      <c r="H118" s="219"/>
      <c r="I118" s="219"/>
      <c r="J118" s="219"/>
      <c r="K118" s="215"/>
    </row>
    <row r="119" spans="2:11" customFormat="1" ht="18.75" customHeight="1">
      <c r="B119" s="220"/>
      <c r="C119" s="221"/>
      <c r="D119" s="221"/>
      <c r="E119" s="221"/>
      <c r="F119" s="222"/>
      <c r="G119" s="221"/>
      <c r="H119" s="221"/>
      <c r="I119" s="221"/>
      <c r="J119" s="221"/>
      <c r="K119" s="220"/>
    </row>
    <row r="120" spans="2:11" customFormat="1" ht="18.75" customHeight="1">
      <c r="B120" s="196"/>
      <c r="C120" s="196"/>
      <c r="D120" s="196"/>
      <c r="E120" s="196"/>
      <c r="F120" s="196"/>
      <c r="G120" s="196"/>
      <c r="H120" s="196"/>
      <c r="I120" s="196"/>
      <c r="J120" s="196"/>
      <c r="K120" s="196"/>
    </row>
    <row r="121" spans="2:11" customFormat="1" ht="7.5" customHeight="1">
      <c r="B121" s="223"/>
      <c r="C121" s="224"/>
      <c r="D121" s="224"/>
      <c r="E121" s="224"/>
      <c r="F121" s="224"/>
      <c r="G121" s="224"/>
      <c r="H121" s="224"/>
      <c r="I121" s="224"/>
      <c r="J121" s="224"/>
      <c r="K121" s="225"/>
    </row>
    <row r="122" spans="2:11" customFormat="1" ht="45" customHeight="1">
      <c r="B122" s="226"/>
      <c r="C122" s="377" t="s">
        <v>1395</v>
      </c>
      <c r="D122" s="377"/>
      <c r="E122" s="377"/>
      <c r="F122" s="377"/>
      <c r="G122" s="377"/>
      <c r="H122" s="377"/>
      <c r="I122" s="377"/>
      <c r="J122" s="377"/>
      <c r="K122" s="227"/>
    </row>
    <row r="123" spans="2:11" customFormat="1" ht="17.25" customHeight="1">
      <c r="B123" s="228"/>
      <c r="C123" s="202" t="s">
        <v>1341</v>
      </c>
      <c r="D123" s="202"/>
      <c r="E123" s="202"/>
      <c r="F123" s="202" t="s">
        <v>1342</v>
      </c>
      <c r="G123" s="203"/>
      <c r="H123" s="202" t="s">
        <v>52</v>
      </c>
      <c r="I123" s="202" t="s">
        <v>55</v>
      </c>
      <c r="J123" s="202" t="s">
        <v>1343</v>
      </c>
      <c r="K123" s="229"/>
    </row>
    <row r="124" spans="2:11" customFormat="1" ht="17.25" customHeight="1">
      <c r="B124" s="228"/>
      <c r="C124" s="204" t="s">
        <v>1344</v>
      </c>
      <c r="D124" s="204"/>
      <c r="E124" s="204"/>
      <c r="F124" s="205" t="s">
        <v>1345</v>
      </c>
      <c r="G124" s="206"/>
      <c r="H124" s="204"/>
      <c r="I124" s="204"/>
      <c r="J124" s="204" t="s">
        <v>1346</v>
      </c>
      <c r="K124" s="229"/>
    </row>
    <row r="125" spans="2:11" customFormat="1" ht="5.25" customHeight="1">
      <c r="B125" s="230"/>
      <c r="C125" s="207"/>
      <c r="D125" s="207"/>
      <c r="E125" s="207"/>
      <c r="F125" s="207"/>
      <c r="G125" s="231"/>
      <c r="H125" s="207"/>
      <c r="I125" s="207"/>
      <c r="J125" s="207"/>
      <c r="K125" s="232"/>
    </row>
    <row r="126" spans="2:11" customFormat="1" ht="15" customHeight="1">
      <c r="B126" s="230"/>
      <c r="C126" s="189" t="s">
        <v>1350</v>
      </c>
      <c r="D126" s="209"/>
      <c r="E126" s="209"/>
      <c r="F126" s="210" t="s">
        <v>1347</v>
      </c>
      <c r="G126" s="189"/>
      <c r="H126" s="189" t="s">
        <v>1387</v>
      </c>
      <c r="I126" s="189" t="s">
        <v>1349</v>
      </c>
      <c r="J126" s="189">
        <v>120</v>
      </c>
      <c r="K126" s="233"/>
    </row>
    <row r="127" spans="2:11" customFormat="1" ht="15" customHeight="1">
      <c r="B127" s="230"/>
      <c r="C127" s="189" t="s">
        <v>1396</v>
      </c>
      <c r="D127" s="189"/>
      <c r="E127" s="189"/>
      <c r="F127" s="210" t="s">
        <v>1347</v>
      </c>
      <c r="G127" s="189"/>
      <c r="H127" s="189" t="s">
        <v>1397</v>
      </c>
      <c r="I127" s="189" t="s">
        <v>1349</v>
      </c>
      <c r="J127" s="189" t="s">
        <v>1398</v>
      </c>
      <c r="K127" s="233"/>
    </row>
    <row r="128" spans="2:11" customFormat="1" ht="15" customHeight="1">
      <c r="B128" s="230"/>
      <c r="C128" s="189" t="s">
        <v>1295</v>
      </c>
      <c r="D128" s="189"/>
      <c r="E128" s="189"/>
      <c r="F128" s="210" t="s">
        <v>1347</v>
      </c>
      <c r="G128" s="189"/>
      <c r="H128" s="189" t="s">
        <v>1399</v>
      </c>
      <c r="I128" s="189" t="s">
        <v>1349</v>
      </c>
      <c r="J128" s="189" t="s">
        <v>1398</v>
      </c>
      <c r="K128" s="233"/>
    </row>
    <row r="129" spans="2:11" customFormat="1" ht="15" customHeight="1">
      <c r="B129" s="230"/>
      <c r="C129" s="189" t="s">
        <v>1358</v>
      </c>
      <c r="D129" s="189"/>
      <c r="E129" s="189"/>
      <c r="F129" s="210" t="s">
        <v>1353</v>
      </c>
      <c r="G129" s="189"/>
      <c r="H129" s="189" t="s">
        <v>1359</v>
      </c>
      <c r="I129" s="189" t="s">
        <v>1349</v>
      </c>
      <c r="J129" s="189">
        <v>15</v>
      </c>
      <c r="K129" s="233"/>
    </row>
    <row r="130" spans="2:11" customFormat="1" ht="15" customHeight="1">
      <c r="B130" s="230"/>
      <c r="C130" s="189" t="s">
        <v>1360</v>
      </c>
      <c r="D130" s="189"/>
      <c r="E130" s="189"/>
      <c r="F130" s="210" t="s">
        <v>1353</v>
      </c>
      <c r="G130" s="189"/>
      <c r="H130" s="189" t="s">
        <v>1361</v>
      </c>
      <c r="I130" s="189" t="s">
        <v>1349</v>
      </c>
      <c r="J130" s="189">
        <v>15</v>
      </c>
      <c r="K130" s="233"/>
    </row>
    <row r="131" spans="2:11" customFormat="1" ht="15" customHeight="1">
      <c r="B131" s="230"/>
      <c r="C131" s="189" t="s">
        <v>1362</v>
      </c>
      <c r="D131" s="189"/>
      <c r="E131" s="189"/>
      <c r="F131" s="210" t="s">
        <v>1353</v>
      </c>
      <c r="G131" s="189"/>
      <c r="H131" s="189" t="s">
        <v>1363</v>
      </c>
      <c r="I131" s="189" t="s">
        <v>1349</v>
      </c>
      <c r="J131" s="189">
        <v>20</v>
      </c>
      <c r="K131" s="233"/>
    </row>
    <row r="132" spans="2:11" customFormat="1" ht="15" customHeight="1">
      <c r="B132" s="230"/>
      <c r="C132" s="189" t="s">
        <v>1364</v>
      </c>
      <c r="D132" s="189"/>
      <c r="E132" s="189"/>
      <c r="F132" s="210" t="s">
        <v>1353</v>
      </c>
      <c r="G132" s="189"/>
      <c r="H132" s="189" t="s">
        <v>1365</v>
      </c>
      <c r="I132" s="189" t="s">
        <v>1349</v>
      </c>
      <c r="J132" s="189">
        <v>20</v>
      </c>
      <c r="K132" s="233"/>
    </row>
    <row r="133" spans="2:11" customFormat="1" ht="15" customHeight="1">
      <c r="B133" s="230"/>
      <c r="C133" s="189" t="s">
        <v>1352</v>
      </c>
      <c r="D133" s="189"/>
      <c r="E133" s="189"/>
      <c r="F133" s="210" t="s">
        <v>1353</v>
      </c>
      <c r="G133" s="189"/>
      <c r="H133" s="189" t="s">
        <v>1387</v>
      </c>
      <c r="I133" s="189" t="s">
        <v>1349</v>
      </c>
      <c r="J133" s="189">
        <v>50</v>
      </c>
      <c r="K133" s="233"/>
    </row>
    <row r="134" spans="2:11" customFormat="1" ht="15" customHeight="1">
      <c r="B134" s="230"/>
      <c r="C134" s="189" t="s">
        <v>1366</v>
      </c>
      <c r="D134" s="189"/>
      <c r="E134" s="189"/>
      <c r="F134" s="210" t="s">
        <v>1353</v>
      </c>
      <c r="G134" s="189"/>
      <c r="H134" s="189" t="s">
        <v>1387</v>
      </c>
      <c r="I134" s="189" t="s">
        <v>1349</v>
      </c>
      <c r="J134" s="189">
        <v>50</v>
      </c>
      <c r="K134" s="233"/>
    </row>
    <row r="135" spans="2:11" customFormat="1" ht="15" customHeight="1">
      <c r="B135" s="230"/>
      <c r="C135" s="189" t="s">
        <v>1372</v>
      </c>
      <c r="D135" s="189"/>
      <c r="E135" s="189"/>
      <c r="F135" s="210" t="s">
        <v>1353</v>
      </c>
      <c r="G135" s="189"/>
      <c r="H135" s="189" t="s">
        <v>1387</v>
      </c>
      <c r="I135" s="189" t="s">
        <v>1349</v>
      </c>
      <c r="J135" s="189">
        <v>50</v>
      </c>
      <c r="K135" s="233"/>
    </row>
    <row r="136" spans="2:11" customFormat="1" ht="15" customHeight="1">
      <c r="B136" s="230"/>
      <c r="C136" s="189" t="s">
        <v>1374</v>
      </c>
      <c r="D136" s="189"/>
      <c r="E136" s="189"/>
      <c r="F136" s="210" t="s">
        <v>1353</v>
      </c>
      <c r="G136" s="189"/>
      <c r="H136" s="189" t="s">
        <v>1387</v>
      </c>
      <c r="I136" s="189" t="s">
        <v>1349</v>
      </c>
      <c r="J136" s="189">
        <v>50</v>
      </c>
      <c r="K136" s="233"/>
    </row>
    <row r="137" spans="2:11" customFormat="1" ht="15" customHeight="1">
      <c r="B137" s="230"/>
      <c r="C137" s="189" t="s">
        <v>1375</v>
      </c>
      <c r="D137" s="189"/>
      <c r="E137" s="189"/>
      <c r="F137" s="210" t="s">
        <v>1353</v>
      </c>
      <c r="G137" s="189"/>
      <c r="H137" s="189" t="s">
        <v>1400</v>
      </c>
      <c r="I137" s="189" t="s">
        <v>1349</v>
      </c>
      <c r="J137" s="189">
        <v>255</v>
      </c>
      <c r="K137" s="233"/>
    </row>
    <row r="138" spans="2:11" customFormat="1" ht="15" customHeight="1">
      <c r="B138" s="230"/>
      <c r="C138" s="189" t="s">
        <v>1377</v>
      </c>
      <c r="D138" s="189"/>
      <c r="E138" s="189"/>
      <c r="F138" s="210" t="s">
        <v>1347</v>
      </c>
      <c r="G138" s="189"/>
      <c r="H138" s="189" t="s">
        <v>1401</v>
      </c>
      <c r="I138" s="189" t="s">
        <v>1379</v>
      </c>
      <c r="J138" s="189"/>
      <c r="K138" s="233"/>
    </row>
    <row r="139" spans="2:11" customFormat="1" ht="15" customHeight="1">
      <c r="B139" s="230"/>
      <c r="C139" s="189" t="s">
        <v>1380</v>
      </c>
      <c r="D139" s="189"/>
      <c r="E139" s="189"/>
      <c r="F139" s="210" t="s">
        <v>1347</v>
      </c>
      <c r="G139" s="189"/>
      <c r="H139" s="189" t="s">
        <v>1402</v>
      </c>
      <c r="I139" s="189" t="s">
        <v>1382</v>
      </c>
      <c r="J139" s="189"/>
      <c r="K139" s="233"/>
    </row>
    <row r="140" spans="2:11" customFormat="1" ht="15" customHeight="1">
      <c r="B140" s="230"/>
      <c r="C140" s="189" t="s">
        <v>1383</v>
      </c>
      <c r="D140" s="189"/>
      <c r="E140" s="189"/>
      <c r="F140" s="210" t="s">
        <v>1347</v>
      </c>
      <c r="G140" s="189"/>
      <c r="H140" s="189" t="s">
        <v>1383</v>
      </c>
      <c r="I140" s="189" t="s">
        <v>1382</v>
      </c>
      <c r="J140" s="189"/>
      <c r="K140" s="233"/>
    </row>
    <row r="141" spans="2:11" customFormat="1" ht="15" customHeight="1">
      <c r="B141" s="230"/>
      <c r="C141" s="189" t="s">
        <v>36</v>
      </c>
      <c r="D141" s="189"/>
      <c r="E141" s="189"/>
      <c r="F141" s="210" t="s">
        <v>1347</v>
      </c>
      <c r="G141" s="189"/>
      <c r="H141" s="189" t="s">
        <v>1403</v>
      </c>
      <c r="I141" s="189" t="s">
        <v>1382</v>
      </c>
      <c r="J141" s="189"/>
      <c r="K141" s="233"/>
    </row>
    <row r="142" spans="2:11" customFormat="1" ht="15" customHeight="1">
      <c r="B142" s="230"/>
      <c r="C142" s="189" t="s">
        <v>1404</v>
      </c>
      <c r="D142" s="189"/>
      <c r="E142" s="189"/>
      <c r="F142" s="210" t="s">
        <v>1347</v>
      </c>
      <c r="G142" s="189"/>
      <c r="H142" s="189" t="s">
        <v>1405</v>
      </c>
      <c r="I142" s="189" t="s">
        <v>1382</v>
      </c>
      <c r="J142" s="189"/>
      <c r="K142" s="233"/>
    </row>
    <row r="143" spans="2:11" customFormat="1" ht="15" customHeight="1">
      <c r="B143" s="234"/>
      <c r="C143" s="235"/>
      <c r="D143" s="235"/>
      <c r="E143" s="235"/>
      <c r="F143" s="235"/>
      <c r="G143" s="235"/>
      <c r="H143" s="235"/>
      <c r="I143" s="235"/>
      <c r="J143" s="235"/>
      <c r="K143" s="236"/>
    </row>
    <row r="144" spans="2:11" customFormat="1" ht="18.75" customHeight="1">
      <c r="B144" s="221"/>
      <c r="C144" s="221"/>
      <c r="D144" s="221"/>
      <c r="E144" s="221"/>
      <c r="F144" s="222"/>
      <c r="G144" s="221"/>
      <c r="H144" s="221"/>
      <c r="I144" s="221"/>
      <c r="J144" s="221"/>
      <c r="K144" s="221"/>
    </row>
    <row r="145" spans="2:11" customFormat="1" ht="18.75" customHeight="1">
      <c r="B145" s="196"/>
      <c r="C145" s="196"/>
      <c r="D145" s="196"/>
      <c r="E145" s="196"/>
      <c r="F145" s="196"/>
      <c r="G145" s="196"/>
      <c r="H145" s="196"/>
      <c r="I145" s="196"/>
      <c r="J145" s="196"/>
      <c r="K145" s="196"/>
    </row>
    <row r="146" spans="2:11" customFormat="1" ht="7.5" customHeight="1">
      <c r="B146" s="197"/>
      <c r="C146" s="198"/>
      <c r="D146" s="198"/>
      <c r="E146" s="198"/>
      <c r="F146" s="198"/>
      <c r="G146" s="198"/>
      <c r="H146" s="198"/>
      <c r="I146" s="198"/>
      <c r="J146" s="198"/>
      <c r="K146" s="199"/>
    </row>
    <row r="147" spans="2:11" customFormat="1" ht="45" customHeight="1">
      <c r="B147" s="200"/>
      <c r="C147" s="379" t="s">
        <v>1406</v>
      </c>
      <c r="D147" s="379"/>
      <c r="E147" s="379"/>
      <c r="F147" s="379"/>
      <c r="G147" s="379"/>
      <c r="H147" s="379"/>
      <c r="I147" s="379"/>
      <c r="J147" s="379"/>
      <c r="K147" s="201"/>
    </row>
    <row r="148" spans="2:11" customFormat="1" ht="17.25" customHeight="1">
      <c r="B148" s="200"/>
      <c r="C148" s="202" t="s">
        <v>1341</v>
      </c>
      <c r="D148" s="202"/>
      <c r="E148" s="202"/>
      <c r="F148" s="202" t="s">
        <v>1342</v>
      </c>
      <c r="G148" s="203"/>
      <c r="H148" s="202" t="s">
        <v>52</v>
      </c>
      <c r="I148" s="202" t="s">
        <v>55</v>
      </c>
      <c r="J148" s="202" t="s">
        <v>1343</v>
      </c>
      <c r="K148" s="201"/>
    </row>
    <row r="149" spans="2:11" customFormat="1" ht="17.25" customHeight="1">
      <c r="B149" s="200"/>
      <c r="C149" s="204" t="s">
        <v>1344</v>
      </c>
      <c r="D149" s="204"/>
      <c r="E149" s="204"/>
      <c r="F149" s="205" t="s">
        <v>1345</v>
      </c>
      <c r="G149" s="206"/>
      <c r="H149" s="204"/>
      <c r="I149" s="204"/>
      <c r="J149" s="204" t="s">
        <v>1346</v>
      </c>
      <c r="K149" s="201"/>
    </row>
    <row r="150" spans="2:11" customFormat="1" ht="5.25" customHeight="1">
      <c r="B150" s="212"/>
      <c r="C150" s="207"/>
      <c r="D150" s="207"/>
      <c r="E150" s="207"/>
      <c r="F150" s="207"/>
      <c r="G150" s="208"/>
      <c r="H150" s="207"/>
      <c r="I150" s="207"/>
      <c r="J150" s="207"/>
      <c r="K150" s="233"/>
    </row>
    <row r="151" spans="2:11" customFormat="1" ht="15" customHeight="1">
      <c r="B151" s="212"/>
      <c r="C151" s="237" t="s">
        <v>1350</v>
      </c>
      <c r="D151" s="189"/>
      <c r="E151" s="189"/>
      <c r="F151" s="238" t="s">
        <v>1347</v>
      </c>
      <c r="G151" s="189"/>
      <c r="H151" s="237" t="s">
        <v>1387</v>
      </c>
      <c r="I151" s="237" t="s">
        <v>1349</v>
      </c>
      <c r="J151" s="237">
        <v>120</v>
      </c>
      <c r="K151" s="233"/>
    </row>
    <row r="152" spans="2:11" customFormat="1" ht="15" customHeight="1">
      <c r="B152" s="212"/>
      <c r="C152" s="237" t="s">
        <v>1396</v>
      </c>
      <c r="D152" s="189"/>
      <c r="E152" s="189"/>
      <c r="F152" s="238" t="s">
        <v>1347</v>
      </c>
      <c r="G152" s="189"/>
      <c r="H152" s="237" t="s">
        <v>1407</v>
      </c>
      <c r="I152" s="237" t="s">
        <v>1349</v>
      </c>
      <c r="J152" s="237" t="s">
        <v>1398</v>
      </c>
      <c r="K152" s="233"/>
    </row>
    <row r="153" spans="2:11" customFormat="1" ht="15" customHeight="1">
      <c r="B153" s="212"/>
      <c r="C153" s="237" t="s">
        <v>1295</v>
      </c>
      <c r="D153" s="189"/>
      <c r="E153" s="189"/>
      <c r="F153" s="238" t="s">
        <v>1347</v>
      </c>
      <c r="G153" s="189"/>
      <c r="H153" s="237" t="s">
        <v>1408</v>
      </c>
      <c r="I153" s="237" t="s">
        <v>1349</v>
      </c>
      <c r="J153" s="237" t="s">
        <v>1398</v>
      </c>
      <c r="K153" s="233"/>
    </row>
    <row r="154" spans="2:11" customFormat="1" ht="15" customHeight="1">
      <c r="B154" s="212"/>
      <c r="C154" s="237" t="s">
        <v>1352</v>
      </c>
      <c r="D154" s="189"/>
      <c r="E154" s="189"/>
      <c r="F154" s="238" t="s">
        <v>1353</v>
      </c>
      <c r="G154" s="189"/>
      <c r="H154" s="237" t="s">
        <v>1387</v>
      </c>
      <c r="I154" s="237" t="s">
        <v>1349</v>
      </c>
      <c r="J154" s="237">
        <v>50</v>
      </c>
      <c r="K154" s="233"/>
    </row>
    <row r="155" spans="2:11" customFormat="1" ht="15" customHeight="1">
      <c r="B155" s="212"/>
      <c r="C155" s="237" t="s">
        <v>1355</v>
      </c>
      <c r="D155" s="189"/>
      <c r="E155" s="189"/>
      <c r="F155" s="238" t="s">
        <v>1347</v>
      </c>
      <c r="G155" s="189"/>
      <c r="H155" s="237" t="s">
        <v>1387</v>
      </c>
      <c r="I155" s="237" t="s">
        <v>1357</v>
      </c>
      <c r="J155" s="237"/>
      <c r="K155" s="233"/>
    </row>
    <row r="156" spans="2:11" customFormat="1" ht="15" customHeight="1">
      <c r="B156" s="212"/>
      <c r="C156" s="237" t="s">
        <v>1366</v>
      </c>
      <c r="D156" s="189"/>
      <c r="E156" s="189"/>
      <c r="F156" s="238" t="s">
        <v>1353</v>
      </c>
      <c r="G156" s="189"/>
      <c r="H156" s="237" t="s">
        <v>1387</v>
      </c>
      <c r="I156" s="237" t="s">
        <v>1349</v>
      </c>
      <c r="J156" s="237">
        <v>50</v>
      </c>
      <c r="K156" s="233"/>
    </row>
    <row r="157" spans="2:11" customFormat="1" ht="15" customHeight="1">
      <c r="B157" s="212"/>
      <c r="C157" s="237" t="s">
        <v>1374</v>
      </c>
      <c r="D157" s="189"/>
      <c r="E157" s="189"/>
      <c r="F157" s="238" t="s">
        <v>1353</v>
      </c>
      <c r="G157" s="189"/>
      <c r="H157" s="237" t="s">
        <v>1387</v>
      </c>
      <c r="I157" s="237" t="s">
        <v>1349</v>
      </c>
      <c r="J157" s="237">
        <v>50</v>
      </c>
      <c r="K157" s="233"/>
    </row>
    <row r="158" spans="2:11" customFormat="1" ht="15" customHeight="1">
      <c r="B158" s="212"/>
      <c r="C158" s="237" t="s">
        <v>1372</v>
      </c>
      <c r="D158" s="189"/>
      <c r="E158" s="189"/>
      <c r="F158" s="238" t="s">
        <v>1353</v>
      </c>
      <c r="G158" s="189"/>
      <c r="H158" s="237" t="s">
        <v>1387</v>
      </c>
      <c r="I158" s="237" t="s">
        <v>1349</v>
      </c>
      <c r="J158" s="237">
        <v>50</v>
      </c>
      <c r="K158" s="233"/>
    </row>
    <row r="159" spans="2:11" customFormat="1" ht="15" customHeight="1">
      <c r="B159" s="212"/>
      <c r="C159" s="237" t="s">
        <v>80</v>
      </c>
      <c r="D159" s="189"/>
      <c r="E159" s="189"/>
      <c r="F159" s="238" t="s">
        <v>1347</v>
      </c>
      <c r="G159" s="189"/>
      <c r="H159" s="237" t="s">
        <v>1409</v>
      </c>
      <c r="I159" s="237" t="s">
        <v>1349</v>
      </c>
      <c r="J159" s="237" t="s">
        <v>1410</v>
      </c>
      <c r="K159" s="233"/>
    </row>
    <row r="160" spans="2:11" customFormat="1" ht="15" customHeight="1">
      <c r="B160" s="212"/>
      <c r="C160" s="237" t="s">
        <v>1411</v>
      </c>
      <c r="D160" s="189"/>
      <c r="E160" s="189"/>
      <c r="F160" s="238" t="s">
        <v>1347</v>
      </c>
      <c r="G160" s="189"/>
      <c r="H160" s="237" t="s">
        <v>1412</v>
      </c>
      <c r="I160" s="237" t="s">
        <v>1382</v>
      </c>
      <c r="J160" s="237"/>
      <c r="K160" s="233"/>
    </row>
    <row r="161" spans="2:11" customFormat="1" ht="15" customHeight="1">
      <c r="B161" s="239"/>
      <c r="C161" s="219"/>
      <c r="D161" s="219"/>
      <c r="E161" s="219"/>
      <c r="F161" s="219"/>
      <c r="G161" s="219"/>
      <c r="H161" s="219"/>
      <c r="I161" s="219"/>
      <c r="J161" s="219"/>
      <c r="K161" s="240"/>
    </row>
    <row r="162" spans="2:11" customFormat="1" ht="18.75" customHeight="1">
      <c r="B162" s="221"/>
      <c r="C162" s="231"/>
      <c r="D162" s="231"/>
      <c r="E162" s="231"/>
      <c r="F162" s="241"/>
      <c r="G162" s="231"/>
      <c r="H162" s="231"/>
      <c r="I162" s="231"/>
      <c r="J162" s="231"/>
      <c r="K162" s="221"/>
    </row>
    <row r="163" spans="2:11" customFormat="1" ht="18.75" customHeight="1">
      <c r="B163" s="196"/>
      <c r="C163" s="196"/>
      <c r="D163" s="196"/>
      <c r="E163" s="196"/>
      <c r="F163" s="196"/>
      <c r="G163" s="196"/>
      <c r="H163" s="196"/>
      <c r="I163" s="196"/>
      <c r="J163" s="196"/>
      <c r="K163" s="196"/>
    </row>
    <row r="164" spans="2:11" customFormat="1" ht="7.5" customHeight="1">
      <c r="B164" s="178"/>
      <c r="C164" s="179"/>
      <c r="D164" s="179"/>
      <c r="E164" s="179"/>
      <c r="F164" s="179"/>
      <c r="G164" s="179"/>
      <c r="H164" s="179"/>
      <c r="I164" s="179"/>
      <c r="J164" s="179"/>
      <c r="K164" s="180"/>
    </row>
    <row r="165" spans="2:11" customFormat="1" ht="45" customHeight="1">
      <c r="B165" s="181"/>
      <c r="C165" s="377" t="s">
        <v>1413</v>
      </c>
      <c r="D165" s="377"/>
      <c r="E165" s="377"/>
      <c r="F165" s="377"/>
      <c r="G165" s="377"/>
      <c r="H165" s="377"/>
      <c r="I165" s="377"/>
      <c r="J165" s="377"/>
      <c r="K165" s="182"/>
    </row>
    <row r="166" spans="2:11" customFormat="1" ht="17.25" customHeight="1">
      <c r="B166" s="181"/>
      <c r="C166" s="202" t="s">
        <v>1341</v>
      </c>
      <c r="D166" s="202"/>
      <c r="E166" s="202"/>
      <c r="F166" s="202" t="s">
        <v>1342</v>
      </c>
      <c r="G166" s="242"/>
      <c r="H166" s="243" t="s">
        <v>52</v>
      </c>
      <c r="I166" s="243" t="s">
        <v>55</v>
      </c>
      <c r="J166" s="202" t="s">
        <v>1343</v>
      </c>
      <c r="K166" s="182"/>
    </row>
    <row r="167" spans="2:11" customFormat="1" ht="17.25" customHeight="1">
      <c r="B167" s="183"/>
      <c r="C167" s="204" t="s">
        <v>1344</v>
      </c>
      <c r="D167" s="204"/>
      <c r="E167" s="204"/>
      <c r="F167" s="205" t="s">
        <v>1345</v>
      </c>
      <c r="G167" s="244"/>
      <c r="H167" s="245"/>
      <c r="I167" s="245"/>
      <c r="J167" s="204" t="s">
        <v>1346</v>
      </c>
      <c r="K167" s="184"/>
    </row>
    <row r="168" spans="2:11" customFormat="1" ht="5.25" customHeight="1">
      <c r="B168" s="212"/>
      <c r="C168" s="207"/>
      <c r="D168" s="207"/>
      <c r="E168" s="207"/>
      <c r="F168" s="207"/>
      <c r="G168" s="208"/>
      <c r="H168" s="207"/>
      <c r="I168" s="207"/>
      <c r="J168" s="207"/>
      <c r="K168" s="233"/>
    </row>
    <row r="169" spans="2:11" customFormat="1" ht="15" customHeight="1">
      <c r="B169" s="212"/>
      <c r="C169" s="189" t="s">
        <v>1350</v>
      </c>
      <c r="D169" s="189"/>
      <c r="E169" s="189"/>
      <c r="F169" s="210" t="s">
        <v>1347</v>
      </c>
      <c r="G169" s="189"/>
      <c r="H169" s="189" t="s">
        <v>1387</v>
      </c>
      <c r="I169" s="189" t="s">
        <v>1349</v>
      </c>
      <c r="J169" s="189">
        <v>120</v>
      </c>
      <c r="K169" s="233"/>
    </row>
    <row r="170" spans="2:11" customFormat="1" ht="15" customHeight="1">
      <c r="B170" s="212"/>
      <c r="C170" s="189" t="s">
        <v>1396</v>
      </c>
      <c r="D170" s="189"/>
      <c r="E170" s="189"/>
      <c r="F170" s="210" t="s">
        <v>1347</v>
      </c>
      <c r="G170" s="189"/>
      <c r="H170" s="189" t="s">
        <v>1397</v>
      </c>
      <c r="I170" s="189" t="s">
        <v>1349</v>
      </c>
      <c r="J170" s="189" t="s">
        <v>1398</v>
      </c>
      <c r="K170" s="233"/>
    </row>
    <row r="171" spans="2:11" customFormat="1" ht="15" customHeight="1">
      <c r="B171" s="212"/>
      <c r="C171" s="189" t="s">
        <v>1295</v>
      </c>
      <c r="D171" s="189"/>
      <c r="E171" s="189"/>
      <c r="F171" s="210" t="s">
        <v>1347</v>
      </c>
      <c r="G171" s="189"/>
      <c r="H171" s="189" t="s">
        <v>1414</v>
      </c>
      <c r="I171" s="189" t="s">
        <v>1349</v>
      </c>
      <c r="J171" s="189" t="s">
        <v>1398</v>
      </c>
      <c r="K171" s="233"/>
    </row>
    <row r="172" spans="2:11" customFormat="1" ht="15" customHeight="1">
      <c r="B172" s="212"/>
      <c r="C172" s="189" t="s">
        <v>1352</v>
      </c>
      <c r="D172" s="189"/>
      <c r="E172" s="189"/>
      <c r="F172" s="210" t="s">
        <v>1353</v>
      </c>
      <c r="G172" s="189"/>
      <c r="H172" s="189" t="s">
        <v>1414</v>
      </c>
      <c r="I172" s="189" t="s">
        <v>1349</v>
      </c>
      <c r="J172" s="189">
        <v>50</v>
      </c>
      <c r="K172" s="233"/>
    </row>
    <row r="173" spans="2:11" customFormat="1" ht="15" customHeight="1">
      <c r="B173" s="212"/>
      <c r="C173" s="189" t="s">
        <v>1355</v>
      </c>
      <c r="D173" s="189"/>
      <c r="E173" s="189"/>
      <c r="F173" s="210" t="s">
        <v>1347</v>
      </c>
      <c r="G173" s="189"/>
      <c r="H173" s="189" t="s">
        <v>1414</v>
      </c>
      <c r="I173" s="189" t="s">
        <v>1357</v>
      </c>
      <c r="J173" s="189"/>
      <c r="K173" s="233"/>
    </row>
    <row r="174" spans="2:11" customFormat="1" ht="15" customHeight="1">
      <c r="B174" s="212"/>
      <c r="C174" s="189" t="s">
        <v>1366</v>
      </c>
      <c r="D174" s="189"/>
      <c r="E174" s="189"/>
      <c r="F174" s="210" t="s">
        <v>1353</v>
      </c>
      <c r="G174" s="189"/>
      <c r="H174" s="189" t="s">
        <v>1414</v>
      </c>
      <c r="I174" s="189" t="s">
        <v>1349</v>
      </c>
      <c r="J174" s="189">
        <v>50</v>
      </c>
      <c r="K174" s="233"/>
    </row>
    <row r="175" spans="2:11" customFormat="1" ht="15" customHeight="1">
      <c r="B175" s="212"/>
      <c r="C175" s="189" t="s">
        <v>1374</v>
      </c>
      <c r="D175" s="189"/>
      <c r="E175" s="189"/>
      <c r="F175" s="210" t="s">
        <v>1353</v>
      </c>
      <c r="G175" s="189"/>
      <c r="H175" s="189" t="s">
        <v>1414</v>
      </c>
      <c r="I175" s="189" t="s">
        <v>1349</v>
      </c>
      <c r="J175" s="189">
        <v>50</v>
      </c>
      <c r="K175" s="233"/>
    </row>
    <row r="176" spans="2:11" customFormat="1" ht="15" customHeight="1">
      <c r="B176" s="212"/>
      <c r="C176" s="189" t="s">
        <v>1372</v>
      </c>
      <c r="D176" s="189"/>
      <c r="E176" s="189"/>
      <c r="F176" s="210" t="s">
        <v>1353</v>
      </c>
      <c r="G176" s="189"/>
      <c r="H176" s="189" t="s">
        <v>1414</v>
      </c>
      <c r="I176" s="189" t="s">
        <v>1349</v>
      </c>
      <c r="J176" s="189">
        <v>50</v>
      </c>
      <c r="K176" s="233"/>
    </row>
    <row r="177" spans="2:11" customFormat="1" ht="15" customHeight="1">
      <c r="B177" s="212"/>
      <c r="C177" s="189" t="s">
        <v>116</v>
      </c>
      <c r="D177" s="189"/>
      <c r="E177" s="189"/>
      <c r="F177" s="210" t="s">
        <v>1347</v>
      </c>
      <c r="G177" s="189"/>
      <c r="H177" s="189" t="s">
        <v>1415</v>
      </c>
      <c r="I177" s="189" t="s">
        <v>1416</v>
      </c>
      <c r="J177" s="189"/>
      <c r="K177" s="233"/>
    </row>
    <row r="178" spans="2:11" customFormat="1" ht="15" customHeight="1">
      <c r="B178" s="212"/>
      <c r="C178" s="189" t="s">
        <v>55</v>
      </c>
      <c r="D178" s="189"/>
      <c r="E178" s="189"/>
      <c r="F178" s="210" t="s">
        <v>1347</v>
      </c>
      <c r="G178" s="189"/>
      <c r="H178" s="189" t="s">
        <v>1417</v>
      </c>
      <c r="I178" s="189" t="s">
        <v>1418</v>
      </c>
      <c r="J178" s="189">
        <v>1</v>
      </c>
      <c r="K178" s="233"/>
    </row>
    <row r="179" spans="2:11" customFormat="1" ht="15" customHeight="1">
      <c r="B179" s="212"/>
      <c r="C179" s="189" t="s">
        <v>51</v>
      </c>
      <c r="D179" s="189"/>
      <c r="E179" s="189"/>
      <c r="F179" s="210" t="s">
        <v>1347</v>
      </c>
      <c r="G179" s="189"/>
      <c r="H179" s="189" t="s">
        <v>1419</v>
      </c>
      <c r="I179" s="189" t="s">
        <v>1349</v>
      </c>
      <c r="J179" s="189">
        <v>20</v>
      </c>
      <c r="K179" s="233"/>
    </row>
    <row r="180" spans="2:11" customFormat="1" ht="15" customHeight="1">
      <c r="B180" s="212"/>
      <c r="C180" s="189" t="s">
        <v>52</v>
      </c>
      <c r="D180" s="189"/>
      <c r="E180" s="189"/>
      <c r="F180" s="210" t="s">
        <v>1347</v>
      </c>
      <c r="G180" s="189"/>
      <c r="H180" s="189" t="s">
        <v>1420</v>
      </c>
      <c r="I180" s="189" t="s">
        <v>1349</v>
      </c>
      <c r="J180" s="189">
        <v>255</v>
      </c>
      <c r="K180" s="233"/>
    </row>
    <row r="181" spans="2:11" customFormat="1" ht="15" customHeight="1">
      <c r="B181" s="212"/>
      <c r="C181" s="189" t="s">
        <v>117</v>
      </c>
      <c r="D181" s="189"/>
      <c r="E181" s="189"/>
      <c r="F181" s="210" t="s">
        <v>1347</v>
      </c>
      <c r="G181" s="189"/>
      <c r="H181" s="189" t="s">
        <v>1311</v>
      </c>
      <c r="I181" s="189" t="s">
        <v>1349</v>
      </c>
      <c r="J181" s="189">
        <v>10</v>
      </c>
      <c r="K181" s="233"/>
    </row>
    <row r="182" spans="2:11" customFormat="1" ht="15" customHeight="1">
      <c r="B182" s="212"/>
      <c r="C182" s="189" t="s">
        <v>118</v>
      </c>
      <c r="D182" s="189"/>
      <c r="E182" s="189"/>
      <c r="F182" s="210" t="s">
        <v>1347</v>
      </c>
      <c r="G182" s="189"/>
      <c r="H182" s="189" t="s">
        <v>1421</v>
      </c>
      <c r="I182" s="189" t="s">
        <v>1382</v>
      </c>
      <c r="J182" s="189"/>
      <c r="K182" s="233"/>
    </row>
    <row r="183" spans="2:11" customFormat="1" ht="15" customHeight="1">
      <c r="B183" s="212"/>
      <c r="C183" s="189" t="s">
        <v>1422</v>
      </c>
      <c r="D183" s="189"/>
      <c r="E183" s="189"/>
      <c r="F183" s="210" t="s">
        <v>1347</v>
      </c>
      <c r="G183" s="189"/>
      <c r="H183" s="189" t="s">
        <v>1423</v>
      </c>
      <c r="I183" s="189" t="s">
        <v>1382</v>
      </c>
      <c r="J183" s="189"/>
      <c r="K183" s="233"/>
    </row>
    <row r="184" spans="2:11" customFormat="1" ht="15" customHeight="1">
      <c r="B184" s="212"/>
      <c r="C184" s="189" t="s">
        <v>1411</v>
      </c>
      <c r="D184" s="189"/>
      <c r="E184" s="189"/>
      <c r="F184" s="210" t="s">
        <v>1347</v>
      </c>
      <c r="G184" s="189"/>
      <c r="H184" s="189" t="s">
        <v>1424</v>
      </c>
      <c r="I184" s="189" t="s">
        <v>1382</v>
      </c>
      <c r="J184" s="189"/>
      <c r="K184" s="233"/>
    </row>
    <row r="185" spans="2:11" customFormat="1" ht="15" customHeight="1">
      <c r="B185" s="212"/>
      <c r="C185" s="189" t="s">
        <v>120</v>
      </c>
      <c r="D185" s="189"/>
      <c r="E185" s="189"/>
      <c r="F185" s="210" t="s">
        <v>1353</v>
      </c>
      <c r="G185" s="189"/>
      <c r="H185" s="189" t="s">
        <v>1425</v>
      </c>
      <c r="I185" s="189" t="s">
        <v>1349</v>
      </c>
      <c r="J185" s="189">
        <v>50</v>
      </c>
      <c r="K185" s="233"/>
    </row>
    <row r="186" spans="2:11" customFormat="1" ht="15" customHeight="1">
      <c r="B186" s="212"/>
      <c r="C186" s="189" t="s">
        <v>1426</v>
      </c>
      <c r="D186" s="189"/>
      <c r="E186" s="189"/>
      <c r="F186" s="210" t="s">
        <v>1353</v>
      </c>
      <c r="G186" s="189"/>
      <c r="H186" s="189" t="s">
        <v>1427</v>
      </c>
      <c r="I186" s="189" t="s">
        <v>1428</v>
      </c>
      <c r="J186" s="189"/>
      <c r="K186" s="233"/>
    </row>
    <row r="187" spans="2:11" customFormat="1" ht="15" customHeight="1">
      <c r="B187" s="212"/>
      <c r="C187" s="189" t="s">
        <v>1429</v>
      </c>
      <c r="D187" s="189"/>
      <c r="E187" s="189"/>
      <c r="F187" s="210" t="s">
        <v>1353</v>
      </c>
      <c r="G187" s="189"/>
      <c r="H187" s="189" t="s">
        <v>1430</v>
      </c>
      <c r="I187" s="189" t="s">
        <v>1428</v>
      </c>
      <c r="J187" s="189"/>
      <c r="K187" s="233"/>
    </row>
    <row r="188" spans="2:11" customFormat="1" ht="15" customHeight="1">
      <c r="B188" s="212"/>
      <c r="C188" s="189" t="s">
        <v>1431</v>
      </c>
      <c r="D188" s="189"/>
      <c r="E188" s="189"/>
      <c r="F188" s="210" t="s">
        <v>1353</v>
      </c>
      <c r="G188" s="189"/>
      <c r="H188" s="189" t="s">
        <v>1432</v>
      </c>
      <c r="I188" s="189" t="s">
        <v>1428</v>
      </c>
      <c r="J188" s="189"/>
      <c r="K188" s="233"/>
    </row>
    <row r="189" spans="2:11" customFormat="1" ht="15" customHeight="1">
      <c r="B189" s="212"/>
      <c r="C189" s="246" t="s">
        <v>1433</v>
      </c>
      <c r="D189" s="189"/>
      <c r="E189" s="189"/>
      <c r="F189" s="210" t="s">
        <v>1353</v>
      </c>
      <c r="G189" s="189"/>
      <c r="H189" s="189" t="s">
        <v>1434</v>
      </c>
      <c r="I189" s="189" t="s">
        <v>1435</v>
      </c>
      <c r="J189" s="247" t="s">
        <v>1436</v>
      </c>
      <c r="K189" s="233"/>
    </row>
    <row r="190" spans="2:11" customFormat="1" ht="15" customHeight="1">
      <c r="B190" s="248"/>
      <c r="C190" s="249" t="s">
        <v>1437</v>
      </c>
      <c r="D190" s="250"/>
      <c r="E190" s="250"/>
      <c r="F190" s="251" t="s">
        <v>1353</v>
      </c>
      <c r="G190" s="250"/>
      <c r="H190" s="250" t="s">
        <v>1438</v>
      </c>
      <c r="I190" s="250" t="s">
        <v>1435</v>
      </c>
      <c r="J190" s="252" t="s">
        <v>1436</v>
      </c>
      <c r="K190" s="253"/>
    </row>
    <row r="191" spans="2:11" customFormat="1" ht="15" customHeight="1">
      <c r="B191" s="212"/>
      <c r="C191" s="246" t="s">
        <v>40</v>
      </c>
      <c r="D191" s="189"/>
      <c r="E191" s="189"/>
      <c r="F191" s="210" t="s">
        <v>1347</v>
      </c>
      <c r="G191" s="189"/>
      <c r="H191" s="186" t="s">
        <v>1439</v>
      </c>
      <c r="I191" s="189" t="s">
        <v>1440</v>
      </c>
      <c r="J191" s="189"/>
      <c r="K191" s="233"/>
    </row>
    <row r="192" spans="2:11" customFormat="1" ht="15" customHeight="1">
      <c r="B192" s="212"/>
      <c r="C192" s="246" t="s">
        <v>1441</v>
      </c>
      <c r="D192" s="189"/>
      <c r="E192" s="189"/>
      <c r="F192" s="210" t="s">
        <v>1347</v>
      </c>
      <c r="G192" s="189"/>
      <c r="H192" s="189" t="s">
        <v>1442</v>
      </c>
      <c r="I192" s="189" t="s">
        <v>1382</v>
      </c>
      <c r="J192" s="189"/>
      <c r="K192" s="233"/>
    </row>
    <row r="193" spans="2:11" customFormat="1" ht="15" customHeight="1">
      <c r="B193" s="212"/>
      <c r="C193" s="246" t="s">
        <v>1443</v>
      </c>
      <c r="D193" s="189"/>
      <c r="E193" s="189"/>
      <c r="F193" s="210" t="s">
        <v>1347</v>
      </c>
      <c r="G193" s="189"/>
      <c r="H193" s="189" t="s">
        <v>1444</v>
      </c>
      <c r="I193" s="189" t="s">
        <v>1382</v>
      </c>
      <c r="J193" s="189"/>
      <c r="K193" s="233"/>
    </row>
    <row r="194" spans="2:11" customFormat="1" ht="15" customHeight="1">
      <c r="B194" s="212"/>
      <c r="C194" s="246" t="s">
        <v>1445</v>
      </c>
      <c r="D194" s="189"/>
      <c r="E194" s="189"/>
      <c r="F194" s="210" t="s">
        <v>1353</v>
      </c>
      <c r="G194" s="189"/>
      <c r="H194" s="189" t="s">
        <v>1446</v>
      </c>
      <c r="I194" s="189" t="s">
        <v>1382</v>
      </c>
      <c r="J194" s="189"/>
      <c r="K194" s="233"/>
    </row>
    <row r="195" spans="2:11" customFormat="1" ht="15" customHeight="1">
      <c r="B195" s="239"/>
      <c r="C195" s="254"/>
      <c r="D195" s="219"/>
      <c r="E195" s="219"/>
      <c r="F195" s="219"/>
      <c r="G195" s="219"/>
      <c r="H195" s="219"/>
      <c r="I195" s="219"/>
      <c r="J195" s="219"/>
      <c r="K195" s="240"/>
    </row>
    <row r="196" spans="2:11" customFormat="1" ht="18.75" customHeight="1">
      <c r="B196" s="221"/>
      <c r="C196" s="231"/>
      <c r="D196" s="231"/>
      <c r="E196" s="231"/>
      <c r="F196" s="241"/>
      <c r="G196" s="231"/>
      <c r="H196" s="231"/>
      <c r="I196" s="231"/>
      <c r="J196" s="231"/>
      <c r="K196" s="221"/>
    </row>
    <row r="197" spans="2:11" customFormat="1" ht="18.75" customHeight="1">
      <c r="B197" s="221"/>
      <c r="C197" s="231"/>
      <c r="D197" s="231"/>
      <c r="E197" s="231"/>
      <c r="F197" s="241"/>
      <c r="G197" s="231"/>
      <c r="H197" s="231"/>
      <c r="I197" s="231"/>
      <c r="J197" s="231"/>
      <c r="K197" s="221"/>
    </row>
    <row r="198" spans="2:11" customFormat="1" ht="18.75" customHeight="1">
      <c r="B198" s="196"/>
      <c r="C198" s="196"/>
      <c r="D198" s="196"/>
      <c r="E198" s="196"/>
      <c r="F198" s="196"/>
      <c r="G198" s="196"/>
      <c r="H198" s="196"/>
      <c r="I198" s="196"/>
      <c r="J198" s="196"/>
      <c r="K198" s="196"/>
    </row>
    <row r="199" spans="2:11" customFormat="1" ht="13.5">
      <c r="B199" s="178"/>
      <c r="C199" s="179"/>
      <c r="D199" s="179"/>
      <c r="E199" s="179"/>
      <c r="F199" s="179"/>
      <c r="G199" s="179"/>
      <c r="H199" s="179"/>
      <c r="I199" s="179"/>
      <c r="J199" s="179"/>
      <c r="K199" s="180"/>
    </row>
    <row r="200" spans="2:11" customFormat="1" ht="21">
      <c r="B200" s="181"/>
      <c r="C200" s="377" t="s">
        <v>1447</v>
      </c>
      <c r="D200" s="377"/>
      <c r="E200" s="377"/>
      <c r="F200" s="377"/>
      <c r="G200" s="377"/>
      <c r="H200" s="377"/>
      <c r="I200" s="377"/>
      <c r="J200" s="377"/>
      <c r="K200" s="182"/>
    </row>
    <row r="201" spans="2:11" customFormat="1" ht="25.5" customHeight="1">
      <c r="B201" s="181"/>
      <c r="C201" s="255" t="s">
        <v>1448</v>
      </c>
      <c r="D201" s="255"/>
      <c r="E201" s="255"/>
      <c r="F201" s="255" t="s">
        <v>1449</v>
      </c>
      <c r="G201" s="256"/>
      <c r="H201" s="380" t="s">
        <v>1450</v>
      </c>
      <c r="I201" s="380"/>
      <c r="J201" s="380"/>
      <c r="K201" s="182"/>
    </row>
    <row r="202" spans="2:11" customFormat="1" ht="5.25" customHeight="1">
      <c r="B202" s="212"/>
      <c r="C202" s="207"/>
      <c r="D202" s="207"/>
      <c r="E202" s="207"/>
      <c r="F202" s="207"/>
      <c r="G202" s="231"/>
      <c r="H202" s="207"/>
      <c r="I202" s="207"/>
      <c r="J202" s="207"/>
      <c r="K202" s="233"/>
    </row>
    <row r="203" spans="2:11" customFormat="1" ht="15" customHeight="1">
      <c r="B203" s="212"/>
      <c r="C203" s="189" t="s">
        <v>1440</v>
      </c>
      <c r="D203" s="189"/>
      <c r="E203" s="189"/>
      <c r="F203" s="210" t="s">
        <v>41</v>
      </c>
      <c r="G203" s="189"/>
      <c r="H203" s="381" t="s">
        <v>1451</v>
      </c>
      <c r="I203" s="381"/>
      <c r="J203" s="381"/>
      <c r="K203" s="233"/>
    </row>
    <row r="204" spans="2:11" customFormat="1" ht="15" customHeight="1">
      <c r="B204" s="212"/>
      <c r="C204" s="189"/>
      <c r="D204" s="189"/>
      <c r="E204" s="189"/>
      <c r="F204" s="210" t="s">
        <v>42</v>
      </c>
      <c r="G204" s="189"/>
      <c r="H204" s="381" t="s">
        <v>1452</v>
      </c>
      <c r="I204" s="381"/>
      <c r="J204" s="381"/>
      <c r="K204" s="233"/>
    </row>
    <row r="205" spans="2:11" customFormat="1" ht="15" customHeight="1">
      <c r="B205" s="212"/>
      <c r="C205" s="189"/>
      <c r="D205" s="189"/>
      <c r="E205" s="189"/>
      <c r="F205" s="210" t="s">
        <v>45</v>
      </c>
      <c r="G205" s="189"/>
      <c r="H205" s="381" t="s">
        <v>1453</v>
      </c>
      <c r="I205" s="381"/>
      <c r="J205" s="381"/>
      <c r="K205" s="233"/>
    </row>
    <row r="206" spans="2:11" customFormat="1" ht="15" customHeight="1">
      <c r="B206" s="212"/>
      <c r="C206" s="189"/>
      <c r="D206" s="189"/>
      <c r="E206" s="189"/>
      <c r="F206" s="210" t="s">
        <v>43</v>
      </c>
      <c r="G206" s="189"/>
      <c r="H206" s="381" t="s">
        <v>1454</v>
      </c>
      <c r="I206" s="381"/>
      <c r="J206" s="381"/>
      <c r="K206" s="233"/>
    </row>
    <row r="207" spans="2:11" customFormat="1" ht="15" customHeight="1">
      <c r="B207" s="212"/>
      <c r="C207" s="189"/>
      <c r="D207" s="189"/>
      <c r="E207" s="189"/>
      <c r="F207" s="210" t="s">
        <v>44</v>
      </c>
      <c r="G207" s="189"/>
      <c r="H207" s="381" t="s">
        <v>1455</v>
      </c>
      <c r="I207" s="381"/>
      <c r="J207" s="381"/>
      <c r="K207" s="233"/>
    </row>
    <row r="208" spans="2:11" customFormat="1" ht="15" customHeight="1">
      <c r="B208" s="212"/>
      <c r="C208" s="189"/>
      <c r="D208" s="189"/>
      <c r="E208" s="189"/>
      <c r="F208" s="210"/>
      <c r="G208" s="189"/>
      <c r="H208" s="189"/>
      <c r="I208" s="189"/>
      <c r="J208" s="189"/>
      <c r="K208" s="233"/>
    </row>
    <row r="209" spans="2:11" customFormat="1" ht="15" customHeight="1">
      <c r="B209" s="212"/>
      <c r="C209" s="189" t="s">
        <v>1394</v>
      </c>
      <c r="D209" s="189"/>
      <c r="E209" s="189"/>
      <c r="F209" s="210" t="s">
        <v>74</v>
      </c>
      <c r="G209" s="189"/>
      <c r="H209" s="381" t="s">
        <v>1456</v>
      </c>
      <c r="I209" s="381"/>
      <c r="J209" s="381"/>
      <c r="K209" s="233"/>
    </row>
    <row r="210" spans="2:11" customFormat="1" ht="15" customHeight="1">
      <c r="B210" s="212"/>
      <c r="C210" s="189"/>
      <c r="D210" s="189"/>
      <c r="E210" s="189"/>
      <c r="F210" s="210" t="s">
        <v>1291</v>
      </c>
      <c r="G210" s="189"/>
      <c r="H210" s="381" t="s">
        <v>1292</v>
      </c>
      <c r="I210" s="381"/>
      <c r="J210" s="381"/>
      <c r="K210" s="233"/>
    </row>
    <row r="211" spans="2:11" customFormat="1" ht="15" customHeight="1">
      <c r="B211" s="212"/>
      <c r="C211" s="189"/>
      <c r="D211" s="189"/>
      <c r="E211" s="189"/>
      <c r="F211" s="210" t="s">
        <v>1289</v>
      </c>
      <c r="G211" s="189"/>
      <c r="H211" s="381" t="s">
        <v>1457</v>
      </c>
      <c r="I211" s="381"/>
      <c r="J211" s="381"/>
      <c r="K211" s="233"/>
    </row>
    <row r="212" spans="2:11" customFormat="1" ht="15" customHeight="1">
      <c r="B212" s="257"/>
      <c r="C212" s="189"/>
      <c r="D212" s="189"/>
      <c r="E212" s="189"/>
      <c r="F212" s="210" t="s">
        <v>1293</v>
      </c>
      <c r="G212" s="246"/>
      <c r="H212" s="382" t="s">
        <v>1294</v>
      </c>
      <c r="I212" s="382"/>
      <c r="J212" s="382"/>
      <c r="K212" s="258"/>
    </row>
    <row r="213" spans="2:11" customFormat="1" ht="15" customHeight="1">
      <c r="B213" s="257"/>
      <c r="C213" s="189"/>
      <c r="D213" s="189"/>
      <c r="E213" s="189"/>
      <c r="F213" s="210" t="s">
        <v>1234</v>
      </c>
      <c r="G213" s="246"/>
      <c r="H213" s="382" t="s">
        <v>1273</v>
      </c>
      <c r="I213" s="382"/>
      <c r="J213" s="382"/>
      <c r="K213" s="258"/>
    </row>
    <row r="214" spans="2:11" customFormat="1" ht="15" customHeight="1">
      <c r="B214" s="257"/>
      <c r="C214" s="189"/>
      <c r="D214" s="189"/>
      <c r="E214" s="189"/>
      <c r="F214" s="210"/>
      <c r="G214" s="246"/>
      <c r="H214" s="237"/>
      <c r="I214" s="237"/>
      <c r="J214" s="237"/>
      <c r="K214" s="258"/>
    </row>
    <row r="215" spans="2:11" customFormat="1" ht="15" customHeight="1">
      <c r="B215" s="257"/>
      <c r="C215" s="189" t="s">
        <v>1418</v>
      </c>
      <c r="D215" s="189"/>
      <c r="E215" s="189"/>
      <c r="F215" s="210">
        <v>1</v>
      </c>
      <c r="G215" s="246"/>
      <c r="H215" s="382" t="s">
        <v>1458</v>
      </c>
      <c r="I215" s="382"/>
      <c r="J215" s="382"/>
      <c r="K215" s="258"/>
    </row>
    <row r="216" spans="2:11" customFormat="1" ht="15" customHeight="1">
      <c r="B216" s="257"/>
      <c r="C216" s="189"/>
      <c r="D216" s="189"/>
      <c r="E216" s="189"/>
      <c r="F216" s="210">
        <v>2</v>
      </c>
      <c r="G216" s="246"/>
      <c r="H216" s="382" t="s">
        <v>1459</v>
      </c>
      <c r="I216" s="382"/>
      <c r="J216" s="382"/>
      <c r="K216" s="258"/>
    </row>
    <row r="217" spans="2:11" customFormat="1" ht="15" customHeight="1">
      <c r="B217" s="257"/>
      <c r="C217" s="189"/>
      <c r="D217" s="189"/>
      <c r="E217" s="189"/>
      <c r="F217" s="210">
        <v>3</v>
      </c>
      <c r="G217" s="246"/>
      <c r="H217" s="382" t="s">
        <v>1460</v>
      </c>
      <c r="I217" s="382"/>
      <c r="J217" s="382"/>
      <c r="K217" s="258"/>
    </row>
    <row r="218" spans="2:11" customFormat="1" ht="15" customHeight="1">
      <c r="B218" s="257"/>
      <c r="C218" s="189"/>
      <c r="D218" s="189"/>
      <c r="E218" s="189"/>
      <c r="F218" s="210">
        <v>4</v>
      </c>
      <c r="G218" s="246"/>
      <c r="H218" s="382" t="s">
        <v>1461</v>
      </c>
      <c r="I218" s="382"/>
      <c r="J218" s="382"/>
      <c r="K218" s="258"/>
    </row>
    <row r="219" spans="2:11" customFormat="1" ht="12.75" customHeight="1">
      <c r="B219" s="259"/>
      <c r="C219" s="260"/>
      <c r="D219" s="260"/>
      <c r="E219" s="260"/>
      <c r="F219" s="260"/>
      <c r="G219" s="260"/>
      <c r="H219" s="260"/>
      <c r="I219" s="260"/>
      <c r="J219" s="260"/>
      <c r="K219" s="261"/>
    </row>
  </sheetData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</vt:i4>
      </vt:variant>
    </vt:vector>
  </HeadingPairs>
  <TitlesOfParts>
    <vt:vector size="11" baseType="lpstr">
      <vt:lpstr>Rekapitulace stavby</vt:lpstr>
      <vt:lpstr>202410051 - Modernizace š...</vt:lpstr>
      <vt:lpstr>Elektroinstalace</vt:lpstr>
      <vt:lpstr>Gastro</vt:lpstr>
      <vt:lpstr>VZT</vt:lpstr>
      <vt:lpstr>Pokyny pro vyplnění</vt:lpstr>
      <vt:lpstr>'202410051 - Modernizace š...'!Názvy_tisku</vt:lpstr>
      <vt:lpstr>'Rekapitulace stavby'!Názvy_tisku</vt:lpstr>
      <vt:lpstr>'202410051 - Modernizace š...'!Oblast_tisku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DESKTOP-2FHCJ8N\acer</dc:creator>
  <cp:lastModifiedBy>Wolf Zbyněk</cp:lastModifiedBy>
  <dcterms:created xsi:type="dcterms:W3CDTF">2024-04-02T06:07:19Z</dcterms:created>
  <dcterms:modified xsi:type="dcterms:W3CDTF">2024-04-03T11:48:39Z</dcterms:modified>
</cp:coreProperties>
</file>