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activeTab="3"/>
  </bookViews>
  <sheets>
    <sheet name="Rekapitulace stavby" sheetId="1" r:id="rId1"/>
    <sheet name="01 - 01 Kotelna" sheetId="2" r:id="rId2"/>
    <sheet name="01-1 - 01-1 Vedlejší a os..." sheetId="3" r:id="rId3"/>
    <sheet name="Pokyny pro vyplnění" sheetId="4" r:id="rId4"/>
  </sheets>
  <definedNames>
    <definedName name="_xlnm.Print_Titles" localSheetId="1">'01 - 01 Kotelna'!$81:$81</definedName>
    <definedName name="_xlnm.Print_Titles" localSheetId="2">'01-1 - 01-1 Vedlejší a os...'!$70:$70</definedName>
    <definedName name="_xlnm.Print_Titles" localSheetId="0">'Rekapitulace stavby'!$47:$47</definedName>
    <definedName name="_xlnm.Print_Area" localSheetId="1">'01 - 01 Kotelna'!$C$4:$P$33,'01 - 01 Kotelna'!$C$39:$Q$65,'01 - 01 Kotelna'!$C$71:$R$436</definedName>
    <definedName name="_xlnm.Print_Area" localSheetId="2">'01-1 - 01-1 Vedlejší a os...'!$C$4:$P$33,'01-1 - 01-1 Vedlejší a os...'!$C$39:$Q$54,'01-1 - 01-1 Vedlejší a os...'!$C$60:$R$81</definedName>
    <definedName name="_xlnm.Print_Area" localSheetId="3">'Pokyny pro vyplnění'!$B$2:$K$69,'Pokyny pro vyplnění'!$B$72:$K$110,'Pokyny pro vyplnění'!$B$113:$K$175,'Pokyny pro vyplnění'!$B$178:$K$198</definedName>
    <definedName name="_xlnm.Print_Area" localSheetId="0">'Rekapitulace stavby'!$D$4:$AO$32,'Rekapitulace stavby'!$C$38:$AQ$52</definedName>
  </definedNames>
  <calcPr calcId="125725" fullCalcOnLoad="1" iterateCount="1"/>
</workbook>
</file>

<file path=xl/calcChain.xml><?xml version="1.0" encoding="utf-8"?>
<calcChain xmlns="http://schemas.openxmlformats.org/spreadsheetml/2006/main">
  <c r="F6" i="2"/>
  <c r="O10"/>
  <c r="M44" s="1"/>
  <c r="O12"/>
  <c r="E13"/>
  <c r="O13"/>
  <c r="O15"/>
  <c r="E16"/>
  <c r="O16"/>
  <c r="O18"/>
  <c r="E19"/>
  <c r="M78" s="1"/>
  <c r="O19"/>
  <c r="F41"/>
  <c r="F42"/>
  <c r="F44"/>
  <c r="F46"/>
  <c r="F47"/>
  <c r="F73"/>
  <c r="F74"/>
  <c r="F76"/>
  <c r="M76"/>
  <c r="F78"/>
  <c r="F79"/>
  <c r="W84"/>
  <c r="N85"/>
  <c r="BE85"/>
  <c r="Y85"/>
  <c r="Y84"/>
  <c r="AA85"/>
  <c r="AA84"/>
  <c r="BF85"/>
  <c r="M28"/>
  <c r="AW50" i="1"/>
  <c r="BG85" i="2"/>
  <c r="H29"/>
  <c r="BB50" i="1"/>
  <c r="BH85" i="2"/>
  <c r="H30"/>
  <c r="BC50" i="1"/>
  <c r="BI85" i="2"/>
  <c r="H31"/>
  <c r="BD50" i="1"/>
  <c r="BK85" i="2"/>
  <c r="BK84"/>
  <c r="W88"/>
  <c r="W83"/>
  <c r="N89"/>
  <c r="BE89"/>
  <c r="Y89"/>
  <c r="Y88"/>
  <c r="AA89"/>
  <c r="AA88"/>
  <c r="BF89"/>
  <c r="BG89"/>
  <c r="BH89"/>
  <c r="BI89"/>
  <c r="BK89"/>
  <c r="BK88"/>
  <c r="N88"/>
  <c r="N54"/>
  <c r="N91"/>
  <c r="Y91"/>
  <c r="AA91"/>
  <c r="BE91"/>
  <c r="BF91"/>
  <c r="BG91"/>
  <c r="BH91"/>
  <c r="BI91"/>
  <c r="BK91"/>
  <c r="W93"/>
  <c r="N94"/>
  <c r="Y94"/>
  <c r="Y93"/>
  <c r="AA94"/>
  <c r="AA93"/>
  <c r="BE94"/>
  <c r="BF94"/>
  <c r="BG94"/>
  <c r="BH94"/>
  <c r="BI94"/>
  <c r="BK94"/>
  <c r="N96"/>
  <c r="BE96"/>
  <c r="Y96"/>
  <c r="AA96"/>
  <c r="BF96"/>
  <c r="BG96"/>
  <c r="BH96"/>
  <c r="BI96"/>
  <c r="BK96"/>
  <c r="BK93"/>
  <c r="N93"/>
  <c r="N55"/>
  <c r="N98"/>
  <c r="Y98"/>
  <c r="AA98"/>
  <c r="BE98"/>
  <c r="BF98"/>
  <c r="BG98"/>
  <c r="BH98"/>
  <c r="BI98"/>
  <c r="BK98"/>
  <c r="W101"/>
  <c r="W100"/>
  <c r="N102"/>
  <c r="BE102"/>
  <c r="Y102"/>
  <c r="Y101"/>
  <c r="AA102"/>
  <c r="AA101"/>
  <c r="BF102"/>
  <c r="BG102"/>
  <c r="BH102"/>
  <c r="BI102"/>
  <c r="BK102"/>
  <c r="BK101"/>
  <c r="N105"/>
  <c r="Y105"/>
  <c r="AA105"/>
  <c r="BE105"/>
  <c r="BF105"/>
  <c r="BG105"/>
  <c r="BH105"/>
  <c r="BI105"/>
  <c r="BK105"/>
  <c r="N108"/>
  <c r="BE108"/>
  <c r="Y108"/>
  <c r="AA108"/>
  <c r="BF108"/>
  <c r="BG108"/>
  <c r="BH108"/>
  <c r="BI108"/>
  <c r="BK108"/>
  <c r="N111"/>
  <c r="Y111"/>
  <c r="AA111"/>
  <c r="BE111"/>
  <c r="BF111"/>
  <c r="BG111"/>
  <c r="BH111"/>
  <c r="BI111"/>
  <c r="BK111"/>
  <c r="N114"/>
  <c r="BE114"/>
  <c r="Y114"/>
  <c r="AA114"/>
  <c r="BF114"/>
  <c r="BG114"/>
  <c r="BH114"/>
  <c r="BI114"/>
  <c r="BK114"/>
  <c r="N117"/>
  <c r="Y117"/>
  <c r="AA117"/>
  <c r="BE117"/>
  <c r="BF117"/>
  <c r="BG117"/>
  <c r="BH117"/>
  <c r="BI117"/>
  <c r="BK117"/>
  <c r="N120"/>
  <c r="BE120"/>
  <c r="Y120"/>
  <c r="AA120"/>
  <c r="BF120"/>
  <c r="BG120"/>
  <c r="BH120"/>
  <c r="BI120"/>
  <c r="BK120"/>
  <c r="W122"/>
  <c r="N123"/>
  <c r="BE123"/>
  <c r="Y123"/>
  <c r="Y122"/>
  <c r="AA123"/>
  <c r="AA122"/>
  <c r="BF123"/>
  <c r="BG123"/>
  <c r="BH123"/>
  <c r="BI123"/>
  <c r="BK123"/>
  <c r="BK122"/>
  <c r="N122"/>
  <c r="N58"/>
  <c r="N126"/>
  <c r="Y126"/>
  <c r="AA126"/>
  <c r="BE126"/>
  <c r="BF126"/>
  <c r="BG126"/>
  <c r="BH126"/>
  <c r="BI126"/>
  <c r="BK126"/>
  <c r="N129"/>
  <c r="BE129"/>
  <c r="Y129"/>
  <c r="AA129"/>
  <c r="BF129"/>
  <c r="BG129"/>
  <c r="BH129"/>
  <c r="BI129"/>
  <c r="BK129"/>
  <c r="N131"/>
  <c r="Y131"/>
  <c r="AA131"/>
  <c r="BE131"/>
  <c r="BF131"/>
  <c r="BG131"/>
  <c r="BH131"/>
  <c r="BI131"/>
  <c r="BK131"/>
  <c r="N133"/>
  <c r="BE133"/>
  <c r="Y133"/>
  <c r="AA133"/>
  <c r="BF133"/>
  <c r="BG133"/>
  <c r="BH133"/>
  <c r="BI133"/>
  <c r="BK133"/>
  <c r="N135"/>
  <c r="Y135"/>
  <c r="AA135"/>
  <c r="BE135"/>
  <c r="BF135"/>
  <c r="BG135"/>
  <c r="BH135"/>
  <c r="BI135"/>
  <c r="BK135"/>
  <c r="N137"/>
  <c r="Y137"/>
  <c r="AA137"/>
  <c r="BE137"/>
  <c r="BF137"/>
  <c r="BG137"/>
  <c r="BH137"/>
  <c r="BI137"/>
  <c r="BK137"/>
  <c r="N139"/>
  <c r="Y139"/>
  <c r="AA139"/>
  <c r="BE139"/>
  <c r="BF139"/>
  <c r="BG139"/>
  <c r="BH139"/>
  <c r="BI139"/>
  <c r="BK139"/>
  <c r="N141"/>
  <c r="BE141"/>
  <c r="Y141"/>
  <c r="AA141"/>
  <c r="BF141"/>
  <c r="BG141"/>
  <c r="BH141"/>
  <c r="BI141"/>
  <c r="BK141"/>
  <c r="W143"/>
  <c r="N144"/>
  <c r="BE144"/>
  <c r="Y144"/>
  <c r="Y143"/>
  <c r="AA144"/>
  <c r="AA143"/>
  <c r="BF144"/>
  <c r="BG144"/>
  <c r="BH144"/>
  <c r="BI144"/>
  <c r="BK144"/>
  <c r="BK143"/>
  <c r="N143"/>
  <c r="N59"/>
  <c r="N146"/>
  <c r="Y146"/>
  <c r="AA146"/>
  <c r="BE146"/>
  <c r="BF146"/>
  <c r="BG146"/>
  <c r="BH146"/>
  <c r="BI146"/>
  <c r="BK146"/>
  <c r="N148"/>
  <c r="BE148"/>
  <c r="Y148"/>
  <c r="AA148"/>
  <c r="BF148"/>
  <c r="BG148"/>
  <c r="BH148"/>
  <c r="BI148"/>
  <c r="BK148"/>
  <c r="N150"/>
  <c r="Y150"/>
  <c r="AA150"/>
  <c r="BE150"/>
  <c r="BF150"/>
  <c r="BG150"/>
  <c r="BH150"/>
  <c r="BI150"/>
  <c r="BK150"/>
  <c r="N152"/>
  <c r="BE152"/>
  <c r="Y152"/>
  <c r="AA152"/>
  <c r="BF152"/>
  <c r="BG152"/>
  <c r="BH152"/>
  <c r="BI152"/>
  <c r="BK152"/>
  <c r="N154"/>
  <c r="Y154"/>
  <c r="AA154"/>
  <c r="BE154"/>
  <c r="BF154"/>
  <c r="BG154"/>
  <c r="BH154"/>
  <c r="BI154"/>
  <c r="BK154"/>
  <c r="N156"/>
  <c r="BE156"/>
  <c r="Y156"/>
  <c r="AA156"/>
  <c r="BF156"/>
  <c r="BG156"/>
  <c r="BH156"/>
  <c r="BI156"/>
  <c r="BK156"/>
  <c r="N158"/>
  <c r="Y158"/>
  <c r="AA158"/>
  <c r="BE158"/>
  <c r="BF158"/>
  <c r="BG158"/>
  <c r="BH158"/>
  <c r="BI158"/>
  <c r="BK158"/>
  <c r="N160"/>
  <c r="BE160"/>
  <c r="Y160"/>
  <c r="AA160"/>
  <c r="BF160"/>
  <c r="BG160"/>
  <c r="BH160"/>
  <c r="BI160"/>
  <c r="BK160"/>
  <c r="N162"/>
  <c r="Y162"/>
  <c r="AA162"/>
  <c r="BE162"/>
  <c r="BF162"/>
  <c r="BG162"/>
  <c r="BH162"/>
  <c r="BI162"/>
  <c r="BK162"/>
  <c r="N164"/>
  <c r="BE164"/>
  <c r="Y164"/>
  <c r="AA164"/>
  <c r="BF164"/>
  <c r="BG164"/>
  <c r="BH164"/>
  <c r="BI164"/>
  <c r="BK164"/>
  <c r="N166"/>
  <c r="Y166"/>
  <c r="AA166"/>
  <c r="BE166"/>
  <c r="BF166"/>
  <c r="BG166"/>
  <c r="BH166"/>
  <c r="BI166"/>
  <c r="BK166"/>
  <c r="N168"/>
  <c r="BE168"/>
  <c r="Y168"/>
  <c r="AA168"/>
  <c r="BF168"/>
  <c r="BG168"/>
  <c r="BH168"/>
  <c r="BI168"/>
  <c r="BK168"/>
  <c r="N170"/>
  <c r="Y170"/>
  <c r="AA170"/>
  <c r="BE170"/>
  <c r="BF170"/>
  <c r="BG170"/>
  <c r="BH170"/>
  <c r="BI170"/>
  <c r="BK170"/>
  <c r="N172"/>
  <c r="BE172"/>
  <c r="Y172"/>
  <c r="AA172"/>
  <c r="BF172"/>
  <c r="BG172"/>
  <c r="BH172"/>
  <c r="BI172"/>
  <c r="BK172"/>
  <c r="N174"/>
  <c r="Y174"/>
  <c r="AA174"/>
  <c r="BE174"/>
  <c r="BF174"/>
  <c r="BG174"/>
  <c r="BH174"/>
  <c r="BI174"/>
  <c r="BK174"/>
  <c r="N176"/>
  <c r="Y176"/>
  <c r="AA176"/>
  <c r="BE176"/>
  <c r="BF176"/>
  <c r="BG176"/>
  <c r="BH176"/>
  <c r="BI176"/>
  <c r="BK176"/>
  <c r="N178"/>
  <c r="Y178"/>
  <c r="AA178"/>
  <c r="BE178"/>
  <c r="BF178"/>
  <c r="BG178"/>
  <c r="BH178"/>
  <c r="BI178"/>
  <c r="BK178"/>
  <c r="N180"/>
  <c r="BE180"/>
  <c r="Y180"/>
  <c r="AA180"/>
  <c r="BF180"/>
  <c r="BG180"/>
  <c r="BH180"/>
  <c r="BI180"/>
  <c r="BK180"/>
  <c r="N182"/>
  <c r="Y182"/>
  <c r="AA182"/>
  <c r="BE182"/>
  <c r="BF182"/>
  <c r="BG182"/>
  <c r="BH182"/>
  <c r="BI182"/>
  <c r="BK182"/>
  <c r="N184"/>
  <c r="Y184"/>
  <c r="AA184"/>
  <c r="BE184"/>
  <c r="BF184"/>
  <c r="BG184"/>
  <c r="BH184"/>
  <c r="BI184"/>
  <c r="BK184"/>
  <c r="N186"/>
  <c r="Y186"/>
  <c r="AA186"/>
  <c r="BE186"/>
  <c r="BF186"/>
  <c r="BG186"/>
  <c r="BH186"/>
  <c r="BI186"/>
  <c r="BK186"/>
  <c r="N188"/>
  <c r="BE188"/>
  <c r="Y188"/>
  <c r="AA188"/>
  <c r="BF188"/>
  <c r="BG188"/>
  <c r="BH188"/>
  <c r="BI188"/>
  <c r="BK188"/>
  <c r="N190"/>
  <c r="Y190"/>
  <c r="AA190"/>
  <c r="BE190"/>
  <c r="BF190"/>
  <c r="BG190"/>
  <c r="BH190"/>
  <c r="BI190"/>
  <c r="BK190"/>
  <c r="N192"/>
  <c r="Y192"/>
  <c r="AA192"/>
  <c r="BE192"/>
  <c r="BF192"/>
  <c r="BG192"/>
  <c r="BH192"/>
  <c r="BI192"/>
  <c r="BK192"/>
  <c r="N194"/>
  <c r="Y194"/>
  <c r="AA194"/>
  <c r="BE194"/>
  <c r="BF194"/>
  <c r="BG194"/>
  <c r="BH194"/>
  <c r="BI194"/>
  <c r="BK194"/>
  <c r="N196"/>
  <c r="BE196"/>
  <c r="Y196"/>
  <c r="AA196"/>
  <c r="BF196"/>
  <c r="BG196"/>
  <c r="BH196"/>
  <c r="BI196"/>
  <c r="BK196"/>
  <c r="N198"/>
  <c r="Y198"/>
  <c r="AA198"/>
  <c r="BE198"/>
  <c r="BF198"/>
  <c r="BG198"/>
  <c r="BH198"/>
  <c r="BI198"/>
  <c r="BK198"/>
  <c r="N200"/>
  <c r="Y200"/>
  <c r="AA200"/>
  <c r="BE200"/>
  <c r="BF200"/>
  <c r="BG200"/>
  <c r="BH200"/>
  <c r="BI200"/>
  <c r="BK200"/>
  <c r="N202"/>
  <c r="Y202"/>
  <c r="AA202"/>
  <c r="BE202"/>
  <c r="BF202"/>
  <c r="BG202"/>
  <c r="BH202"/>
  <c r="BI202"/>
  <c r="BK202"/>
  <c r="N204"/>
  <c r="BE204"/>
  <c r="Y204"/>
  <c r="AA204"/>
  <c r="BF204"/>
  <c r="BG204"/>
  <c r="BH204"/>
  <c r="BI204"/>
  <c r="BK204"/>
  <c r="W206"/>
  <c r="N207"/>
  <c r="BE207"/>
  <c r="Y207"/>
  <c r="Y206"/>
  <c r="AA207"/>
  <c r="AA206"/>
  <c r="BF207"/>
  <c r="BG207"/>
  <c r="BH207"/>
  <c r="BI207"/>
  <c r="BK207"/>
  <c r="BK206"/>
  <c r="N206"/>
  <c r="N60"/>
  <c r="N209"/>
  <c r="Y209"/>
  <c r="AA209"/>
  <c r="BE209"/>
  <c r="BF209"/>
  <c r="BG209"/>
  <c r="BH209"/>
  <c r="BI209"/>
  <c r="BK209"/>
  <c r="N211"/>
  <c r="BE211"/>
  <c r="Y211"/>
  <c r="AA211"/>
  <c r="BF211"/>
  <c r="BG211"/>
  <c r="BH211"/>
  <c r="BI211"/>
  <c r="BK211"/>
  <c r="N213"/>
  <c r="Y213"/>
  <c r="AA213"/>
  <c r="BE213"/>
  <c r="BF213"/>
  <c r="BG213"/>
  <c r="BH213"/>
  <c r="BI213"/>
  <c r="BK213"/>
  <c r="N215"/>
  <c r="BE215"/>
  <c r="Y215"/>
  <c r="AA215"/>
  <c r="BF215"/>
  <c r="BG215"/>
  <c r="BH215"/>
  <c r="BI215"/>
  <c r="BK215"/>
  <c r="N217"/>
  <c r="Y217"/>
  <c r="AA217"/>
  <c r="BE217"/>
  <c r="BF217"/>
  <c r="BG217"/>
  <c r="BH217"/>
  <c r="BI217"/>
  <c r="BK217"/>
  <c r="N219"/>
  <c r="BE219"/>
  <c r="Y219"/>
  <c r="AA219"/>
  <c r="BF219"/>
  <c r="BG219"/>
  <c r="BH219"/>
  <c r="BI219"/>
  <c r="BK219"/>
  <c r="N221"/>
  <c r="Y221"/>
  <c r="AA221"/>
  <c r="BE221"/>
  <c r="BF221"/>
  <c r="BG221"/>
  <c r="BH221"/>
  <c r="BI221"/>
  <c r="BK221"/>
  <c r="N223"/>
  <c r="BE223"/>
  <c r="Y223"/>
  <c r="AA223"/>
  <c r="BF223"/>
  <c r="BG223"/>
  <c r="BH223"/>
  <c r="BI223"/>
  <c r="BK223"/>
  <c r="N225"/>
  <c r="Y225"/>
  <c r="AA225"/>
  <c r="BE225"/>
  <c r="BF225"/>
  <c r="BG225"/>
  <c r="BH225"/>
  <c r="BI225"/>
  <c r="BK225"/>
  <c r="N227"/>
  <c r="BE227"/>
  <c r="Y227"/>
  <c r="AA227"/>
  <c r="BF227"/>
  <c r="BG227"/>
  <c r="BH227"/>
  <c r="BI227"/>
  <c r="BK227"/>
  <c r="N229"/>
  <c r="Y229"/>
  <c r="AA229"/>
  <c r="BE229"/>
  <c r="BF229"/>
  <c r="BG229"/>
  <c r="BH229"/>
  <c r="BI229"/>
  <c r="BK229"/>
  <c r="N231"/>
  <c r="Y231"/>
  <c r="AA231"/>
  <c r="BE231"/>
  <c r="BF231"/>
  <c r="BG231"/>
  <c r="BH231"/>
  <c r="BI231"/>
  <c r="BK231"/>
  <c r="N233"/>
  <c r="Y233"/>
  <c r="AA233"/>
  <c r="BE233"/>
  <c r="BF233"/>
  <c r="BG233"/>
  <c r="BH233"/>
  <c r="BI233"/>
  <c r="BK233"/>
  <c r="N235"/>
  <c r="BE235"/>
  <c r="Y235"/>
  <c r="AA235"/>
  <c r="BF235"/>
  <c r="BG235"/>
  <c r="BH235"/>
  <c r="BI235"/>
  <c r="BK235"/>
  <c r="N237"/>
  <c r="Y237"/>
  <c r="AA237"/>
  <c r="BE237"/>
  <c r="BF237"/>
  <c r="BG237"/>
  <c r="BH237"/>
  <c r="BI237"/>
  <c r="BK237"/>
  <c r="N239"/>
  <c r="Y239"/>
  <c r="AA239"/>
  <c r="BE239"/>
  <c r="BF239"/>
  <c r="BG239"/>
  <c r="BH239"/>
  <c r="BI239"/>
  <c r="BK239"/>
  <c r="N241"/>
  <c r="Y241"/>
  <c r="AA241"/>
  <c r="BE241"/>
  <c r="BF241"/>
  <c r="BG241"/>
  <c r="BH241"/>
  <c r="BI241"/>
  <c r="BK241"/>
  <c r="N243"/>
  <c r="BE243"/>
  <c r="Y243"/>
  <c r="AA243"/>
  <c r="BF243"/>
  <c r="BG243"/>
  <c r="BH243"/>
  <c r="BI243"/>
  <c r="BK243"/>
  <c r="N245"/>
  <c r="Y245"/>
  <c r="AA245"/>
  <c r="BE245"/>
  <c r="BF245"/>
  <c r="BG245"/>
  <c r="BH245"/>
  <c r="BI245"/>
  <c r="BK245"/>
  <c r="N247"/>
  <c r="Y247"/>
  <c r="AA247"/>
  <c r="BE247"/>
  <c r="BF247"/>
  <c r="BG247"/>
  <c r="BH247"/>
  <c r="BI247"/>
  <c r="BK247"/>
  <c r="N249"/>
  <c r="Y249"/>
  <c r="AA249"/>
  <c r="BE249"/>
  <c r="BF249"/>
  <c r="BG249"/>
  <c r="BH249"/>
  <c r="BI249"/>
  <c r="BK249"/>
  <c r="N251"/>
  <c r="BE251"/>
  <c r="Y251"/>
  <c r="AA251"/>
  <c r="BF251"/>
  <c r="BG251"/>
  <c r="BH251"/>
  <c r="BI251"/>
  <c r="BK251"/>
  <c r="N253"/>
  <c r="Y253"/>
  <c r="AA253"/>
  <c r="BE253"/>
  <c r="BF253"/>
  <c r="BG253"/>
  <c r="BH253"/>
  <c r="BI253"/>
  <c r="BK253"/>
  <c r="N255"/>
  <c r="Y255"/>
  <c r="AA255"/>
  <c r="BE255"/>
  <c r="BF255"/>
  <c r="BG255"/>
  <c r="BH255"/>
  <c r="BI255"/>
  <c r="BK255"/>
  <c r="N257"/>
  <c r="Y257"/>
  <c r="AA257"/>
  <c r="BE257"/>
  <c r="BF257"/>
  <c r="BG257"/>
  <c r="BH257"/>
  <c r="BI257"/>
  <c r="BK257"/>
  <c r="N259"/>
  <c r="BE259"/>
  <c r="Y259"/>
  <c r="AA259"/>
  <c r="BF259"/>
  <c r="BG259"/>
  <c r="BH259"/>
  <c r="BI259"/>
  <c r="BK259"/>
  <c r="N261"/>
  <c r="Y261"/>
  <c r="AA261"/>
  <c r="BE261"/>
  <c r="BF261"/>
  <c r="BG261"/>
  <c r="BH261"/>
  <c r="BI261"/>
  <c r="BK261"/>
  <c r="N263"/>
  <c r="Y263"/>
  <c r="AA263"/>
  <c r="BE263"/>
  <c r="BF263"/>
  <c r="BG263"/>
  <c r="BH263"/>
  <c r="BI263"/>
  <c r="BK263"/>
  <c r="N265"/>
  <c r="Y265"/>
  <c r="AA265"/>
  <c r="BE265"/>
  <c r="BF265"/>
  <c r="BG265"/>
  <c r="BH265"/>
  <c r="BI265"/>
  <c r="BK265"/>
  <c r="N267"/>
  <c r="BE267"/>
  <c r="Y267"/>
  <c r="AA267"/>
  <c r="BF267"/>
  <c r="BG267"/>
  <c r="BH267"/>
  <c r="BI267"/>
  <c r="BK267"/>
  <c r="N269"/>
  <c r="Y269"/>
  <c r="AA269"/>
  <c r="BE269"/>
  <c r="BF269"/>
  <c r="BG269"/>
  <c r="BH269"/>
  <c r="BI269"/>
  <c r="BK269"/>
  <c r="N271"/>
  <c r="Y271"/>
  <c r="AA271"/>
  <c r="BE271"/>
  <c r="BF271"/>
  <c r="BG271"/>
  <c r="BH271"/>
  <c r="BI271"/>
  <c r="BK271"/>
  <c r="N273"/>
  <c r="Y273"/>
  <c r="AA273"/>
  <c r="BE273"/>
  <c r="BF273"/>
  <c r="BG273"/>
  <c r="BH273"/>
  <c r="BI273"/>
  <c r="BK273"/>
  <c r="W275"/>
  <c r="N276"/>
  <c r="Y276"/>
  <c r="Y275"/>
  <c r="AA276"/>
  <c r="AA275"/>
  <c r="BE276"/>
  <c r="BF276"/>
  <c r="BG276"/>
  <c r="BH276"/>
  <c r="BI276"/>
  <c r="BK276"/>
  <c r="BK275"/>
  <c r="N275"/>
  <c r="N61"/>
  <c r="N278"/>
  <c r="Y278"/>
  <c r="AA278"/>
  <c r="BE278"/>
  <c r="BF278"/>
  <c r="BG278"/>
  <c r="BH278"/>
  <c r="BI278"/>
  <c r="BK278"/>
  <c r="N280"/>
  <c r="Y280"/>
  <c r="AA280"/>
  <c r="BE280"/>
  <c r="BF280"/>
  <c r="BG280"/>
  <c r="BH280"/>
  <c r="BI280"/>
  <c r="BK280"/>
  <c r="N282"/>
  <c r="BE282"/>
  <c r="Y282"/>
  <c r="AA282"/>
  <c r="BF282"/>
  <c r="BG282"/>
  <c r="BH282"/>
  <c r="BI282"/>
  <c r="BK282"/>
  <c r="N284"/>
  <c r="Y284"/>
  <c r="AA284"/>
  <c r="BE284"/>
  <c r="BF284"/>
  <c r="BG284"/>
  <c r="BH284"/>
  <c r="BI284"/>
  <c r="BK284"/>
  <c r="N286"/>
  <c r="Y286"/>
  <c r="AA286"/>
  <c r="BE286"/>
  <c r="BF286"/>
  <c r="BG286"/>
  <c r="BH286"/>
  <c r="BI286"/>
  <c r="BK286"/>
  <c r="N288"/>
  <c r="Y288"/>
  <c r="AA288"/>
  <c r="BE288"/>
  <c r="BF288"/>
  <c r="BG288"/>
  <c r="BH288"/>
  <c r="BI288"/>
  <c r="BK288"/>
  <c r="N290"/>
  <c r="BE290"/>
  <c r="Y290"/>
  <c r="AA290"/>
  <c r="BF290"/>
  <c r="BG290"/>
  <c r="BH290"/>
  <c r="BI290"/>
  <c r="BK290"/>
  <c r="N292"/>
  <c r="Y292"/>
  <c r="AA292"/>
  <c r="BE292"/>
  <c r="BF292"/>
  <c r="BG292"/>
  <c r="BH292"/>
  <c r="BI292"/>
  <c r="BK292"/>
  <c r="W294"/>
  <c r="N295"/>
  <c r="Y295"/>
  <c r="Y294"/>
  <c r="AA295"/>
  <c r="AA294"/>
  <c r="BE295"/>
  <c r="BF295"/>
  <c r="BG295"/>
  <c r="BH295"/>
  <c r="BI295"/>
  <c r="BK295"/>
  <c r="BK294"/>
  <c r="N294"/>
  <c r="N62"/>
  <c r="N297"/>
  <c r="Y297"/>
  <c r="AA297"/>
  <c r="BE297"/>
  <c r="BF297"/>
  <c r="BG297"/>
  <c r="BH297"/>
  <c r="BI297"/>
  <c r="BK297"/>
  <c r="N299"/>
  <c r="Y299"/>
  <c r="AA299"/>
  <c r="BE299"/>
  <c r="BF299"/>
  <c r="BG299"/>
  <c r="BH299"/>
  <c r="BI299"/>
  <c r="BK299"/>
  <c r="N301"/>
  <c r="Y301"/>
  <c r="AA301"/>
  <c r="BE301"/>
  <c r="BF301"/>
  <c r="BG301"/>
  <c r="BH301"/>
  <c r="BI301"/>
  <c r="BK301"/>
  <c r="N303"/>
  <c r="Y303"/>
  <c r="AA303"/>
  <c r="BE303"/>
  <c r="BF303"/>
  <c r="BG303"/>
  <c r="BH303"/>
  <c r="BI303"/>
  <c r="BK303"/>
  <c r="N305"/>
  <c r="Y305"/>
  <c r="AA305"/>
  <c r="BE305"/>
  <c r="BF305"/>
  <c r="BG305"/>
  <c r="BH305"/>
  <c r="BI305"/>
  <c r="BK305"/>
  <c r="N307"/>
  <c r="Y307"/>
  <c r="AA307"/>
  <c r="BE307"/>
  <c r="BF307"/>
  <c r="BG307"/>
  <c r="BH307"/>
  <c r="BI307"/>
  <c r="BK307"/>
  <c r="N309"/>
  <c r="Y309"/>
  <c r="AA309"/>
  <c r="BE309"/>
  <c r="BF309"/>
  <c r="BG309"/>
  <c r="BH309"/>
  <c r="BI309"/>
  <c r="BK309"/>
  <c r="N311"/>
  <c r="Y311"/>
  <c r="AA311"/>
  <c r="BE311"/>
  <c r="BF311"/>
  <c r="BG311"/>
  <c r="BH311"/>
  <c r="BI311"/>
  <c r="BK311"/>
  <c r="N313"/>
  <c r="Y313"/>
  <c r="AA313"/>
  <c r="BE313"/>
  <c r="BF313"/>
  <c r="BG313"/>
  <c r="BH313"/>
  <c r="BI313"/>
  <c r="BK313"/>
  <c r="N315"/>
  <c r="Y315"/>
  <c r="AA315"/>
  <c r="BE315"/>
  <c r="BF315"/>
  <c r="BG315"/>
  <c r="BH315"/>
  <c r="BI315"/>
  <c r="BK315"/>
  <c r="N317"/>
  <c r="Y317"/>
  <c r="AA317"/>
  <c r="BE317"/>
  <c r="BF317"/>
  <c r="BG317"/>
  <c r="BH317"/>
  <c r="BI317"/>
  <c r="BK317"/>
  <c r="N319"/>
  <c r="Y319"/>
  <c r="AA319"/>
  <c r="BE319"/>
  <c r="BF319"/>
  <c r="BG319"/>
  <c r="BH319"/>
  <c r="BI319"/>
  <c r="BK319"/>
  <c r="N321"/>
  <c r="Y321"/>
  <c r="AA321"/>
  <c r="BE321"/>
  <c r="BF321"/>
  <c r="BG321"/>
  <c r="BH321"/>
  <c r="BI321"/>
  <c r="BK321"/>
  <c r="N323"/>
  <c r="Y323"/>
  <c r="AA323"/>
  <c r="BE323"/>
  <c r="BF323"/>
  <c r="BG323"/>
  <c r="BH323"/>
  <c r="BI323"/>
  <c r="BK323"/>
  <c r="N325"/>
  <c r="Y325"/>
  <c r="AA325"/>
  <c r="BE325"/>
  <c r="BF325"/>
  <c r="BG325"/>
  <c r="BH325"/>
  <c r="BI325"/>
  <c r="BK325"/>
  <c r="W327"/>
  <c r="N328"/>
  <c r="BE328"/>
  <c r="Y328"/>
  <c r="Y327"/>
  <c r="AA328"/>
  <c r="AA327"/>
  <c r="BF328"/>
  <c r="BG328"/>
  <c r="BH328"/>
  <c r="BI328"/>
  <c r="BK328"/>
  <c r="BK327"/>
  <c r="N327"/>
  <c r="N63"/>
  <c r="N330"/>
  <c r="Y330"/>
  <c r="AA330"/>
  <c r="BE330"/>
  <c r="BF330"/>
  <c r="BG330"/>
  <c r="BH330"/>
  <c r="BI330"/>
  <c r="BK330"/>
  <c r="N332"/>
  <c r="Y332"/>
  <c r="AA332"/>
  <c r="BE332"/>
  <c r="BF332"/>
  <c r="BG332"/>
  <c r="BH332"/>
  <c r="BI332"/>
  <c r="BK332"/>
  <c r="N334"/>
  <c r="Y334"/>
  <c r="AA334"/>
  <c r="BE334"/>
  <c r="BF334"/>
  <c r="BG334"/>
  <c r="BH334"/>
  <c r="BI334"/>
  <c r="BK334"/>
  <c r="N336"/>
  <c r="BE336"/>
  <c r="Y336"/>
  <c r="AA336"/>
  <c r="BF336"/>
  <c r="BG336"/>
  <c r="BH336"/>
  <c r="BI336"/>
  <c r="BK336"/>
  <c r="N338"/>
  <c r="Y338"/>
  <c r="AA338"/>
  <c r="BE338"/>
  <c r="BF338"/>
  <c r="BG338"/>
  <c r="BH338"/>
  <c r="BI338"/>
  <c r="BK338"/>
  <c r="N340"/>
  <c r="Y340"/>
  <c r="AA340"/>
  <c r="BE340"/>
  <c r="BF340"/>
  <c r="BG340"/>
  <c r="BH340"/>
  <c r="BI340"/>
  <c r="BK340"/>
  <c r="N342"/>
  <c r="Y342"/>
  <c r="AA342"/>
  <c r="BE342"/>
  <c r="BF342"/>
  <c r="BG342"/>
  <c r="BH342"/>
  <c r="BI342"/>
  <c r="BK342"/>
  <c r="N344"/>
  <c r="BE344"/>
  <c r="Y344"/>
  <c r="AA344"/>
  <c r="BF344"/>
  <c r="BG344"/>
  <c r="BH344"/>
  <c r="BI344"/>
  <c r="BK344"/>
  <c r="N346"/>
  <c r="Y346"/>
  <c r="AA346"/>
  <c r="BE346"/>
  <c r="BF346"/>
  <c r="BG346"/>
  <c r="BH346"/>
  <c r="BI346"/>
  <c r="BK346"/>
  <c r="N348"/>
  <c r="Y348"/>
  <c r="AA348"/>
  <c r="BE348"/>
  <c r="BF348"/>
  <c r="BG348"/>
  <c r="BH348"/>
  <c r="BI348"/>
  <c r="BK348"/>
  <c r="N350"/>
  <c r="Y350"/>
  <c r="AA350"/>
  <c r="BE350"/>
  <c r="BF350"/>
  <c r="BG350"/>
  <c r="BH350"/>
  <c r="BI350"/>
  <c r="BK350"/>
  <c r="N352"/>
  <c r="BE352"/>
  <c r="Y352"/>
  <c r="AA352"/>
  <c r="BF352"/>
  <c r="BG352"/>
  <c r="BH352"/>
  <c r="BI352"/>
  <c r="BK352"/>
  <c r="N354"/>
  <c r="Y354"/>
  <c r="AA354"/>
  <c r="BE354"/>
  <c r="BF354"/>
  <c r="BG354"/>
  <c r="BH354"/>
  <c r="BI354"/>
  <c r="BK354"/>
  <c r="N356"/>
  <c r="Y356"/>
  <c r="AA356"/>
  <c r="BE356"/>
  <c r="BF356"/>
  <c r="BG356"/>
  <c r="BH356"/>
  <c r="BI356"/>
  <c r="BK356"/>
  <c r="N358"/>
  <c r="Y358"/>
  <c r="AA358"/>
  <c r="BE358"/>
  <c r="BF358"/>
  <c r="BG358"/>
  <c r="BH358"/>
  <c r="BI358"/>
  <c r="BK358"/>
  <c r="N360"/>
  <c r="Y360"/>
  <c r="AA360"/>
  <c r="BE360"/>
  <c r="BF360"/>
  <c r="BG360"/>
  <c r="BH360"/>
  <c r="BI360"/>
  <c r="BK360"/>
  <c r="N362"/>
  <c r="Y362"/>
  <c r="AA362"/>
  <c r="BE362"/>
  <c r="BF362"/>
  <c r="BG362"/>
  <c r="BH362"/>
  <c r="BI362"/>
  <c r="BK362"/>
  <c r="N364"/>
  <c r="Y364"/>
  <c r="AA364"/>
  <c r="BE364"/>
  <c r="BF364"/>
  <c r="BG364"/>
  <c r="BH364"/>
  <c r="BI364"/>
  <c r="BK364"/>
  <c r="N366"/>
  <c r="Y366"/>
  <c r="AA366"/>
  <c r="BE366"/>
  <c r="BF366"/>
  <c r="BG366"/>
  <c r="BH366"/>
  <c r="BI366"/>
  <c r="BK366"/>
  <c r="N368"/>
  <c r="Y368"/>
  <c r="AA368"/>
  <c r="BE368"/>
  <c r="BF368"/>
  <c r="BG368"/>
  <c r="BH368"/>
  <c r="BI368"/>
  <c r="BK368"/>
  <c r="N370"/>
  <c r="Y370"/>
  <c r="AA370"/>
  <c r="BE370"/>
  <c r="BF370"/>
  <c r="BG370"/>
  <c r="BH370"/>
  <c r="BI370"/>
  <c r="BK370"/>
  <c r="N372"/>
  <c r="Y372"/>
  <c r="AA372"/>
  <c r="BE372"/>
  <c r="BF372"/>
  <c r="BG372"/>
  <c r="BH372"/>
  <c r="BI372"/>
  <c r="BK372"/>
  <c r="N374"/>
  <c r="Y374"/>
  <c r="AA374"/>
  <c r="BE374"/>
  <c r="BF374"/>
  <c r="BG374"/>
  <c r="BH374"/>
  <c r="BI374"/>
  <c r="BK374"/>
  <c r="N376"/>
  <c r="Y376"/>
  <c r="AA376"/>
  <c r="BE376"/>
  <c r="BF376"/>
  <c r="BG376"/>
  <c r="BH376"/>
  <c r="BI376"/>
  <c r="BK376"/>
  <c r="N378"/>
  <c r="Y378"/>
  <c r="AA378"/>
  <c r="BE378"/>
  <c r="BF378"/>
  <c r="BG378"/>
  <c r="BH378"/>
  <c r="BI378"/>
  <c r="BK378"/>
  <c r="N380"/>
  <c r="Y380"/>
  <c r="AA380"/>
  <c r="BE380"/>
  <c r="BF380"/>
  <c r="BG380"/>
  <c r="BH380"/>
  <c r="BI380"/>
  <c r="BK380"/>
  <c r="N382"/>
  <c r="Y382"/>
  <c r="AA382"/>
  <c r="BE382"/>
  <c r="BF382"/>
  <c r="BG382"/>
  <c r="BH382"/>
  <c r="BI382"/>
  <c r="BK382"/>
  <c r="N384"/>
  <c r="Y384"/>
  <c r="AA384"/>
  <c r="BE384"/>
  <c r="BF384"/>
  <c r="BG384"/>
  <c r="BH384"/>
  <c r="BI384"/>
  <c r="BK384"/>
  <c r="N386"/>
  <c r="Y386"/>
  <c r="AA386"/>
  <c r="BE386"/>
  <c r="BF386"/>
  <c r="BG386"/>
  <c r="BH386"/>
  <c r="BI386"/>
  <c r="BK386"/>
  <c r="N388"/>
  <c r="Y388"/>
  <c r="AA388"/>
  <c r="BE388"/>
  <c r="BF388"/>
  <c r="BG388"/>
  <c r="BH388"/>
  <c r="BI388"/>
  <c r="BK388"/>
  <c r="N390"/>
  <c r="Y390"/>
  <c r="AA390"/>
  <c r="BE390"/>
  <c r="BF390"/>
  <c r="BG390"/>
  <c r="BH390"/>
  <c r="BI390"/>
  <c r="BK390"/>
  <c r="N392"/>
  <c r="Y392"/>
  <c r="AA392"/>
  <c r="BE392"/>
  <c r="BF392"/>
  <c r="BG392"/>
  <c r="BH392"/>
  <c r="BI392"/>
  <c r="BK392"/>
  <c r="N394"/>
  <c r="Y394"/>
  <c r="AA394"/>
  <c r="BE394"/>
  <c r="BF394"/>
  <c r="BG394"/>
  <c r="BH394"/>
  <c r="BI394"/>
  <c r="BK394"/>
  <c r="N396"/>
  <c r="Y396"/>
  <c r="AA396"/>
  <c r="BE396"/>
  <c r="BF396"/>
  <c r="BG396"/>
  <c r="BH396"/>
  <c r="BI396"/>
  <c r="BK396"/>
  <c r="N398"/>
  <c r="Y398"/>
  <c r="AA398"/>
  <c r="BE398"/>
  <c r="BF398"/>
  <c r="BG398"/>
  <c r="BH398"/>
  <c r="BI398"/>
  <c r="BK398"/>
  <c r="N400"/>
  <c r="Y400"/>
  <c r="AA400"/>
  <c r="BE400"/>
  <c r="BF400"/>
  <c r="BG400"/>
  <c r="BH400"/>
  <c r="BI400"/>
  <c r="BK400"/>
  <c r="N402"/>
  <c r="Y402"/>
  <c r="AA402"/>
  <c r="BE402"/>
  <c r="BF402"/>
  <c r="BG402"/>
  <c r="BH402"/>
  <c r="BI402"/>
  <c r="BK402"/>
  <c r="N404"/>
  <c r="Y404"/>
  <c r="AA404"/>
  <c r="BE404"/>
  <c r="BF404"/>
  <c r="BG404"/>
  <c r="BH404"/>
  <c r="BI404"/>
  <c r="BK404"/>
  <c r="N406"/>
  <c r="Y406"/>
  <c r="AA406"/>
  <c r="BE406"/>
  <c r="BF406"/>
  <c r="BG406"/>
  <c r="BH406"/>
  <c r="BI406"/>
  <c r="BK406"/>
  <c r="N408"/>
  <c r="Y408"/>
  <c r="AA408"/>
  <c r="BE408"/>
  <c r="BF408"/>
  <c r="BG408"/>
  <c r="BH408"/>
  <c r="BI408"/>
  <c r="BK408"/>
  <c r="N410"/>
  <c r="Y410"/>
  <c r="AA410"/>
  <c r="BE410"/>
  <c r="BF410"/>
  <c r="BG410"/>
  <c r="BH410"/>
  <c r="BI410"/>
  <c r="BK410"/>
  <c r="N412"/>
  <c r="Y412"/>
  <c r="AA412"/>
  <c r="BE412"/>
  <c r="BF412"/>
  <c r="BG412"/>
  <c r="BH412"/>
  <c r="BI412"/>
  <c r="BK412"/>
  <c r="N414"/>
  <c r="Y414"/>
  <c r="AA414"/>
  <c r="BE414"/>
  <c r="BF414"/>
  <c r="BG414"/>
  <c r="BH414"/>
  <c r="BI414"/>
  <c r="BK414"/>
  <c r="N416"/>
  <c r="Y416"/>
  <c r="AA416"/>
  <c r="BE416"/>
  <c r="BF416"/>
  <c r="BG416"/>
  <c r="BH416"/>
  <c r="BI416"/>
  <c r="BK416"/>
  <c r="N418"/>
  <c r="Y418"/>
  <c r="AA418"/>
  <c r="BE418"/>
  <c r="BF418"/>
  <c r="BG418"/>
  <c r="BH418"/>
  <c r="BI418"/>
  <c r="BK418"/>
  <c r="W420"/>
  <c r="N421"/>
  <c r="Y421"/>
  <c r="Y420"/>
  <c r="AA421"/>
  <c r="AA420"/>
  <c r="BE421"/>
  <c r="BF421"/>
  <c r="BG421"/>
  <c r="BH421"/>
  <c r="BI421"/>
  <c r="BK421"/>
  <c r="BK420"/>
  <c r="N420"/>
  <c r="N64"/>
  <c r="N423"/>
  <c r="Y423"/>
  <c r="AA423"/>
  <c r="BE423"/>
  <c r="BF423"/>
  <c r="BG423"/>
  <c r="BH423"/>
  <c r="BI423"/>
  <c r="BK423"/>
  <c r="N425"/>
  <c r="Y425"/>
  <c r="AA425"/>
  <c r="BE425"/>
  <c r="BF425"/>
  <c r="BG425"/>
  <c r="BH425"/>
  <c r="BI425"/>
  <c r="BK425"/>
  <c r="N427"/>
  <c r="Y427"/>
  <c r="AA427"/>
  <c r="BE427"/>
  <c r="BF427"/>
  <c r="BG427"/>
  <c r="BH427"/>
  <c r="BI427"/>
  <c r="BK427"/>
  <c r="N429"/>
  <c r="Y429"/>
  <c r="AA429"/>
  <c r="BE429"/>
  <c r="BF429"/>
  <c r="BG429"/>
  <c r="BH429"/>
  <c r="BI429"/>
  <c r="BK429"/>
  <c r="N431"/>
  <c r="Y431"/>
  <c r="AA431"/>
  <c r="BE431"/>
  <c r="BF431"/>
  <c r="BG431"/>
  <c r="BH431"/>
  <c r="BI431"/>
  <c r="BK431"/>
  <c r="N433"/>
  <c r="Y433"/>
  <c r="AA433"/>
  <c r="BE433"/>
  <c r="BF433"/>
  <c r="BG433"/>
  <c r="BH433"/>
  <c r="BI433"/>
  <c r="BK433"/>
  <c r="N435"/>
  <c r="Y435"/>
  <c r="AA435"/>
  <c r="BE435"/>
  <c r="BF435"/>
  <c r="BG435"/>
  <c r="BH435"/>
  <c r="BI435"/>
  <c r="BK435"/>
  <c r="F6" i="3"/>
  <c r="O10"/>
  <c r="O12"/>
  <c r="E13"/>
  <c r="O13"/>
  <c r="O15"/>
  <c r="E16"/>
  <c r="O16"/>
  <c r="O18"/>
  <c r="E19"/>
  <c r="O19"/>
  <c r="F41"/>
  <c r="F42"/>
  <c r="F44"/>
  <c r="M44"/>
  <c r="F46"/>
  <c r="M46"/>
  <c r="F47"/>
  <c r="F62"/>
  <c r="F63"/>
  <c r="F65"/>
  <c r="M65"/>
  <c r="F67"/>
  <c r="M67"/>
  <c r="F68"/>
  <c r="W73"/>
  <c r="W72"/>
  <c r="W71"/>
  <c r="AU51" i="1"/>
  <c r="N74" i="3"/>
  <c r="Y74"/>
  <c r="Y73"/>
  <c r="Y72"/>
  <c r="Y71"/>
  <c r="AA74"/>
  <c r="AA73"/>
  <c r="AA72"/>
  <c r="AA71"/>
  <c r="BE74"/>
  <c r="M27"/>
  <c r="AV51" i="1"/>
  <c r="BF74" i="3"/>
  <c r="M28"/>
  <c r="AW51" i="1"/>
  <c r="BG74" i="3"/>
  <c r="H29"/>
  <c r="BB51" i="1"/>
  <c r="BH74" i="3"/>
  <c r="H30"/>
  <c r="BC51" i="1"/>
  <c r="BI74" i="3"/>
  <c r="H31"/>
  <c r="BD51" i="1"/>
  <c r="BK74" i="3"/>
  <c r="BK73"/>
  <c r="N76"/>
  <c r="Y76"/>
  <c r="AA76"/>
  <c r="BE76"/>
  <c r="BF76"/>
  <c r="BG76"/>
  <c r="BH76"/>
  <c r="BI76"/>
  <c r="BK76"/>
  <c r="N78"/>
  <c r="Y78"/>
  <c r="AA78"/>
  <c r="BE78"/>
  <c r="BF78"/>
  <c r="BG78"/>
  <c r="BH78"/>
  <c r="BI78"/>
  <c r="BK78"/>
  <c r="N80"/>
  <c r="Y80"/>
  <c r="AA80"/>
  <c r="BE80"/>
  <c r="BF80"/>
  <c r="BG80"/>
  <c r="BH80"/>
  <c r="BI80"/>
  <c r="BK80"/>
  <c r="L40" i="1"/>
  <c r="L42"/>
  <c r="AM42"/>
  <c r="L44"/>
  <c r="AM44"/>
  <c r="L45"/>
  <c r="AS49"/>
  <c r="AX50"/>
  <c r="AY50"/>
  <c r="AX51"/>
  <c r="AY51"/>
  <c r="M27" i="2"/>
  <c r="AV50" i="1"/>
  <c r="AT50"/>
  <c r="H27" i="2"/>
  <c r="AZ50" i="1"/>
  <c r="AA100" i="2"/>
  <c r="W82"/>
  <c r="AU50" i="1"/>
  <c r="AU49"/>
  <c r="BB49"/>
  <c r="BK100" i="2"/>
  <c r="N100"/>
  <c r="N56"/>
  <c r="N101"/>
  <c r="N57"/>
  <c r="AT51" i="1"/>
  <c r="BC49"/>
  <c r="W28" s="1"/>
  <c r="Y83" i="2"/>
  <c r="Y82"/>
  <c r="BD49" i="1"/>
  <c r="W29"/>
  <c r="AA83" i="2"/>
  <c r="AA82"/>
  <c r="N73" i="3"/>
  <c r="N53"/>
  <c r="BK72"/>
  <c r="N84" i="2"/>
  <c r="N53"/>
  <c r="BK83"/>
  <c r="Y100"/>
  <c r="H27" i="3"/>
  <c r="AZ51" i="1"/>
  <c r="H28" i="3"/>
  <c r="BA51" i="1"/>
  <c r="H28" i="2"/>
  <c r="BA50" i="1"/>
  <c r="BA49"/>
  <c r="W26" s="1"/>
  <c r="AW49"/>
  <c r="AK26" s="1"/>
  <c r="N83" i="2"/>
  <c r="N52"/>
  <c r="BK82"/>
  <c r="N82"/>
  <c r="AY49" i="1"/>
  <c r="AX49"/>
  <c r="W27"/>
  <c r="N72" i="3"/>
  <c r="N52"/>
  <c r="BK71"/>
  <c r="N71"/>
  <c r="AZ49" i="1"/>
  <c r="W25" s="1"/>
  <c r="M25" i="3"/>
  <c r="N51"/>
  <c r="AV49" i="1"/>
  <c r="AK25" s="1"/>
  <c r="M25" i="2"/>
  <c r="N51"/>
  <c r="AT49" i="1"/>
  <c r="L33" i="2"/>
  <c r="AG50" i="1"/>
  <c r="AN50" s="1"/>
  <c r="L33" i="3"/>
  <c r="AG51" i="1"/>
  <c r="AN51" s="1"/>
  <c r="AG49"/>
  <c r="AK23"/>
  <c r="AN49"/>
  <c r="AK31" l="1"/>
  <c r="M46" i="2"/>
</calcChain>
</file>

<file path=xl/sharedStrings.xml><?xml version="1.0" encoding="utf-8"?>
<sst xmlns="http://schemas.openxmlformats.org/spreadsheetml/2006/main" count="3676" uniqueCount="1070">
  <si>
    <t>Export VZ</t>
  </si>
  <si>
    <t>List obsahuje:</t>
  </si>
  <si>
    <t>1.0</t>
  </si>
  <si>
    <t>False</t>
  </si>
  <si>
    <t>{E96DD004-26A3-478D-8F1F-3F3BC70756F0}</t>
  </si>
  <si>
    <t>optimalizováno pro tisk sestav ve formátu A4 - na výšku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</si>
  <si>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</si>
  <si>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</si>
  <si>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</si>
  <si>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</si>
  <si>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</si>
  <si>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</si>
  <si>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</si>
  <si>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</si>
  <si>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</si>
  <si>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</si>
  <si>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12613 - 12613 Klatovy - střední škola zemědělsá a potravinářská</t>
  </si>
  <si>
    <t>0,1</t>
  </si>
  <si>
    <t>Místo:</t>
  </si>
  <si>
    <t xml:space="preserve"> </t>
  </si>
  <si>
    <t>Datum:</t>
  </si>
  <si>
    <t>22.07.2013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</si>
  <si>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</si>
  <si>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</si>
  <si>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</si>
  <si>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</si>
  <si>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</si>
  <si>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</si>
  <si>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</si>
  <si>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</si>
  <si>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</si>
  <si>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</si>
  <si>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</si>
  <si>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</si>
  <si>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</si>
  <si>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</si>
  <si>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</si>
  <si>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</si>
  <si>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</si>
  <si>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</si>
  <si>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</si>
  <si>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</si>
  <si>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</si>
  <si>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</si>
  <si>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</si>
  <si>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</si>
  <si>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</si>
  <si>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</si>
  <si>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</si>
  <si>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</si>
  <si>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</si>
  <si>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</si>
  <si>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</si>
  <si>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</si>
  <si>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</si>
  <si>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</si>
  <si>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</si>
  <si>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</si>
  <si>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</si>
  <si>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</si>
  <si>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</si>
  <si>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</si>
  <si>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</si>
  <si>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</si>
  <si>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</si>
  <si>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</si>
  <si>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</si>
  <si>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</si>
  <si>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</si>
  <si>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01 Kotelna</t>
  </si>
  <si>
    <t>STA</t>
  </si>
  <si>
    <t>{EE8AEC5A-AC87-4E43-9A1C-63046271F4CA}</t>
  </si>
  <si>
    <t>2</t>
  </si>
  <si>
    <t>01-1</t>
  </si>
  <si>
    <t>01-1 Vedlejší a ostatní náklady</t>
  </si>
  <si>
    <t>{DEDA7D86-3451-40FC-9824-40893763B027}</t>
  </si>
  <si>
    <t>Zpět na list:</t>
  </si>
  <si>
    <t>KRYCÍ LIST SOUPISU</t>
  </si>
  <si>
    <t>Objekt:</t>
  </si>
  <si>
    <t>01 - 01 Kotelna</t>
  </si>
  <si>
    <t>KSO: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</si>
  <si>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</si>
  <si>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</si>
  <si>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</si>
  <si>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</si>
  <si>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</si>
  <si>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</si>
  <si>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</si>
  <si>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</si>
  <si>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9 - Ostatní konstrukce a práce-bourání</t>
  </si>
  <si>
    <t>PSV - Práce a dodávky PSV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</si>
  <si>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</si>
  <si>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</si>
  <si>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</si>
  <si>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</si>
  <si>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</si>
  <si>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</si>
  <si>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</si>
  <si>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751 - Vzduchotechnika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</si>
  <si>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</si>
  <si>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</si>
  <si>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</si>
  <si>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</si>
  <si>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</si>
  <si>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</si>
  <si>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</si>
  <si>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</si>
  <si>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</si>
  <si>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</si>
  <si>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</si>
  <si>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</si>
  <si>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</si>
  <si>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</si>
  <si>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</si>
  <si>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</si>
  <si>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</si>
  <si>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275313611</t>
  </si>
  <si>
    <t>Základové patky z betonu tř. C 16/20</t>
  </si>
  <si>
    <t>m3</t>
  </si>
  <si>
    <t>CS ÚRS 2013 01</t>
  </si>
  <si>
    <t>4</t>
  </si>
  <si>
    <t>-1079740730</t>
  </si>
  <si>
    <t>Základy z betonu prostého patky a bloky z betonu kamenem neprokládaného tř. C 16/20</t>
  </si>
  <si>
    <t>PP</t>
  </si>
  <si>
    <t>5,00*0,12</t>
  </si>
  <si>
    <t>VV</t>
  </si>
  <si>
    <t>310238211</t>
  </si>
  <si>
    <t>Zazdívka otvorů pl do 1 m2 ve zdivu nadzákladovém cihlami pálenými na MVC</t>
  </si>
  <si>
    <t>491295145</t>
  </si>
  <si>
    <t>Zazdívka otvorů ve zdivu nadzákladovém cihlami pálenými plochy přes 0,25 m2 do 1 m2 na maltu vápenocementovou</t>
  </si>
  <si>
    <t>3</t>
  </si>
  <si>
    <t>310238411</t>
  </si>
  <si>
    <t>Zazdívka otvorů pl do 1 m2 ve zdivu nadzákladovém cihlami pálenými na MC</t>
  </si>
  <si>
    <t>729413540</t>
  </si>
  <si>
    <t>Zazdívka otvorů ve zdivu nadzákladovém cihlami pálenými plochy přes 0,25 m2 do 1 m2 na maltu cementovou</t>
  </si>
  <si>
    <t>962032231</t>
  </si>
  <si>
    <t>Bourání zdiva z cihel pálených nebo vápenopískových na MV nebo MVC</t>
  </si>
  <si>
    <t>1964213170</t>
  </si>
  <si>
    <t>Bourání zdiva nadzákladového z cihel nebo tvárnic z cihel pálených nebo vápenopískových, na maltu vápennou nebo vápenocementovou</t>
  </si>
  <si>
    <t>5</t>
  </si>
  <si>
    <t>M</t>
  </si>
  <si>
    <t>970101000</t>
  </si>
  <si>
    <t>Otvor ve dbeřích pro mřížku</t>
  </si>
  <si>
    <t>m2</t>
  </si>
  <si>
    <t>8</t>
  </si>
  <si>
    <t>-84841953</t>
  </si>
  <si>
    <t>6</t>
  </si>
  <si>
    <t>970101001</t>
  </si>
  <si>
    <t>Zařízení pro práce ve výšce</t>
  </si>
  <si>
    <t>Kč</t>
  </si>
  <si>
    <t>-1411357742</t>
  </si>
  <si>
    <t>7</t>
  </si>
  <si>
    <t>713463111</t>
  </si>
  <si>
    <t>Montáž izolace tepelné potrubí potrubními pouzdry bez úpravy staženými drátem 1x D do 100 mm</t>
  </si>
  <si>
    <t>m</t>
  </si>
  <si>
    <t>16</t>
  </si>
  <si>
    <t>563121856</t>
  </si>
  <si>
    <t>Montáž izolace tepelné potrubí a ohybů tvarovkami nebo deskami potrubními pouzdry bez povrchové úpravy (izolační materiál ve specifikaci) staženými pozinkovaným drátem potrubí jednovrstvá D do 100 mm</t>
  </si>
  <si>
    <t>72,00</t>
  </si>
  <si>
    <t>631544050</t>
  </si>
  <si>
    <t>pouzdro potrubní izolační  PS 924hu 60/25 mm</t>
  </si>
  <si>
    <t>32</t>
  </si>
  <si>
    <t>1689731238</t>
  </si>
  <si>
    <t>plsť minerální a výrobky z ní (desky, skruže, pásy, rohože, vložkové pytle apod.) výrobky  z minerální vlny pouzdro potrubní izolační  PS 924hu objem.hmot.83 kg/m3 (1. číselný údaj v označení výrobků znamená vnitřní průměr v mm 2. údaj označuje tloušťku tepelné izolace v mm)  PS 924hu - tl. izolační vrstvy 25 mm 60/25 mm</t>
  </si>
  <si>
    <t>65,10</t>
  </si>
  <si>
    <t>9</t>
  </si>
  <si>
    <t>631544080</t>
  </si>
  <si>
    <t>pouzdro potrubní izolační  PS 924hu 89/25 mm</t>
  </si>
  <si>
    <t>-1082579210</t>
  </si>
  <si>
    <t>plsť minerální a výrobky z ní (desky, skruže, pásy, rohože, vložkové pytle apod.) výrobky  z minerální vlny pouzdro potrubní izolační  PS 924hu objem.hmot.83 kg/m3 (1. číselný údaj  výrobků znamená vnitřní průměr v mm 2. údaj označuje tloušťku tepelné izolace v mm)  PS 924hu - tl. izolační vrstvy 25 mm 89/25 mm</t>
  </si>
  <si>
    <t>21,00</t>
  </si>
  <si>
    <t>713463112</t>
  </si>
  <si>
    <t>Montáž izolace tepelné potrubí potrubními pouzdry bez úpravy staženými drátem 1x D přes 100 mm</t>
  </si>
  <si>
    <t>-1618792535</t>
  </si>
  <si>
    <t>Montáž izolace tepelné potrubí a ohybů tvarovkami nebo deskami potrubními pouzdry bez povrchové úpravy (izolační materiál ve specifikaci) staženými pozinkovaným drátem potrubí jednovrstvá D přes 100 mm</t>
  </si>
  <si>
    <t>33,00</t>
  </si>
  <si>
    <t>11</t>
  </si>
  <si>
    <t>631544140</t>
  </si>
  <si>
    <t>pouzdro potrubní izolační  PS 924hu 159/25 mm</t>
  </si>
  <si>
    <t>89165697</t>
  </si>
  <si>
    <t>plsť minerální a výrobky z ní (desky, skruže, pásy, rohože, vložkové pytle apod.) výrobky  z minerální vlny pouzdro potrubní izolační PS 924hu objem.hmot.83 kg/m3 (1. číselný údaj v označení výrobků znamená vnitřní průměr v mm 2. údaj označuje tloušťku tepelné izolace v mm)  PS 924hu - tl. izolační vrstvy 25 mm 159/25 mm</t>
  </si>
  <si>
    <t>27,00</t>
  </si>
  <si>
    <t>12</t>
  </si>
  <si>
    <t>631544100</t>
  </si>
  <si>
    <t>pouzdro potrubní izolační  PS 924hu 108/25 mm</t>
  </si>
  <si>
    <t>423161629</t>
  </si>
  <si>
    <t>plsť minerální a výrobky z ní (desky, skruže, pásy, rohože, vložkové pytle apod.) výrobky  z minerální vlny pouzdro potrubní izolační  PS 924hu objem.hmot.83 kg/m3 (1. číselný údaj v označení výrobků znamená vnitřní průměr v mm 2. údaj označuje tloušťku tepelné izolace v mm)  PS 924hu - tl. izolační vrstvy 25 mm 108/25 mm</t>
  </si>
  <si>
    <t>8,00</t>
  </si>
  <si>
    <t>13</t>
  </si>
  <si>
    <t>998713101</t>
  </si>
  <si>
    <t>Přesun hmot tonážní tonážní pro izolace tepelné v objektech v do 6 m</t>
  </si>
  <si>
    <t>t</t>
  </si>
  <si>
    <t>-468432194</t>
  </si>
  <si>
    <t>Přesun hmot pro izolace tepelné stanovený z hmotnosti přesunovaného materiálu vodorovná dopravní vzdálenost do 50 m v objektech výšky do 6 m</t>
  </si>
  <si>
    <t>14</t>
  </si>
  <si>
    <t>722130233</t>
  </si>
  <si>
    <t>Potrubí vodovodní ocelové závitové pozinkované svařované běžné DN 25</t>
  </si>
  <si>
    <t>-46944365</t>
  </si>
  <si>
    <t>Potrubí z ocelových trubek pozinkovaných závitových svařovaných běžných DN 25</t>
  </si>
  <si>
    <t>12,00</t>
  </si>
  <si>
    <t>722232040</t>
  </si>
  <si>
    <t>Odlučovač tuku</t>
  </si>
  <si>
    <t>ks</t>
  </si>
  <si>
    <t>-899017663</t>
  </si>
  <si>
    <t>722232043</t>
  </si>
  <si>
    <t>Kohout kulový přímý G 1/2 PN 42 do 185°C vnitřní závit</t>
  </si>
  <si>
    <t>kus</t>
  </si>
  <si>
    <t>1179924544</t>
  </si>
  <si>
    <t>Armatury se dvěma závity kulové kohouty PN 42 do 185  st.C přímé vnitřní závit (R 250 D G 1/2</t>
  </si>
  <si>
    <t>17</t>
  </si>
  <si>
    <t>722232045</t>
  </si>
  <si>
    <t>Kohout kulový přímý G 1 PN 42 do 185°C vnitřní závit</t>
  </si>
  <si>
    <t>-1328515165</t>
  </si>
  <si>
    <t>Armatury se dvěma závity kulové kohouty PN 42 do 185  st.C přímé vnitřní závit (R 250 D) G 1</t>
  </si>
  <si>
    <t>18</t>
  </si>
  <si>
    <t>722239101</t>
  </si>
  <si>
    <t>Montáž armatur vodovodních se dvěma závity G 1/2</t>
  </si>
  <si>
    <t>-611995409</t>
  </si>
  <si>
    <t>Armatury se dvěma závity montáž vodovodních armatur se dvěma závity ostatních typů G 1/2</t>
  </si>
  <si>
    <t>19</t>
  </si>
  <si>
    <t>722239103</t>
  </si>
  <si>
    <t>Montáž armatur vodovodních se dvěma závity G 1</t>
  </si>
  <si>
    <t>1193281809</t>
  </si>
  <si>
    <t>Armatury se dvěma závity montáž vodovodních armatur se dvěma závity ostatních typů G 1</t>
  </si>
  <si>
    <t>20</t>
  </si>
  <si>
    <t>722262161</t>
  </si>
  <si>
    <t>Vodoměr přírubový šroubový do 40 °C DN 20 x 190 mm Qn 1,5 m3/s horizontální</t>
  </si>
  <si>
    <t>1532443209</t>
  </si>
  <si>
    <t>Vodoměry pro vodu do 40 st.C přírubové šroubové horizontální DN 20 x 190 mm Qn 1,5</t>
  </si>
  <si>
    <t>722280000</t>
  </si>
  <si>
    <t>Úprava vody dle ČSN 07 7401</t>
  </si>
  <si>
    <t>-1577561483</t>
  </si>
  <si>
    <t>22</t>
  </si>
  <si>
    <t>998722101</t>
  </si>
  <si>
    <t>Přesun hmot tonážní tonážní pro vnitřní vodovod v objektech v do 6 m</t>
  </si>
  <si>
    <t>-1710509666</t>
  </si>
  <si>
    <t>Přesun hmot pro vnitřní vodovod stanovený z hmotnosti přesunovaného materiálu vodorovná dopravní vzdálenost do 50 m v objektech výšky do 6 m</t>
  </si>
  <si>
    <t>23</t>
  </si>
  <si>
    <t>723111203</t>
  </si>
  <si>
    <t>Potrubí ocelové závitové černé bezešvé svařované běžné DN 20</t>
  </si>
  <si>
    <t>714943877</t>
  </si>
  <si>
    <t>Potrubí z ocelových trubek závitových černých spojovaných svařováním, bezešvých běžných DN 20</t>
  </si>
  <si>
    <t>24</t>
  </si>
  <si>
    <t>723111205</t>
  </si>
  <si>
    <t>Potrubí ocelové závitové černé bezešvé svařované běžné DN 32</t>
  </si>
  <si>
    <t>438468995</t>
  </si>
  <si>
    <t>Potrubí z ocelových trubek závitových černých spojovaných svařováním, bezešvých běžných DN 32</t>
  </si>
  <si>
    <t>25</t>
  </si>
  <si>
    <t>723150314</t>
  </si>
  <si>
    <t>Potrubí ocelové hladké černé bezešvé spojované svařováním tvářené za tepla D 89x3,6 mm</t>
  </si>
  <si>
    <t>-1585303174</t>
  </si>
  <si>
    <t>Potrubí z ocelových trubek hladkých černých spojovaných svařováním tvářených za tepla D 89/3,6</t>
  </si>
  <si>
    <t>26</t>
  </si>
  <si>
    <t>723150315</t>
  </si>
  <si>
    <t>Potrubí ocelové hladké černé bezešvé spojované svařováním tvářené za tepla D 108x4 mm</t>
  </si>
  <si>
    <t>2096601241</t>
  </si>
  <si>
    <t>Potrubí z ocelových trubek hladkých černých spojovaných svařováním tvářených za tepla D 108/4</t>
  </si>
  <si>
    <t>27</t>
  </si>
  <si>
    <t>723150319</t>
  </si>
  <si>
    <t>Oblouk DN 80/90</t>
  </si>
  <si>
    <t>-312784086</t>
  </si>
  <si>
    <t>28</t>
  </si>
  <si>
    <t>723150320</t>
  </si>
  <si>
    <t>Oblouk DN 100/90</t>
  </si>
  <si>
    <t>-1579660019</t>
  </si>
  <si>
    <t>29</t>
  </si>
  <si>
    <t>723150801</t>
  </si>
  <si>
    <t>Demontáž potrubí ocelové hladké svařované do D 32</t>
  </si>
  <si>
    <t>-798570353</t>
  </si>
  <si>
    <t>Demontáž potrubí svařovaného z ocelových trubek hladkých do D 32</t>
  </si>
  <si>
    <t>30</t>
  </si>
  <si>
    <t>723150803</t>
  </si>
  <si>
    <t>Demontáž potrubí ocelové hladké svařované do D 76</t>
  </si>
  <si>
    <t>-1460529700</t>
  </si>
  <si>
    <t>Demontáž potrubí svařovaného z ocelových trubek hladkých přes 44,5 do D 76</t>
  </si>
  <si>
    <t>31</t>
  </si>
  <si>
    <t>723150804</t>
  </si>
  <si>
    <t>Demontáž potrubí ocelové hladké svařované do D 108</t>
  </si>
  <si>
    <t>1534463805</t>
  </si>
  <si>
    <t>Demontáž potrubí svařovaného z ocelových trubek hladkých přes 76 do D 108</t>
  </si>
  <si>
    <t>723219105</t>
  </si>
  <si>
    <t>Montáž armatur plynovodních přírubových DN 100 ostatní typ</t>
  </si>
  <si>
    <t>-1800898627</t>
  </si>
  <si>
    <t>Armatury přírubové montáž armatur přírubových ostatních typů DN 100</t>
  </si>
  <si>
    <t>33</t>
  </si>
  <si>
    <t>723212100</t>
  </si>
  <si>
    <t>Elektromagnetický ventil pro nízkotlaký olynovod s havarijní funkcí bez produ zavřeno</t>
  </si>
  <si>
    <t>-721065762</t>
  </si>
  <si>
    <t>34</t>
  </si>
  <si>
    <t>723221310</t>
  </si>
  <si>
    <t>Tlakoměr 0-10 kPa</t>
  </si>
  <si>
    <t>-1703573843</t>
  </si>
  <si>
    <t>35</t>
  </si>
  <si>
    <t>723221311</t>
  </si>
  <si>
    <t>Kondenzační smyčka k přivaření stočená PN 250 do 300 C</t>
  </si>
  <si>
    <t>1765573136</t>
  </si>
  <si>
    <t>36</t>
  </si>
  <si>
    <t>723230801</t>
  </si>
  <si>
    <t>Demontáž HUK elektroventil S 25 113-610</t>
  </si>
  <si>
    <t>1945227484</t>
  </si>
  <si>
    <t>37</t>
  </si>
  <si>
    <t>723230791</t>
  </si>
  <si>
    <t>Demontáž ventil kulový DN 15</t>
  </si>
  <si>
    <t>1964372556</t>
  </si>
  <si>
    <t>38</t>
  </si>
  <si>
    <t>723230792</t>
  </si>
  <si>
    <t>Demontáž ventil K-858 DN 15</t>
  </si>
  <si>
    <t>527793611</t>
  </si>
  <si>
    <t>39</t>
  </si>
  <si>
    <t>723230793</t>
  </si>
  <si>
    <t>Demontáž ventil kulový DN 50</t>
  </si>
  <si>
    <t>-1125207607</t>
  </si>
  <si>
    <t>40</t>
  </si>
  <si>
    <t>723230794</t>
  </si>
  <si>
    <t>Demontáž kohout k tlakoměru K 70 181 DN 15</t>
  </si>
  <si>
    <t>-1910093908</t>
  </si>
  <si>
    <t>41</t>
  </si>
  <si>
    <t>723230795</t>
  </si>
  <si>
    <t>Demontáž tlakoměru d 160(0-2,5 kPa</t>
  </si>
  <si>
    <t>-34678352</t>
  </si>
  <si>
    <t>42</t>
  </si>
  <si>
    <t>723231162</t>
  </si>
  <si>
    <t>Kohout kulový přímý G 1/2 PN 42 do 185°C plnoprůtokový k tlakoměru</t>
  </si>
  <si>
    <t>-1143785660</t>
  </si>
  <si>
    <t>Armatury se dvěma závity kohouty kulové PN 42 do 185 st.C plnoprůtokové s koulí „DADO“ vnitřní závit těžká řada (R 950 ) G 1/2</t>
  </si>
  <si>
    <t>43</t>
  </si>
  <si>
    <t>723231163</t>
  </si>
  <si>
    <t>Kohout kulový přímý G 3/4 PN 42 do 185°C plnoprůtokový s koulí DADO vnitřní závit těžká řada</t>
  </si>
  <si>
    <t>2082523312</t>
  </si>
  <si>
    <t>Armatury se dvěma závity kohouty kulové PN 42 do 185 st.C plnoprůtokové s koulí „DADO“ vnitřní závit těžká řada (R 950  G 3/4</t>
  </si>
  <si>
    <t>44</t>
  </si>
  <si>
    <t>7232311631</t>
  </si>
  <si>
    <t>Kohout kulový přímý G 3/4 PN 42 do 185°C plnoprůtokový s nátrubkem</t>
  </si>
  <si>
    <t>-1719164580</t>
  </si>
  <si>
    <t>45</t>
  </si>
  <si>
    <t>723231165</t>
  </si>
  <si>
    <t>Kohout kulový přímý G 1 1/4 PN 42 do 185°C plnoprůtokový s koulí DADO vnitřní závit těžká řada</t>
  </si>
  <si>
    <t>-659590324</t>
  </si>
  <si>
    <t>Armatury se dvěma závity kohouty kulové PN 42 do 185 st.C plnoprůtokové s koulí „DADO“ vnitřní závit těžká řada (R 950  G 1 1/4</t>
  </si>
  <si>
    <t>46</t>
  </si>
  <si>
    <t>723239101</t>
  </si>
  <si>
    <t>Montáž armatur plynovodních se dvěma závity G 1/2 ostatní typ</t>
  </si>
  <si>
    <t>480122670</t>
  </si>
  <si>
    <t>Armatury se dvěma závity montáž armatur se dvěma závity ostatních typů do G 1/2</t>
  </si>
  <si>
    <t>47</t>
  </si>
  <si>
    <t>723239102</t>
  </si>
  <si>
    <t>Montáž armatur plynovodních se dvěma závity G 3/4 ostatní typ</t>
  </si>
  <si>
    <t>-757571999</t>
  </si>
  <si>
    <t>Armatury se dvěma závity montáž armatur se dvěma závity ostatních typů G 3/4</t>
  </si>
  <si>
    <t>48</t>
  </si>
  <si>
    <t>723239104</t>
  </si>
  <si>
    <t>Montáž armatur plynovodních se dvěma závity G 1 1/4 ostatní typ</t>
  </si>
  <si>
    <t>822072549</t>
  </si>
  <si>
    <t>Armatury se dvěma závity montáž armatur se dvěma závity ostatních typů G 1 1/4</t>
  </si>
  <si>
    <t>49</t>
  </si>
  <si>
    <t>723401000</t>
  </si>
  <si>
    <t>Montážní  atěsnící materiál</t>
  </si>
  <si>
    <t>kg</t>
  </si>
  <si>
    <t>-359369446</t>
  </si>
  <si>
    <t>50</t>
  </si>
  <si>
    <t>723401001</t>
  </si>
  <si>
    <t>Revize plynovodu</t>
  </si>
  <si>
    <t>1156070248</t>
  </si>
  <si>
    <t>51</t>
  </si>
  <si>
    <t>723401002</t>
  </si>
  <si>
    <t>Doprava</t>
  </si>
  <si>
    <t>1911192020</t>
  </si>
  <si>
    <t>52</t>
  </si>
  <si>
    <t>783402589</t>
  </si>
  <si>
    <t>1x základní nátěr potrubí do DN 100</t>
  </si>
  <si>
    <t>39324034</t>
  </si>
  <si>
    <t>53</t>
  </si>
  <si>
    <t>783402590</t>
  </si>
  <si>
    <t>2x vrchní nátěr potrubí do DN 100</t>
  </si>
  <si>
    <t>-1901401476</t>
  </si>
  <si>
    <t>54</t>
  </si>
  <si>
    <t>731151500</t>
  </si>
  <si>
    <t>Plynový kondenzační kotel Tv/Tr=50/30 C,135-404 kW</t>
  </si>
  <si>
    <t>-511845256</t>
  </si>
  <si>
    <t>55</t>
  </si>
  <si>
    <t>731151501</t>
  </si>
  <si>
    <t>Sada pružného uložení pod kotel (typové příslušenství kotle)</t>
  </si>
  <si>
    <t>-1876066438</t>
  </si>
  <si>
    <t>56</t>
  </si>
  <si>
    <t>731151502</t>
  </si>
  <si>
    <t>Omezovač min. tlaku 0-6 bar(typové příslušenství kotle)</t>
  </si>
  <si>
    <t>857086838</t>
  </si>
  <si>
    <t>57</t>
  </si>
  <si>
    <t>731151503</t>
  </si>
  <si>
    <t>Omezovač max. tlaku 0-6 bar(typové příslušenství kotle)</t>
  </si>
  <si>
    <t>1410063122</t>
  </si>
  <si>
    <t>58</t>
  </si>
  <si>
    <t>731151531</t>
  </si>
  <si>
    <t>Vnitřní těsnění(d 300)</t>
  </si>
  <si>
    <t>986773732</t>
  </si>
  <si>
    <t>59</t>
  </si>
  <si>
    <t>731151511</t>
  </si>
  <si>
    <t>Koleno 87 s čistícím otvorem včetně těsnění /d 300)</t>
  </si>
  <si>
    <t>1592949123</t>
  </si>
  <si>
    <t>60</t>
  </si>
  <si>
    <t>731151521</t>
  </si>
  <si>
    <t>Přechodka ew-dw (d 300)</t>
  </si>
  <si>
    <t>-926019901</t>
  </si>
  <si>
    <t>61</t>
  </si>
  <si>
    <t>731151522</t>
  </si>
  <si>
    <t>prodloužení 1000 mm (d 300)</t>
  </si>
  <si>
    <t>1385158466</t>
  </si>
  <si>
    <t>62</t>
  </si>
  <si>
    <t>731151523</t>
  </si>
  <si>
    <t>Koleno 87 (d 300)</t>
  </si>
  <si>
    <t>-1596585702</t>
  </si>
  <si>
    <t>63</t>
  </si>
  <si>
    <t>731151524</t>
  </si>
  <si>
    <t>Základová deska pro mezivzpěry</t>
  </si>
  <si>
    <t>-813527561</t>
  </si>
  <si>
    <t>64</t>
  </si>
  <si>
    <t>731151525</t>
  </si>
  <si>
    <t>Spojka</t>
  </si>
  <si>
    <t>-1747294885</t>
  </si>
  <si>
    <t>65</t>
  </si>
  <si>
    <t>731151526</t>
  </si>
  <si>
    <t>Plechové konzole.odstup od stěny 50-150 mm</t>
  </si>
  <si>
    <t>-2126081269</t>
  </si>
  <si>
    <t>66</t>
  </si>
  <si>
    <t>731151527</t>
  </si>
  <si>
    <t>Čistící prvek (d 300)</t>
  </si>
  <si>
    <t>1540516845</t>
  </si>
  <si>
    <t>67</t>
  </si>
  <si>
    <t>731151528</t>
  </si>
  <si>
    <t>Koleno pevné 30 (d300)</t>
  </si>
  <si>
    <t>-1810907605</t>
  </si>
  <si>
    <t>68</t>
  </si>
  <si>
    <t>731151529</t>
  </si>
  <si>
    <t>Uzávěr vedení (d 300)</t>
  </si>
  <si>
    <t>355781215</t>
  </si>
  <si>
    <t>69</t>
  </si>
  <si>
    <t>731151530</t>
  </si>
  <si>
    <t>Statické lůžko pevné, stěnový odstup 50 mm</t>
  </si>
  <si>
    <t>-1896771005</t>
  </si>
  <si>
    <t>70</t>
  </si>
  <si>
    <t>731151535</t>
  </si>
  <si>
    <t>Koleno 87 (d 250)</t>
  </si>
  <si>
    <t>-1360138108</t>
  </si>
  <si>
    <t>71</t>
  </si>
  <si>
    <t>731151536</t>
  </si>
  <si>
    <t>prodlužovací trubka 1000 mm (d 250)</t>
  </si>
  <si>
    <t>1250666823</t>
  </si>
  <si>
    <t>72</t>
  </si>
  <si>
    <t>731151537</t>
  </si>
  <si>
    <t>Prodlužovací trubka 500 mm (d 250)</t>
  </si>
  <si>
    <t>1375192838</t>
  </si>
  <si>
    <t>73</t>
  </si>
  <si>
    <t>731151539</t>
  </si>
  <si>
    <t>Clona větrání (d 250)</t>
  </si>
  <si>
    <t>1219802037</t>
  </si>
  <si>
    <t>74</t>
  </si>
  <si>
    <t>731151540</t>
  </si>
  <si>
    <t>Ochrana přívodu vzduchu před větrem</t>
  </si>
  <si>
    <t>-1083310421</t>
  </si>
  <si>
    <t>75</t>
  </si>
  <si>
    <t>731201815</t>
  </si>
  <si>
    <t>Demontáž kotle Lumex 200 kW</t>
  </si>
  <si>
    <t>981328696</t>
  </si>
  <si>
    <t>76</t>
  </si>
  <si>
    <t>731151504</t>
  </si>
  <si>
    <t>Armatury pro manostaty a manometrem(typové příslušenství kotlr)</t>
  </si>
  <si>
    <t>1074973733</t>
  </si>
  <si>
    <t>77</t>
  </si>
  <si>
    <t>731151505</t>
  </si>
  <si>
    <t>Neutralizační zařízení/zypové příslušenství kotlr)</t>
  </si>
  <si>
    <t>-92244085</t>
  </si>
  <si>
    <t>78</t>
  </si>
  <si>
    <t>731151506</t>
  </si>
  <si>
    <t>Rozšíření EA 1(typové příslušenství kotle)</t>
  </si>
  <si>
    <t>-1654952707</t>
  </si>
  <si>
    <t>79</t>
  </si>
  <si>
    <t>731151507</t>
  </si>
  <si>
    <t>Spalinová kaskáda 250/300(typopvé příslušenství kotle)</t>
  </si>
  <si>
    <t>2132274366</t>
  </si>
  <si>
    <t>80</t>
  </si>
  <si>
    <t>731501000</t>
  </si>
  <si>
    <t>Topná zkouška</t>
  </si>
  <si>
    <t>hod</t>
  </si>
  <si>
    <t>1223855840</t>
  </si>
  <si>
    <t>81</t>
  </si>
  <si>
    <t>735501001</t>
  </si>
  <si>
    <t>Montážní a těsnící materiál</t>
  </si>
  <si>
    <t>-69766693</t>
  </si>
  <si>
    <t>82</t>
  </si>
  <si>
    <t>783102000</t>
  </si>
  <si>
    <t>Nátěr základní 1x</t>
  </si>
  <si>
    <t>-507116897</t>
  </si>
  <si>
    <t>83</t>
  </si>
  <si>
    <t>783102001</t>
  </si>
  <si>
    <t>Nátěr vrchní 2x</t>
  </si>
  <si>
    <t>-712455328</t>
  </si>
  <si>
    <t>84</t>
  </si>
  <si>
    <t>735501002</t>
  </si>
  <si>
    <t>Napouštění a vypouštění systému,odvzdušnění</t>
  </si>
  <si>
    <t>-1888996946</t>
  </si>
  <si>
    <t>85</t>
  </si>
  <si>
    <t>735504001</t>
  </si>
  <si>
    <t>Měření a regulace(subdodávka odbornou firmou vč vlastní relizační dokumentace)</t>
  </si>
  <si>
    <t>1563307018</t>
  </si>
  <si>
    <t>86</t>
  </si>
  <si>
    <t>735504002</t>
  </si>
  <si>
    <t>1956727351</t>
  </si>
  <si>
    <t>87</t>
  </si>
  <si>
    <t>735504003</t>
  </si>
  <si>
    <t>Stavební výpomoce</t>
  </si>
  <si>
    <t>-1166949742</t>
  </si>
  <si>
    <t>88</t>
  </si>
  <si>
    <t>732199100</t>
  </si>
  <si>
    <t>Montáž orientačních štítků</t>
  </si>
  <si>
    <t>soubor</t>
  </si>
  <si>
    <t>-926724521</t>
  </si>
  <si>
    <t>Montáž štítků orientačních</t>
  </si>
  <si>
    <t>89</t>
  </si>
  <si>
    <t>732212815</t>
  </si>
  <si>
    <t>Demontáž expanzní nádoby o obsahu do 1600 litrů</t>
  </si>
  <si>
    <t>-1610452129</t>
  </si>
  <si>
    <t>Demontáž expanzní nádoby  o obsahu do 1 600 l</t>
  </si>
  <si>
    <t>90</t>
  </si>
  <si>
    <t>732111124</t>
  </si>
  <si>
    <t>Rozdělovač a sběrač 200x200(4 topné okruhy, l=2200mm)</t>
  </si>
  <si>
    <t>321192293</t>
  </si>
  <si>
    <t>91</t>
  </si>
  <si>
    <t>732111220</t>
  </si>
  <si>
    <t>Expanzní automat pro výkon zdroje 808 kW a objem vodní soustavy 13000 litrů</t>
  </si>
  <si>
    <t>-2079330252</t>
  </si>
  <si>
    <t>92</t>
  </si>
  <si>
    <t>732199101</t>
  </si>
  <si>
    <t>Orientační štítky</t>
  </si>
  <si>
    <t>-1666019186</t>
  </si>
  <si>
    <t>93</t>
  </si>
  <si>
    <t>732421113</t>
  </si>
  <si>
    <t>Oběhové čerpadlo DN 65 Q=20000 kg/hod,elektronicky řízeno</t>
  </si>
  <si>
    <t>-966400493</t>
  </si>
  <si>
    <t>94</t>
  </si>
  <si>
    <t>732421111</t>
  </si>
  <si>
    <t>Oběhové čerpadlo DN 40,Q=7100 kg/hod,elktronicky řízeno</t>
  </si>
  <si>
    <t>-1588082236</t>
  </si>
  <si>
    <t>95</t>
  </si>
  <si>
    <t>732420811</t>
  </si>
  <si>
    <t>Demontáž čerpadla oběhového spirálního DN 25</t>
  </si>
  <si>
    <t>-1491973815</t>
  </si>
  <si>
    <t>Demontáž čerpadel oběhových spirálních (do potrubí) DN 25</t>
  </si>
  <si>
    <t>96</t>
  </si>
  <si>
    <t>732420814</t>
  </si>
  <si>
    <t>Demontáž čerpadla oběhového spirálního DN 65</t>
  </si>
  <si>
    <t>442589515</t>
  </si>
  <si>
    <t>Demontáž čerpadel oběhových spirálních (do potrubí) DN 65</t>
  </si>
  <si>
    <t>97</t>
  </si>
  <si>
    <t>733110806</t>
  </si>
  <si>
    <t>Demontáž potrubí ocelového závitového do DN 32</t>
  </si>
  <si>
    <t>75452279</t>
  </si>
  <si>
    <t>Demontáž potrubí z trubek ocelových závitových DN přes 15 do 32</t>
  </si>
  <si>
    <t>98</t>
  </si>
  <si>
    <t>733110810</t>
  </si>
  <si>
    <t>Demontáž potrubí ocelového závitového do DN 80</t>
  </si>
  <si>
    <t>-440567170</t>
  </si>
  <si>
    <t>Demontáž potrubí z trubek ocelových závitových DN přes 50 do 80</t>
  </si>
  <si>
    <t>99</t>
  </si>
  <si>
    <t>733111118</t>
  </si>
  <si>
    <t>Potrubí ocelové závitové bezešvé běžné v kotelnách nebo strojovnách DN 50</t>
  </si>
  <si>
    <t>-783413130</t>
  </si>
  <si>
    <t>Potrubí z trubek ocelových závitových bezešvých běžných nízkotlakých v kotelnách a strojovnách DN 50</t>
  </si>
  <si>
    <t>733120832</t>
  </si>
  <si>
    <t>Demontáž potrubí ocelového hladkého do D 133</t>
  </si>
  <si>
    <t>-1094487799</t>
  </si>
  <si>
    <t>Demontáž potrubí z trubek ocelových hladkých D přes 89 do 133</t>
  </si>
  <si>
    <t>101</t>
  </si>
  <si>
    <t>733121225</t>
  </si>
  <si>
    <t>Potrubí ocelové hladké bezešvé v kotelnách nebo strojovnách D 89x3,6</t>
  </si>
  <si>
    <t>466640292</t>
  </si>
  <si>
    <t>Potrubí z trubek ocelových hladkých bezešvých tvářených za tepla v kotelnách a strojovnách D 89/3,6</t>
  </si>
  <si>
    <t>102</t>
  </si>
  <si>
    <t>733121228</t>
  </si>
  <si>
    <t>Potrubí ocelové hladké bezešvé v kotelnách nebo strojovnách D 108x4,0</t>
  </si>
  <si>
    <t>453803240</t>
  </si>
  <si>
    <t>Potrubí z trubek ocelových hladkých bezešvých tvářených za tepla v kotelnách a strojovnách D 108/4,0</t>
  </si>
  <si>
    <t>103</t>
  </si>
  <si>
    <t>733121235</t>
  </si>
  <si>
    <t>Potrubí ocelové hladké bezešvé v kotelnách nebo strojovnách D 159x4,5</t>
  </si>
  <si>
    <t>-82298259</t>
  </si>
  <si>
    <t>Potrubí z trubek ocelových hladkých bezešvých tvářených za tepla v kotelnách a strojovnách D 159/4,5</t>
  </si>
  <si>
    <t>104</t>
  </si>
  <si>
    <t>733141102</t>
  </si>
  <si>
    <t>Odvzdušňovací nádoba z trubek ocelových do DN 50</t>
  </si>
  <si>
    <t>1675757928</t>
  </si>
  <si>
    <t>Odvzdušňovací nádobky, odlučovače a odkalovače nádobky z trubek ocelových do DN 50</t>
  </si>
  <si>
    <t>105</t>
  </si>
  <si>
    <t>733190108</t>
  </si>
  <si>
    <t>Zkouška těsnosti potrubí ocelové závitové do DN 50</t>
  </si>
  <si>
    <t>-1732972797</t>
  </si>
  <si>
    <t>Zkoušky těsnosti potrubí, manžety prostupové z trubek ocelových zkoušky těsnosti potrubí (za provozu) z trubek ocelových závitových DN 40 do 50</t>
  </si>
  <si>
    <t>106</t>
  </si>
  <si>
    <t>733190225</t>
  </si>
  <si>
    <t>Zkouška těsnosti potrubí ocelové hladké přes D 60,3x2,9 do D 89x5,0</t>
  </si>
  <si>
    <t>972260806</t>
  </si>
  <si>
    <t>Zkoušky těsnosti potrubí, manžety prostupové z trubek ocelových zkoušky těsnosti potrubí (za provozu) z trubek ocelových hladkých D přes 60,3/2,9 do 89/5,0</t>
  </si>
  <si>
    <t>107</t>
  </si>
  <si>
    <t>733190232</t>
  </si>
  <si>
    <t>Zkouška těsnosti potrubí ocelové hladké přes D 89x5,0 do D 133x5,0</t>
  </si>
  <si>
    <t>1625908361</t>
  </si>
  <si>
    <t>Zkoušky těsnosti potrubí, manžety prostupové z trubek ocelových zkoušky těsnosti potrubí (za provozu) z trubek ocelových hladkých D přes 89/5,0 do 133/5,0</t>
  </si>
  <si>
    <t>108</t>
  </si>
  <si>
    <t>733190235</t>
  </si>
  <si>
    <t>Zkouška těsnosti potrubí ocelové hladké přes D 133x5,0 do D 159x6,3</t>
  </si>
  <si>
    <t>-1868136850</t>
  </si>
  <si>
    <t>Zkoušky těsnosti potrubí, manžety prostupové z trubek ocelových zkoušky těsnosti potrubí (za provozu) z trubek ocelových hladkých D přes 133/5,0 do 159/6,3</t>
  </si>
  <si>
    <t>109</t>
  </si>
  <si>
    <t>733391102</t>
  </si>
  <si>
    <t>Zkouška těsnosti potrubí plastové do D 50x4,6</t>
  </si>
  <si>
    <t>1146399865</t>
  </si>
  <si>
    <t>Zkoušky těsnosti potrubí z trubek plastových D přes 32/3,0 do 50/4,6</t>
  </si>
  <si>
    <t>110</t>
  </si>
  <si>
    <t>733321105</t>
  </si>
  <si>
    <t>Potrubí plastové z PVC nebo PE spojované lepením D 40x3,7</t>
  </si>
  <si>
    <t>-1068340280</t>
  </si>
  <si>
    <t>111</t>
  </si>
  <si>
    <t>733321106</t>
  </si>
  <si>
    <t>Potrubí plastové z PVC nebo PE spojované lepením D 50x4,6</t>
  </si>
  <si>
    <t>1253136338</t>
  </si>
  <si>
    <t>112</t>
  </si>
  <si>
    <t>998733101</t>
  </si>
  <si>
    <t>Přesun hmot tonážní pro rozvody potrubí v objektech v do 6 m</t>
  </si>
  <si>
    <t>-1063690739</t>
  </si>
  <si>
    <t>Přesun hmot pro rozvody potrubí stanovený z hmotnosti přesunovaného materiálu vodorovná dopravní vzdálenost do 50 m v objektech výšky do 6 m</t>
  </si>
  <si>
    <t>113</t>
  </si>
  <si>
    <t>734109113</t>
  </si>
  <si>
    <t>Montáž armatury přírubové se dvěma přírubami PN 6 DN 40</t>
  </si>
  <si>
    <t>-1979068395</t>
  </si>
  <si>
    <t>Montáž armatur přírubových se dvěma přírubami PN 6 DN 40</t>
  </si>
  <si>
    <t>114</t>
  </si>
  <si>
    <t>734100810</t>
  </si>
  <si>
    <t>Demontáž armatur přírubových</t>
  </si>
  <si>
    <t>-1125020232</t>
  </si>
  <si>
    <t>115</t>
  </si>
  <si>
    <t>734109115</t>
  </si>
  <si>
    <t>Montáž armatury přírubové se dvěma přírubami PN 6 DN 65</t>
  </si>
  <si>
    <t>213815330</t>
  </si>
  <si>
    <t>Montáž armatur přírubových se dvěma přírubami PN 6 DN 65</t>
  </si>
  <si>
    <t>116</t>
  </si>
  <si>
    <t>734109116</t>
  </si>
  <si>
    <t>Montáž armatury přírubové se dvěma přírubami PN 6 DN 80</t>
  </si>
  <si>
    <t>255882401</t>
  </si>
  <si>
    <t>Montáž armatur přírubových se dvěma přírubami PN 6 DN 80</t>
  </si>
  <si>
    <t>117</t>
  </si>
  <si>
    <t>734109117</t>
  </si>
  <si>
    <t>Montáž armatury přírubové se dvěma přírubami PN 6 DN 100</t>
  </si>
  <si>
    <t>-871862840</t>
  </si>
  <si>
    <t>Montáž armatur přírubových se dvěma přírubami PN 6 DN 100</t>
  </si>
  <si>
    <t>118</t>
  </si>
  <si>
    <t>734109119</t>
  </si>
  <si>
    <t>Montáž armatury přírubové se dvěma přírubami PN 6 DN 150</t>
  </si>
  <si>
    <t>820006187</t>
  </si>
  <si>
    <t>Montáž armatur přírubových se dvěma přírubami PN 6 DN 150</t>
  </si>
  <si>
    <t>119</t>
  </si>
  <si>
    <t>734109413</t>
  </si>
  <si>
    <t>Montáž armatury přírubové se třemi přírubami PN 16 DN 40</t>
  </si>
  <si>
    <t>777475978</t>
  </si>
  <si>
    <t>Montáž armatur přírubových se třemi přírubami PN 16 DN 40</t>
  </si>
  <si>
    <t>120</t>
  </si>
  <si>
    <t>734109415</t>
  </si>
  <si>
    <t>Montáž armatury přírubové se třemi přírubami PN 16 DN 65</t>
  </si>
  <si>
    <t>56270263</t>
  </si>
  <si>
    <t>Montáž armatur přírubových se třemi přírubami PN 16 DN 65</t>
  </si>
  <si>
    <t>121</t>
  </si>
  <si>
    <t>734109421</t>
  </si>
  <si>
    <t>Montáž armatury přírubové se třemi přírubami PN 16 DN 32</t>
  </si>
  <si>
    <t>1461602676</t>
  </si>
  <si>
    <t>Montáž armatur přírubových se třemi přírubami PN 16 DN 32</t>
  </si>
  <si>
    <t>122</t>
  </si>
  <si>
    <t>734134643</t>
  </si>
  <si>
    <t>Ventil přírubový pojistný DN 50 PN 40 do 300°C pružinový nárožní proporcionální</t>
  </si>
  <si>
    <t>780847563</t>
  </si>
  <si>
    <t>Ventily pojistné přírubové pružinové nárožní proporcionální PN 40 do 300 st.C (P 15 217 540) DN 50</t>
  </si>
  <si>
    <t>123</t>
  </si>
  <si>
    <t>734163428</t>
  </si>
  <si>
    <t>Filtr DN 80 PN 16 do 300°C z uhlíkové oceli s vypouštěcí přírubou</t>
  </si>
  <si>
    <t>-1659380820</t>
  </si>
  <si>
    <t>Filtry z uhlíkové oceli s vypouštěcí přírubou PN 16 do 300 st.C DN 80</t>
  </si>
  <si>
    <t>124</t>
  </si>
  <si>
    <t>734163429</t>
  </si>
  <si>
    <t>Filtr DN 100 PN 16 do 300°C z uhlíkové oceli s vypouštěcí přírubou</t>
  </si>
  <si>
    <t>-269701885</t>
  </si>
  <si>
    <t>Filtry z uhlíkové oceli s vypouštěcí přírubou PN 16 do 300 st.C DN 100</t>
  </si>
  <si>
    <t>125</t>
  </si>
  <si>
    <t>734173213</t>
  </si>
  <si>
    <t>Spoj přírubový PN 6/I do 200°C DN 40</t>
  </si>
  <si>
    <t>-1847364529</t>
  </si>
  <si>
    <t>Mezikusy, přírubové spoje přírubové spoje PN 6/I, 200 st.C DN 40</t>
  </si>
  <si>
    <t>126</t>
  </si>
  <si>
    <t>734173216</t>
  </si>
  <si>
    <t>Spoj přírubový PN 6/I do 200°C DN 65</t>
  </si>
  <si>
    <t>-1285186101</t>
  </si>
  <si>
    <t>Mezikusy, přírubové spoje přírubové spoje PN 6/I, 200 st.C DN 65</t>
  </si>
  <si>
    <t>127</t>
  </si>
  <si>
    <t>734173217</t>
  </si>
  <si>
    <t>Spoj přírubový PN 6/I do 200°C DN 80</t>
  </si>
  <si>
    <t>151978274</t>
  </si>
  <si>
    <t>Mezikusy, přírubové spoje přírubové spoje PN 6/I, 200 st.C DN 80</t>
  </si>
  <si>
    <t>128</t>
  </si>
  <si>
    <t>734173218</t>
  </si>
  <si>
    <t>Spoj přírubový PN 6/I do 200°C DN 100</t>
  </si>
  <si>
    <t>710037335</t>
  </si>
  <si>
    <t>Mezikusy, přírubové spoje přírubové spoje PN 6/I, 200 st.C DN 100</t>
  </si>
  <si>
    <t>129</t>
  </si>
  <si>
    <t>734173222</t>
  </si>
  <si>
    <t>Spoj přírubový PN 6/I do 200°C DN 150</t>
  </si>
  <si>
    <t>1237137957</t>
  </si>
  <si>
    <t>Mezikusy, přírubové spoje přírubové spoje PN 6/I, 200 st.C DN 150</t>
  </si>
  <si>
    <t>130</t>
  </si>
  <si>
    <t>734191737</t>
  </si>
  <si>
    <t>Ventil přírubový regulační DN 100 PN 40 do 400°C s elektrickým servomotorem</t>
  </si>
  <si>
    <t>338495477</t>
  </si>
  <si>
    <t>Ostatní přírubové armatury ventily regulační přímé s elektrickým servomotorem PN 40 do 400 st.C (V 41 113 540) DN 100</t>
  </si>
  <si>
    <t>131</t>
  </si>
  <si>
    <t>734192317</t>
  </si>
  <si>
    <t>Klapka přírubová zpětná DN 80 PN 16 do 100°C samočinná</t>
  </si>
  <si>
    <t>-1039213349</t>
  </si>
  <si>
    <t>Ostatní přírubové armatury klapky zpětné samočinné PN 16 do 100 st.C (BRA.F5.000) DN 80</t>
  </si>
  <si>
    <t>132</t>
  </si>
  <si>
    <t>734193116</t>
  </si>
  <si>
    <t>Klapka mezipřírubová uzavírací DN 80 PN 16 do 120°C disk tvárná litina</t>
  </si>
  <si>
    <t>524595424</t>
  </si>
  <si>
    <t>Ostatní přírubové armatury klapky mezipřírubové uzavírací PN 16 do 120 st.C (BRA.J9.000) disk tvárná litina DN 80</t>
  </si>
  <si>
    <t>133</t>
  </si>
  <si>
    <t>734193117</t>
  </si>
  <si>
    <t>Klapka mezipřírubová uzavírací DN 100 PN 16 do 120°C disk tvárná litina</t>
  </si>
  <si>
    <t>-1817127669</t>
  </si>
  <si>
    <t>Ostatní přírubové armatury klapky mezipřírubové uzavírací PN 16 do 120 st.C (BRA.J9.000) disk tvárná litina DN 100</t>
  </si>
  <si>
    <t>134</t>
  </si>
  <si>
    <t>734193119</t>
  </si>
  <si>
    <t>Klapka mezipřírubová uzavírací DN 150 PN 16 do 120°C disk tvárná litina</t>
  </si>
  <si>
    <t>-37428396</t>
  </si>
  <si>
    <t>Ostatní přírubové armatury klapky mezipřírubové uzavírací PN 16 do 120 st.C (BRA.J9.000) disk tvárná litina DN 150</t>
  </si>
  <si>
    <t>135</t>
  </si>
  <si>
    <t>734200810</t>
  </si>
  <si>
    <t>Demontáž armatury závitové</t>
  </si>
  <si>
    <t>2095015963</t>
  </si>
  <si>
    <t>136</t>
  </si>
  <si>
    <t>734200811</t>
  </si>
  <si>
    <t>Demontáž armatury závitové s jedním závitem do G 1/2</t>
  </si>
  <si>
    <t>52188064</t>
  </si>
  <si>
    <t>Demontáž armatur závitových s jedním závitem do G 1/2</t>
  </si>
  <si>
    <t>137</t>
  </si>
  <si>
    <t>734209102</t>
  </si>
  <si>
    <t>Montáž armatury závitové s jedním závitem G 3/8</t>
  </si>
  <si>
    <t>2057751073</t>
  </si>
  <si>
    <t>Montáž závitových armatur s 1 závitem G 3/8 (DN 10)</t>
  </si>
  <si>
    <t>138</t>
  </si>
  <si>
    <t>734209103</t>
  </si>
  <si>
    <t>Montáž armatury závitové s jedním závitem G 1/2</t>
  </si>
  <si>
    <t>1426031469</t>
  </si>
  <si>
    <t>Montáž závitových armatur s 1 závitem G 1/2 (DN 15)</t>
  </si>
  <si>
    <t>139</t>
  </si>
  <si>
    <t>734209105</t>
  </si>
  <si>
    <t>Montáž armatury závitové s jedním závitem G 1</t>
  </si>
  <si>
    <t>1688174588</t>
  </si>
  <si>
    <t>Montáž závitových armatur s 1 závitem G 1 (DN 25)</t>
  </si>
  <si>
    <t>140</t>
  </si>
  <si>
    <t>734209116</t>
  </si>
  <si>
    <t>Montáž armatury závitové s dvěma závity G 5/4</t>
  </si>
  <si>
    <t>-1083688059</t>
  </si>
  <si>
    <t>Montáž závitových armatur se 2 závity G 5/4 (DN 32)</t>
  </si>
  <si>
    <t>141</t>
  </si>
  <si>
    <t>734209117</t>
  </si>
  <si>
    <t>Montáž armatury závitové s dvěma závity G 6/4</t>
  </si>
  <si>
    <t>-1769998123</t>
  </si>
  <si>
    <t>Montáž závitových armatur se 2 závity G 6/4 (DN 40)</t>
  </si>
  <si>
    <t>142</t>
  </si>
  <si>
    <t>734209118</t>
  </si>
  <si>
    <t>Montáž armatury závitové s dvěma závity G 2</t>
  </si>
  <si>
    <t>547680591</t>
  </si>
  <si>
    <t>Montáž závitových armatur se 2 závity G 2 (DN 50)</t>
  </si>
  <si>
    <t>143</t>
  </si>
  <si>
    <t>734211113</t>
  </si>
  <si>
    <t>Ventil závitový odvzdušňovací G 3/8 PN 10 do 120°C otopných těles</t>
  </si>
  <si>
    <t>-860623427</t>
  </si>
  <si>
    <t>Ventily odvzdušňovací závitové otopných těles PN 6 do 120 st.C G 3/8</t>
  </si>
  <si>
    <t>144</t>
  </si>
  <si>
    <t>734242417</t>
  </si>
  <si>
    <t>Ventil závitový zpětný přímý G 2 PN 16 do 110°C</t>
  </si>
  <si>
    <t>-304151861</t>
  </si>
  <si>
    <t>Ventily zpětné závitové PN 16 do 110 st.C (R60  přímé G 2</t>
  </si>
  <si>
    <t>145</t>
  </si>
  <si>
    <t>734291123</t>
  </si>
  <si>
    <t>Kohout plnící a vypouštěcí G 1/2 PN 10 do 110°C závitový</t>
  </si>
  <si>
    <t>-1524891346</t>
  </si>
  <si>
    <t>Ostatní armatury kohouty plnicí a vypouštěcí PN 10 do 110 st.C (R 608  G 1/2</t>
  </si>
  <si>
    <t>146</t>
  </si>
  <si>
    <t>734291124</t>
  </si>
  <si>
    <t>Kohout plnící a vypouštěcí G 3/4 PN 10 do 110°C závitový</t>
  </si>
  <si>
    <t>850130398</t>
  </si>
  <si>
    <t>Ostatní armatury kohouty plnicí a vypouštěcí PN 10 do 110 st.C (R 608  G 3/4</t>
  </si>
  <si>
    <t>147</t>
  </si>
  <si>
    <t>7342911241</t>
  </si>
  <si>
    <t>Kohout plnící a vypouštěcí G 1 PN 10 do 110°C závitový</t>
  </si>
  <si>
    <t>245707272</t>
  </si>
  <si>
    <t>148</t>
  </si>
  <si>
    <t>734291245</t>
  </si>
  <si>
    <t>Filtr závitový přímý G 1 1/4 PN 16 do 130°C s vnitřními závity</t>
  </si>
  <si>
    <t>672945369</t>
  </si>
  <si>
    <t>Ostatní armatury filtry závitové PN 16 do 130 st.C přímé s vnitřními závity (R 74A G 1 1/4</t>
  </si>
  <si>
    <t>149</t>
  </si>
  <si>
    <t>734291247</t>
  </si>
  <si>
    <t>Filtr závitový přímý G 2 PN 16 do 130°C s vnitřními závity</t>
  </si>
  <si>
    <t>-1282093809</t>
  </si>
  <si>
    <t>Ostatní armatury filtry závitové PN 16 do 130 st.C přímé s vnitřními závity (R 74A  G 2</t>
  </si>
  <si>
    <t>150</t>
  </si>
  <si>
    <t>734292716</t>
  </si>
  <si>
    <t>Kohout kulový přímý G 1 1/4 PN 42 do 185°C vnitřní závit</t>
  </si>
  <si>
    <t>1066429644</t>
  </si>
  <si>
    <t>Ostatní armatury kulové kohouty PN 42 do 185 st.C přímé vnitřní závit (R 250 D  G 1 1/4</t>
  </si>
  <si>
    <t>151</t>
  </si>
  <si>
    <t>734292717</t>
  </si>
  <si>
    <t>Kohout kulový přímý G 1 1/2 PN 42 do 185°C vnitřní závit</t>
  </si>
  <si>
    <t>1190379945</t>
  </si>
  <si>
    <t>Ostatní armatury kulové kohouty PN 42 do 185 st.C přímé vnitřní závit (R 250 D  G 1 1/2</t>
  </si>
  <si>
    <t>152</t>
  </si>
  <si>
    <t>734292710</t>
  </si>
  <si>
    <t>odvaděč kalu</t>
  </si>
  <si>
    <t>-1323446910</t>
  </si>
  <si>
    <t>153</t>
  </si>
  <si>
    <t>734292718</t>
  </si>
  <si>
    <t>Kohout kulový přímý G 2 PN 42 do 185°C vnitřní závit</t>
  </si>
  <si>
    <t>-1384497065</t>
  </si>
  <si>
    <t>Ostatní armatury kulové kohouty PN 42 do 185 st.C přímé vnitřní závit (R 250 D  G 2</t>
  </si>
  <si>
    <t>154</t>
  </si>
  <si>
    <t>734295118</t>
  </si>
  <si>
    <t>Směšovací armatura přivařovací trojcestná DN 100 s přímým průtokem</t>
  </si>
  <si>
    <t>1403990016</t>
  </si>
  <si>
    <t>Směšovací armatury přivařovací trojcestné s přímým průtokem DN 100</t>
  </si>
  <si>
    <t>155</t>
  </si>
  <si>
    <t>7342925119</t>
  </si>
  <si>
    <t>3-cest směš ventil DN 32,kv´16+servopohon 230 V 3 bodový</t>
  </si>
  <si>
    <t>-1065996700</t>
  </si>
  <si>
    <t>156</t>
  </si>
  <si>
    <t>734295119</t>
  </si>
  <si>
    <t>3-cest směš ventil DN 40,kv=25+servopohon 230 V,3 bodový</t>
  </si>
  <si>
    <t>1884136722</t>
  </si>
  <si>
    <t>157</t>
  </si>
  <si>
    <t>734295121</t>
  </si>
  <si>
    <t>3-cest směš ventil DN 65,kv=58+servopohon 200 V,3 bodový</t>
  </si>
  <si>
    <t>-1936525994</t>
  </si>
  <si>
    <t>158</t>
  </si>
  <si>
    <t>734411133</t>
  </si>
  <si>
    <t>Teploměr technický s pevným stonkem a jímkou zadní připojení délky 160 mm</t>
  </si>
  <si>
    <t>2099742069</t>
  </si>
  <si>
    <t>159</t>
  </si>
  <si>
    <t>150.01</t>
  </si>
  <si>
    <t>Výfuková mřížka 400x400 mm</t>
  </si>
  <si>
    <t>-1501149136</t>
  </si>
  <si>
    <t>160</t>
  </si>
  <si>
    <t>150.02</t>
  </si>
  <si>
    <t>Mřížka s min. průtočnou plochou 0,1 m2</t>
  </si>
  <si>
    <t>-1053875685</t>
  </si>
  <si>
    <t>161</t>
  </si>
  <si>
    <t>150.03</t>
  </si>
  <si>
    <t>Přechodový kus 400x400/ d 250</t>
  </si>
  <si>
    <t>1136453016</t>
  </si>
  <si>
    <t>162</t>
  </si>
  <si>
    <t>150.04</t>
  </si>
  <si>
    <t>Potrubí d 250 + tvarovky</t>
  </si>
  <si>
    <t>1871451557</t>
  </si>
  <si>
    <t>163</t>
  </si>
  <si>
    <t>150.05</t>
  </si>
  <si>
    <t>Demontáž protidešťové žaluzie 400x400</t>
  </si>
  <si>
    <t>-2063369239</t>
  </si>
  <si>
    <t>164</t>
  </si>
  <si>
    <t>150.06</t>
  </si>
  <si>
    <t>Demontáž ventilátor VAP</t>
  </si>
  <si>
    <t>-1799542784</t>
  </si>
  <si>
    <t>165</t>
  </si>
  <si>
    <t>150.07</t>
  </si>
  <si>
    <t>Demontáž VZT potrubí</t>
  </si>
  <si>
    <t>559175620</t>
  </si>
  <si>
    <t>166</t>
  </si>
  <si>
    <t>150.08</t>
  </si>
  <si>
    <t>Montáž VZT dílů</t>
  </si>
  <si>
    <t>-543463390</t>
  </si>
  <si>
    <t>01-1 - 01-1 Vedlejší a ostatní náklady</t>
  </si>
  <si>
    <t>VRN - Vedlejší rozpočtové náklady</t>
  </si>
  <si>
    <t xml:space="preserve">    0 - Vedlejší rozpočtové náklady</t>
  </si>
  <si>
    <t>013254000</t>
  </si>
  <si>
    <t>Dokumentace skutečného provedení stavby</t>
  </si>
  <si>
    <t>8192</t>
  </si>
  <si>
    <t>1867041832</t>
  </si>
  <si>
    <t>Průzkumné, geodetické a projektové práce projektové práce dokumentace stavby (výkresová a textová) skutečného provedení stavby</t>
  </si>
  <si>
    <t>030001000</t>
  </si>
  <si>
    <t>Zařízení staveniště</t>
  </si>
  <si>
    <t>131072</t>
  </si>
  <si>
    <t>-706172087</t>
  </si>
  <si>
    <t>Základní rozdělení průvodních činností a nákladů zařízení staveniště</t>
  </si>
  <si>
    <t>045002000</t>
  </si>
  <si>
    <t>Kompletační a koordinační činnost</t>
  </si>
  <si>
    <t>-1752607334</t>
  </si>
  <si>
    <t>Hlavní tituly průvodních činností a nákladů inženýrská činnost kompletační a koordinační činnost</t>
  </si>
  <si>
    <t>070001000</t>
  </si>
  <si>
    <t>Provozní vlivy</t>
  </si>
  <si>
    <t>2048</t>
  </si>
  <si>
    <t>-986668072</t>
  </si>
  <si>
    <t>Základní rozdělení průvodních činností a nákladů provozní vlivy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</si>
  <si>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</si>
  <si>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</si>
  <si>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</si>
  <si>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</si>
  <si>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</si>
  <si>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</si>
  <si>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</si>
  <si>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</si>
  <si>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</si>
  <si>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</si>
  <si>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</si>
  <si>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</si>
  <si>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 s rekapitulací celkové nabídkové ceny</t>
    </r>
  </si>
  <si>
    <t>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</si>
  <si>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</si>
  <si>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</si>
  <si>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</si>
  <si>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</si>
  <si>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</si>
  <si>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</si>
  <si>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</si>
  <si>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</si>
  <si>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</si>
  <si>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</si>
  <si>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</si>
  <si>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</si>
  <si>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</si>
  <si>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</si>
  <si>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</si>
  <si>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</si>
  <si>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 </t>
    </r>
  </si>
  <si>
    <t>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</si>
  <si>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</si>
  <si>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</si>
  <si>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</si>
  <si>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</si>
  <si>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</si>
  <si>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</si>
  <si>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</si>
  <si>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</si>
  <si>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</si>
  <si>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</si>
  <si>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</si>
  <si>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</si>
  <si>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</si>
  <si>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</si>
  <si>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</si>
  <si>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</si>
  <si>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</si>
  <si>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</si>
  <si>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</si>
  <si>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</si>
  <si>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</si>
  <si>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</si>
  <si>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</si>
  <si>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</si>
  <si>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</si>
  <si>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</si>
  <si>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</si>
  <si>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</si>
  <si>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</si>
  <si>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</si>
  <si>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</si>
  <si>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</si>
  <si>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</si>
  <si>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</si>
  <si>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</si>
  <si>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</si>
  <si>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</si>
  <si>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</si>
  <si>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</si>
  <si>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</si>
  <si>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</si>
  <si>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</si>
  <si>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</si>
  <si>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</si>
  <si>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</si>
  <si>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Stavba</t>
  </si>
  <si>
    <t>A</t>
  </si>
  <si>
    <t>Kód a Název stavby spojený pomlčkou</t>
  </si>
  <si>
    <t>String</t>
  </si>
  <si>
    <t>20 + 120</t>
  </si>
  <si>
    <t>Místo</t>
  </si>
  <si>
    <t>N</t>
  </si>
  <si>
    <t>Místo stavby</t>
  </si>
  <si>
    <t>Datum</t>
  </si>
  <si>
    <t>Datum vykonaného exportu</t>
  </si>
  <si>
    <t>Date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</si>
  <si>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</si>
  <si>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</si>
  <si>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</si>
  <si>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</si>
  <si>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</si>
  <si>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</si>
  <si>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</si>
  <si>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</si>
  <si>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</si>
  <si>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</si>
  <si>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</si>
  <si>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</si>
  <si>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</si>
  <si>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</si>
  <si>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</si>
  <si>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</si>
  <si>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</si>
  <si>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</si>
  <si>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</si>
  <si>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</si>
  <si>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</si>
  <si>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</si>
  <si>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</si>
  <si>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</si>
  <si>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</si>
  <si>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</si>
  <si>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</si>
  <si>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</si>
  <si>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</si>
  <si>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</si>
  <si>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</si>
  <si>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Kód a název soupisu</t>
  </si>
  <si>
    <t>KSO</t>
  </si>
  <si>
    <t>Klasifikace stavebního objektu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</si>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</sst>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i/>
      <sz val="8"/>
      <color indexed="12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8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3" borderId="0" xfId="0" applyFont="1" applyFill="1" applyAlignment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8" fillId="4" borderId="17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</xf>
    <xf numFmtId="0" fontId="8" fillId="4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8" fontId="0" fillId="0" borderId="25" xfId="0" applyNumberFormat="1" applyFont="1" applyBorder="1" applyAlignment="1" applyProtection="1">
      <alignment horizontal="right" vertical="center"/>
    </xf>
    <xf numFmtId="0" fontId="10" fillId="3" borderId="25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7" fillId="0" borderId="4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168" fontId="27" fillId="0" borderId="0" xfId="0" applyNumberFormat="1" applyFont="1" applyAlignment="1" applyProtection="1">
      <alignment horizontal="right" vertical="center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</xf>
    <xf numFmtId="0" fontId="27" fillId="0" borderId="15" xfId="0" applyFont="1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  <protection locked="0"/>
    </xf>
    <xf numFmtId="0" fontId="28" fillId="0" borderId="25" xfId="0" applyFont="1" applyBorder="1" applyAlignment="1" applyProtection="1">
      <alignment horizontal="center" vertical="center"/>
    </xf>
    <xf numFmtId="49" fontId="28" fillId="0" borderId="25" xfId="0" applyNumberFormat="1" applyFont="1" applyBorder="1" applyAlignment="1" applyProtection="1">
      <alignment horizontal="left" vertical="center" wrapText="1"/>
    </xf>
    <xf numFmtId="0" fontId="28" fillId="0" borderId="25" xfId="0" applyFont="1" applyBorder="1" applyAlignment="1" applyProtection="1">
      <alignment horizontal="center" vertical="center" wrapText="1"/>
    </xf>
    <xf numFmtId="168" fontId="28" fillId="0" borderId="25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38" fillId="2" borderId="0" xfId="1" applyFill="1" applyAlignment="1">
      <alignment horizontal="left" vertical="top"/>
      <protection locked="0"/>
    </xf>
    <xf numFmtId="0" fontId="39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40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31" fillId="0" borderId="26" xfId="0" applyFont="1" applyBorder="1" applyAlignment="1">
      <alignment vertical="center" wrapText="1"/>
      <protection locked="0"/>
    </xf>
    <xf numFmtId="0" fontId="31" fillId="0" borderId="27" xfId="0" applyFont="1" applyBorder="1" applyAlignment="1">
      <alignment vertical="center" wrapText="1"/>
      <protection locked="0"/>
    </xf>
    <xf numFmtId="0" fontId="31" fillId="0" borderId="28" xfId="0" applyFont="1" applyBorder="1" applyAlignment="1">
      <alignment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3" fillId="0" borderId="0" xfId="0" applyFont="1" applyBorder="1" applyAlignment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49" fontId="34" fillId="0" borderId="0" xfId="0" applyNumberFormat="1" applyFont="1" applyBorder="1" applyAlignment="1">
      <alignment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29" fillId="0" borderId="31" xfId="0" applyFont="1" applyBorder="1" applyAlignment="1">
      <alignment vertical="center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1" fillId="0" borderId="0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6" xfId="0" applyFont="1" applyBorder="1" applyAlignment="1">
      <alignment horizontal="left" vertical="center"/>
      <protection locked="0"/>
    </xf>
    <xf numFmtId="0" fontId="31" fillId="0" borderId="27" xfId="0" applyFont="1" applyBorder="1" applyAlignment="1">
      <alignment horizontal="left" vertical="center"/>
      <protection locked="0"/>
    </xf>
    <xf numFmtId="0" fontId="31" fillId="0" borderId="28" xfId="0" applyFont="1" applyBorder="1" applyAlignment="1">
      <alignment horizontal="left" vertical="center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center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0" xfId="0" applyFont="1" applyBorder="1" applyAlignment="1">
      <alignment horizontal="center" vertical="center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29" fillId="0" borderId="31" xfId="0" applyFont="1" applyBorder="1" applyAlignment="1">
      <alignment horizontal="left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1" fillId="0" borderId="0" xfId="0" applyFont="1" applyBorder="1" applyAlignment="1">
      <alignment horizontal="left" vertical="center"/>
      <protection locked="0"/>
    </xf>
    <xf numFmtId="0" fontId="29" fillId="0" borderId="0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1" fillId="0" borderId="0" xfId="0" applyFont="1" applyBorder="1" applyAlignment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 wrapText="1"/>
      <protection locked="0"/>
    </xf>
    <xf numFmtId="0" fontId="31" fillId="0" borderId="26" xfId="0" applyFont="1" applyBorder="1" applyAlignment="1">
      <alignment horizontal="left" vertical="center" wrapText="1"/>
      <protection locked="0"/>
    </xf>
    <xf numFmtId="0" fontId="31" fillId="0" borderId="27" xfId="0" applyFont="1" applyBorder="1" applyAlignment="1">
      <alignment horizontal="left" vertical="center" wrapText="1"/>
      <protection locked="0"/>
    </xf>
    <xf numFmtId="0" fontId="31" fillId="0" borderId="28" xfId="0" applyFont="1" applyBorder="1" applyAlignment="1">
      <alignment horizontal="left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0" xfId="0" applyFont="1" applyBorder="1" applyAlignment="1">
      <alignment horizontal="left" vertical="top"/>
      <protection locked="0"/>
    </xf>
    <xf numFmtId="0" fontId="34" fillId="0" borderId="0" xfId="0" applyFont="1" applyBorder="1" applyAlignment="1">
      <alignment horizontal="center" vertical="top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7" fillId="0" borderId="0" xfId="0" applyFont="1" applyAlignment="1">
      <alignment vertical="center"/>
      <protection locked="0"/>
    </xf>
    <xf numFmtId="0" fontId="33" fillId="0" borderId="0" xfId="0" applyFont="1" applyBorder="1" applyAlignment="1">
      <alignment vertical="center"/>
      <protection locked="0"/>
    </xf>
    <xf numFmtId="0" fontId="37" fillId="0" borderId="31" xfId="0" applyFont="1" applyBorder="1" applyAlignment="1">
      <alignment vertical="center"/>
      <protection locked="0"/>
    </xf>
    <xf numFmtId="0" fontId="33" fillId="0" borderId="31" xfId="0" applyFont="1" applyBorder="1" applyAlignment="1">
      <alignment vertical="center"/>
      <protection locked="0"/>
    </xf>
    <xf numFmtId="0" fontId="33" fillId="0" borderId="31" xfId="0" applyFont="1" applyBorder="1" applyAlignment="1">
      <alignment horizontal="left"/>
      <protection locked="0"/>
    </xf>
    <xf numFmtId="0" fontId="37" fillId="0" borderId="31" xfId="0" applyFont="1" applyBorder="1" applyAlignment="1">
      <protection locked="0"/>
    </xf>
    <xf numFmtId="0" fontId="31" fillId="0" borderId="29" xfId="0" applyFont="1" applyBorder="1" applyAlignment="1">
      <alignment vertical="top"/>
      <protection locked="0"/>
    </xf>
    <xf numFmtId="0" fontId="31" fillId="0" borderId="30" xfId="0" applyFont="1" applyBorder="1" applyAlignment="1">
      <alignment vertical="top"/>
      <protection locked="0"/>
    </xf>
    <xf numFmtId="0" fontId="31" fillId="0" borderId="0" xfId="0" applyFont="1" applyBorder="1" applyAlignment="1">
      <alignment horizontal="center" vertical="center"/>
      <protection locked="0"/>
    </xf>
    <xf numFmtId="0" fontId="31" fillId="0" borderId="0" xfId="0" applyFont="1" applyBorder="1" applyAlignment="1">
      <alignment horizontal="left" vertical="top"/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1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left" vertical="center"/>
    </xf>
    <xf numFmtId="164" fontId="6" fillId="4" borderId="9" xfId="0" applyNumberFormat="1" applyFont="1" applyFill="1" applyBorder="1" applyAlignment="1" applyProtection="1">
      <alignment horizontal="right" vertical="center"/>
    </xf>
    <xf numFmtId="0" fontId="0" fillId="4" borderId="17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5" fillId="0" borderId="0" xfId="0" applyFont="1" applyAlignment="1">
      <alignment horizontal="left" vertical="top" wrapText="1"/>
      <protection locked="0"/>
    </xf>
    <xf numFmtId="0" fontId="10" fillId="0" borderId="0" xfId="0" applyFont="1" applyAlignment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0" fontId="8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40" fillId="2" borderId="0" xfId="1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164" fontId="13" fillId="0" borderId="0" xfId="0" applyNumberFormat="1" applyFont="1" applyAlignment="1" applyProtection="1">
      <alignment horizontal="right"/>
    </xf>
    <xf numFmtId="164" fontId="20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28" fillId="0" borderId="25" xfId="0" applyFont="1" applyBorder="1" applyAlignment="1" applyProtection="1">
      <alignment horizontal="left" vertical="center" wrapText="1"/>
    </xf>
    <xf numFmtId="0" fontId="28" fillId="0" borderId="25" xfId="0" applyFont="1" applyBorder="1" applyAlignment="1" applyProtection="1">
      <alignment horizontal="left" vertical="center"/>
    </xf>
    <xf numFmtId="164" fontId="28" fillId="3" borderId="25" xfId="0" applyNumberFormat="1" applyFont="1" applyFill="1" applyBorder="1" applyAlignment="1">
      <alignment horizontal="right" vertical="center"/>
      <protection locked="0"/>
    </xf>
    <xf numFmtId="164" fontId="28" fillId="0" borderId="25" xfId="0" applyNumberFormat="1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 wrapText="1"/>
    </xf>
    <xf numFmtId="164" fontId="0" fillId="3" borderId="25" xfId="0" applyNumberFormat="1" applyFont="1" applyFill="1" applyBorder="1" applyAlignment="1">
      <alignment horizontal="right" vertical="center"/>
      <protection locked="0"/>
    </xf>
    <xf numFmtId="164" fontId="0" fillId="0" borderId="25" xfId="0" applyNumberFormat="1" applyFont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164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left" vertical="top"/>
    </xf>
    <xf numFmtId="164" fontId="20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8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4" fillId="0" borderId="0" xfId="0" applyFont="1" applyBorder="1" applyAlignment="1">
      <alignment horizontal="left" vertical="top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center" vertical="center" wrapText="1"/>
      <protection locked="0"/>
    </xf>
    <xf numFmtId="0" fontId="33" fillId="0" borderId="31" xfId="0" applyFont="1" applyBorder="1" applyAlignment="1">
      <alignment horizontal="left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2" fillId="0" borderId="0" xfId="0" applyFont="1" applyBorder="1" applyAlignment="1">
      <alignment horizontal="center" vertical="center"/>
      <protection locked="0"/>
    </xf>
    <xf numFmtId="49" fontId="34" fillId="0" borderId="0" xfId="0" applyNumberFormat="1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94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14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4B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0</xdr:row>
      <xdr:rowOff>285750</xdr:rowOff>
    </xdr:to>
    <xdr:pic>
      <xdr:nvPicPr>
        <xdr:cNvPr id="1026" name="rad8940B.tmp" descr="C:\KROSplusData\System\Temp\rad8940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23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0</xdr:row>
      <xdr:rowOff>285750</xdr:rowOff>
    </xdr:to>
    <xdr:pic>
      <xdr:nvPicPr>
        <xdr:cNvPr id="2050" name="rad1142C.tmp" descr="C:\KROSplusData\System\Temp\rad114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23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0</xdr:row>
      <xdr:rowOff>285750</xdr:rowOff>
    </xdr:to>
    <xdr:pic>
      <xdr:nvPicPr>
        <xdr:cNvPr id="3074" name="rad64B57.tmp" descr="C:\KROSplusData\System\Temp\rad64B5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23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3"/>
  <sheetViews>
    <sheetView showGridLines="0" workbookViewId="0">
      <pane ySplit="1" topLeftCell="A75" activePane="bottomLeft" state="frozenSplit"/>
      <selection pane="bottomLeft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>
      <c r="A1" s="143" t="s">
        <v>0</v>
      </c>
      <c r="B1" s="144"/>
      <c r="C1" s="144"/>
      <c r="D1" s="145" t="s">
        <v>1</v>
      </c>
      <c r="E1" s="144"/>
      <c r="F1" s="144"/>
      <c r="G1" s="144"/>
      <c r="H1" s="144"/>
      <c r="I1" s="144"/>
      <c r="J1" s="144"/>
      <c r="K1" s="146" t="s">
        <v>905</v>
      </c>
      <c r="L1" s="146"/>
      <c r="M1" s="146"/>
      <c r="N1" s="146"/>
      <c r="O1" s="146"/>
      <c r="P1" s="146"/>
      <c r="Q1" s="146"/>
      <c r="R1" s="146"/>
      <c r="S1" s="146"/>
      <c r="T1" s="144"/>
      <c r="U1" s="144"/>
      <c r="V1" s="144"/>
      <c r="W1" s="146" t="s">
        <v>906</v>
      </c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1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4" t="s">
        <v>2</v>
      </c>
      <c r="BT1" s="4" t="s">
        <v>3</v>
      </c>
      <c r="BU1" s="4" t="s">
        <v>3</v>
      </c>
      <c r="BV1" s="4" t="s">
        <v>4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48" t="s">
        <v>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1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6" t="s">
        <v>6</v>
      </c>
      <c r="BT2" s="6" t="s">
        <v>7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8</v>
      </c>
      <c r="BT3" s="6" t="s">
        <v>9</v>
      </c>
    </row>
    <row r="4" spans="1:256" s="2" customFormat="1" ht="37.5" customHeight="1">
      <c r="B4" s="10"/>
      <c r="C4" s="236" t="s">
        <v>10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50"/>
      <c r="AS4" s="13" t="s">
        <v>11</v>
      </c>
      <c r="BE4" s="14" t="s">
        <v>12</v>
      </c>
      <c r="BS4" s="6" t="s">
        <v>13</v>
      </c>
    </row>
    <row r="5" spans="1:256" s="2" customFormat="1" ht="7.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BE5" s="251" t="s">
        <v>14</v>
      </c>
      <c r="BS5" s="6" t="s">
        <v>6</v>
      </c>
    </row>
    <row r="6" spans="1:256" s="2" customFormat="1" ht="26.25" customHeight="1">
      <c r="B6" s="10"/>
      <c r="C6" s="11"/>
      <c r="D6" s="15" t="s">
        <v>15</v>
      </c>
      <c r="E6" s="11"/>
      <c r="F6" s="11"/>
      <c r="G6" s="11"/>
      <c r="H6" s="11"/>
      <c r="I6" s="11"/>
      <c r="J6" s="11"/>
      <c r="K6" s="238" t="s">
        <v>16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11"/>
      <c r="AQ6" s="12"/>
      <c r="BE6" s="222"/>
      <c r="BS6" s="6" t="s">
        <v>17</v>
      </c>
    </row>
    <row r="7" spans="1:256" s="2" customFormat="1" ht="7.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BE7" s="222"/>
      <c r="BS7" s="6" t="s">
        <v>8</v>
      </c>
    </row>
    <row r="8" spans="1:256" s="2" customFormat="1" ht="15" customHeight="1">
      <c r="B8" s="10"/>
      <c r="C8" s="11"/>
      <c r="D8" s="16" t="s">
        <v>18</v>
      </c>
      <c r="E8" s="11"/>
      <c r="F8" s="11"/>
      <c r="G8" s="11"/>
      <c r="H8" s="11"/>
      <c r="I8" s="11"/>
      <c r="J8" s="11"/>
      <c r="K8" s="17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6" t="s">
        <v>20</v>
      </c>
      <c r="AL8" s="11"/>
      <c r="AM8" s="11"/>
      <c r="AN8" s="18" t="s">
        <v>21</v>
      </c>
      <c r="AO8" s="11"/>
      <c r="AP8" s="11"/>
      <c r="AQ8" s="12"/>
      <c r="BE8" s="222"/>
      <c r="BS8" s="6" t="s">
        <v>22</v>
      </c>
    </row>
    <row r="9" spans="1:256" s="2" customFormat="1" ht="15" customHeight="1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BE9" s="222"/>
      <c r="BS9" s="6" t="s">
        <v>23</v>
      </c>
    </row>
    <row r="10" spans="1:256" s="2" customFormat="1" ht="15" customHeight="1">
      <c r="B10" s="10"/>
      <c r="C10" s="11"/>
      <c r="D10" s="16" t="s">
        <v>24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6" t="s">
        <v>25</v>
      </c>
      <c r="AL10" s="11"/>
      <c r="AM10" s="11"/>
      <c r="AN10" s="17"/>
      <c r="AO10" s="11"/>
      <c r="AP10" s="11"/>
      <c r="AQ10" s="12"/>
      <c r="BE10" s="222"/>
      <c r="BS10" s="6" t="s">
        <v>17</v>
      </c>
    </row>
    <row r="11" spans="1:256" s="2" customFormat="1" ht="19.5" customHeight="1">
      <c r="B11" s="10"/>
      <c r="C11" s="11"/>
      <c r="D11" s="11"/>
      <c r="E11" s="17" t="s">
        <v>19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6" t="s">
        <v>26</v>
      </c>
      <c r="AL11" s="11"/>
      <c r="AM11" s="11"/>
      <c r="AN11" s="17"/>
      <c r="AO11" s="11"/>
      <c r="AP11" s="11"/>
      <c r="AQ11" s="12"/>
      <c r="BE11" s="222"/>
      <c r="BS11" s="6" t="s">
        <v>17</v>
      </c>
    </row>
    <row r="12" spans="1:256" s="2" customFormat="1" ht="7.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2"/>
      <c r="BE12" s="222"/>
      <c r="BS12" s="6" t="s">
        <v>17</v>
      </c>
    </row>
    <row r="13" spans="1:256" s="2" customFormat="1" ht="15" customHeight="1">
      <c r="B13" s="10"/>
      <c r="C13" s="11"/>
      <c r="D13" s="16" t="s">
        <v>27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6" t="s">
        <v>25</v>
      </c>
      <c r="AL13" s="11"/>
      <c r="AM13" s="11"/>
      <c r="AN13" s="19" t="s">
        <v>28</v>
      </c>
      <c r="AO13" s="11"/>
      <c r="AP13" s="11"/>
      <c r="AQ13" s="12"/>
      <c r="BE13" s="222"/>
      <c r="BS13" s="6" t="s">
        <v>17</v>
      </c>
    </row>
    <row r="14" spans="1:256" s="2" customFormat="1" ht="15.75" customHeight="1">
      <c r="B14" s="10"/>
      <c r="C14" s="11"/>
      <c r="D14" s="11"/>
      <c r="E14" s="253" t="s">
        <v>28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16" t="s">
        <v>26</v>
      </c>
      <c r="AL14" s="11"/>
      <c r="AM14" s="11"/>
      <c r="AN14" s="19" t="s">
        <v>28</v>
      </c>
      <c r="AO14" s="11"/>
      <c r="AP14" s="11"/>
      <c r="AQ14" s="12"/>
      <c r="BE14" s="222"/>
      <c r="BS14" s="6" t="s">
        <v>17</v>
      </c>
    </row>
    <row r="15" spans="1:256" s="2" customFormat="1" ht="7.5" customHeigh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2"/>
      <c r="BE15" s="222"/>
      <c r="BS15" s="6" t="s">
        <v>3</v>
      </c>
    </row>
    <row r="16" spans="1:256" s="2" customFormat="1" ht="15" customHeight="1">
      <c r="B16" s="10"/>
      <c r="C16" s="11"/>
      <c r="D16" s="16" t="s">
        <v>29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6" t="s">
        <v>25</v>
      </c>
      <c r="AL16" s="11"/>
      <c r="AM16" s="11"/>
      <c r="AN16" s="17"/>
      <c r="AO16" s="11"/>
      <c r="AP16" s="11"/>
      <c r="AQ16" s="12"/>
      <c r="BE16" s="222"/>
      <c r="BS16" s="6" t="s">
        <v>3</v>
      </c>
    </row>
    <row r="17" spans="2:71" s="2" customFormat="1" ht="19.5" customHeight="1">
      <c r="B17" s="10"/>
      <c r="C17" s="11"/>
      <c r="D17" s="11"/>
      <c r="E17" s="17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6" t="s">
        <v>26</v>
      </c>
      <c r="AL17" s="11"/>
      <c r="AM17" s="11"/>
      <c r="AN17" s="17"/>
      <c r="AO17" s="11"/>
      <c r="AP17" s="11"/>
      <c r="AQ17" s="12"/>
      <c r="BE17" s="222"/>
      <c r="BS17" s="6" t="s">
        <v>30</v>
      </c>
    </row>
    <row r="18" spans="2:71" s="2" customFormat="1" ht="7.5" customHeight="1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BE18" s="222"/>
      <c r="BS18" s="6" t="s">
        <v>6</v>
      </c>
    </row>
    <row r="19" spans="2:71" s="2" customFormat="1" ht="15" customHeight="1">
      <c r="B19" s="10"/>
      <c r="C19" s="11"/>
      <c r="D19" s="16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2"/>
      <c r="BE19" s="222"/>
      <c r="BS19" s="6" t="s">
        <v>17</v>
      </c>
    </row>
    <row r="20" spans="2:71" s="2" customFormat="1" ht="15.75" customHeight="1">
      <c r="B20" s="10"/>
      <c r="C20" s="11"/>
      <c r="D20" s="11"/>
      <c r="E20" s="254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11"/>
      <c r="AP20" s="11"/>
      <c r="AQ20" s="12"/>
      <c r="BE20" s="222"/>
      <c r="BS20" s="6" t="s">
        <v>3</v>
      </c>
    </row>
    <row r="21" spans="2:71" s="2" customFormat="1" ht="7.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2"/>
      <c r="BE21" s="222"/>
    </row>
    <row r="22" spans="2:71" s="2" customFormat="1" ht="7.5" customHeight="1">
      <c r="B22" s="10"/>
      <c r="C22" s="1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11"/>
      <c r="AQ22" s="12"/>
      <c r="BE22" s="222"/>
    </row>
    <row r="23" spans="2:71" s="6" customFormat="1" ht="27.2" customHeight="1">
      <c r="B23" s="21"/>
      <c r="C23" s="22"/>
      <c r="D23" s="23" t="s">
        <v>32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5">
        <f>ROUNDUP($AG$49,2)</f>
        <v>0</v>
      </c>
      <c r="AL23" s="256"/>
      <c r="AM23" s="256"/>
      <c r="AN23" s="256"/>
      <c r="AO23" s="256"/>
      <c r="AP23" s="22"/>
      <c r="AQ23" s="25"/>
      <c r="BE23" s="243"/>
    </row>
    <row r="24" spans="2:71" s="6" customFormat="1" ht="7.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5"/>
      <c r="BE24" s="243"/>
    </row>
    <row r="25" spans="2:71" s="6" customFormat="1" ht="15" customHeight="1">
      <c r="B25" s="26"/>
      <c r="C25" s="27"/>
      <c r="D25" s="27" t="s">
        <v>33</v>
      </c>
      <c r="E25" s="27"/>
      <c r="F25" s="27" t="s">
        <v>34</v>
      </c>
      <c r="G25" s="27"/>
      <c r="H25" s="27"/>
      <c r="I25" s="27"/>
      <c r="J25" s="27"/>
      <c r="K25" s="27"/>
      <c r="L25" s="245">
        <v>0.21</v>
      </c>
      <c r="M25" s="246"/>
      <c r="N25" s="246"/>
      <c r="O25" s="246"/>
      <c r="P25" s="27"/>
      <c r="Q25" s="27"/>
      <c r="R25" s="27"/>
      <c r="S25" s="27"/>
      <c r="T25" s="29" t="s">
        <v>35</v>
      </c>
      <c r="U25" s="27"/>
      <c r="V25" s="27"/>
      <c r="W25" s="247">
        <f>ROUNDUP($AZ$49,2)</f>
        <v>0</v>
      </c>
      <c r="X25" s="246"/>
      <c r="Y25" s="246"/>
      <c r="Z25" s="246"/>
      <c r="AA25" s="246"/>
      <c r="AB25" s="246"/>
      <c r="AC25" s="246"/>
      <c r="AD25" s="246"/>
      <c r="AE25" s="246"/>
      <c r="AF25" s="27"/>
      <c r="AG25" s="27"/>
      <c r="AH25" s="27"/>
      <c r="AI25" s="27"/>
      <c r="AJ25" s="27"/>
      <c r="AK25" s="247">
        <f>ROUNDUP($AV$49,1)</f>
        <v>0</v>
      </c>
      <c r="AL25" s="246"/>
      <c r="AM25" s="246"/>
      <c r="AN25" s="246"/>
      <c r="AO25" s="246"/>
      <c r="AP25" s="27"/>
      <c r="AQ25" s="30"/>
      <c r="BE25" s="252"/>
    </row>
    <row r="26" spans="2:71" s="6" customFormat="1" ht="15" customHeight="1">
      <c r="B26" s="26"/>
      <c r="C26" s="27"/>
      <c r="D26" s="27"/>
      <c r="E26" s="27"/>
      <c r="F26" s="27" t="s">
        <v>36</v>
      </c>
      <c r="G26" s="27"/>
      <c r="H26" s="27"/>
      <c r="I26" s="27"/>
      <c r="J26" s="27"/>
      <c r="K26" s="27"/>
      <c r="L26" s="245">
        <v>0.15</v>
      </c>
      <c r="M26" s="246"/>
      <c r="N26" s="246"/>
      <c r="O26" s="246"/>
      <c r="P26" s="27"/>
      <c r="Q26" s="27"/>
      <c r="R26" s="27"/>
      <c r="S26" s="27"/>
      <c r="T26" s="29" t="s">
        <v>35</v>
      </c>
      <c r="U26" s="27"/>
      <c r="V26" s="27"/>
      <c r="W26" s="247">
        <f>ROUNDUP($BA$49,2)</f>
        <v>0</v>
      </c>
      <c r="X26" s="246"/>
      <c r="Y26" s="246"/>
      <c r="Z26" s="246"/>
      <c r="AA26" s="246"/>
      <c r="AB26" s="246"/>
      <c r="AC26" s="246"/>
      <c r="AD26" s="246"/>
      <c r="AE26" s="246"/>
      <c r="AF26" s="27"/>
      <c r="AG26" s="27"/>
      <c r="AH26" s="27"/>
      <c r="AI26" s="27"/>
      <c r="AJ26" s="27"/>
      <c r="AK26" s="247">
        <f>ROUNDUP($AW$49,1)</f>
        <v>0</v>
      </c>
      <c r="AL26" s="246"/>
      <c r="AM26" s="246"/>
      <c r="AN26" s="246"/>
      <c r="AO26" s="246"/>
      <c r="AP26" s="27"/>
      <c r="AQ26" s="30"/>
      <c r="BE26" s="252"/>
    </row>
    <row r="27" spans="2:71" s="6" customFormat="1" ht="15" hidden="1" customHeight="1">
      <c r="B27" s="26"/>
      <c r="C27" s="27"/>
      <c r="D27" s="27"/>
      <c r="E27" s="27"/>
      <c r="F27" s="27" t="s">
        <v>37</v>
      </c>
      <c r="G27" s="27"/>
      <c r="H27" s="27"/>
      <c r="I27" s="27"/>
      <c r="J27" s="27"/>
      <c r="K27" s="27"/>
      <c r="L27" s="245">
        <v>0.21</v>
      </c>
      <c r="M27" s="246"/>
      <c r="N27" s="246"/>
      <c r="O27" s="246"/>
      <c r="P27" s="27"/>
      <c r="Q27" s="27"/>
      <c r="R27" s="27"/>
      <c r="S27" s="27"/>
      <c r="T27" s="29" t="s">
        <v>35</v>
      </c>
      <c r="U27" s="27"/>
      <c r="V27" s="27"/>
      <c r="W27" s="247">
        <f>ROUNDUP($BB$49,2)</f>
        <v>0</v>
      </c>
      <c r="X27" s="246"/>
      <c r="Y27" s="246"/>
      <c r="Z27" s="246"/>
      <c r="AA27" s="246"/>
      <c r="AB27" s="246"/>
      <c r="AC27" s="246"/>
      <c r="AD27" s="246"/>
      <c r="AE27" s="246"/>
      <c r="AF27" s="27"/>
      <c r="AG27" s="27"/>
      <c r="AH27" s="27"/>
      <c r="AI27" s="27"/>
      <c r="AJ27" s="27"/>
      <c r="AK27" s="247">
        <v>0</v>
      </c>
      <c r="AL27" s="246"/>
      <c r="AM27" s="246"/>
      <c r="AN27" s="246"/>
      <c r="AO27" s="246"/>
      <c r="AP27" s="27"/>
      <c r="AQ27" s="30"/>
      <c r="BE27" s="252"/>
    </row>
    <row r="28" spans="2:71" s="6" customFormat="1" ht="15" hidden="1" customHeight="1">
      <c r="B28" s="26"/>
      <c r="C28" s="27"/>
      <c r="D28" s="27"/>
      <c r="E28" s="27"/>
      <c r="F28" s="27" t="s">
        <v>38</v>
      </c>
      <c r="G28" s="27"/>
      <c r="H28" s="27"/>
      <c r="I28" s="27"/>
      <c r="J28" s="27"/>
      <c r="K28" s="27"/>
      <c r="L28" s="245">
        <v>0.15</v>
      </c>
      <c r="M28" s="246"/>
      <c r="N28" s="246"/>
      <c r="O28" s="246"/>
      <c r="P28" s="27"/>
      <c r="Q28" s="27"/>
      <c r="R28" s="27"/>
      <c r="S28" s="27"/>
      <c r="T28" s="29" t="s">
        <v>35</v>
      </c>
      <c r="U28" s="27"/>
      <c r="V28" s="27"/>
      <c r="W28" s="247">
        <f>ROUNDUP($BC$49,2)</f>
        <v>0</v>
      </c>
      <c r="X28" s="246"/>
      <c r="Y28" s="246"/>
      <c r="Z28" s="246"/>
      <c r="AA28" s="246"/>
      <c r="AB28" s="246"/>
      <c r="AC28" s="246"/>
      <c r="AD28" s="246"/>
      <c r="AE28" s="246"/>
      <c r="AF28" s="27"/>
      <c r="AG28" s="27"/>
      <c r="AH28" s="27"/>
      <c r="AI28" s="27"/>
      <c r="AJ28" s="27"/>
      <c r="AK28" s="247">
        <v>0</v>
      </c>
      <c r="AL28" s="246"/>
      <c r="AM28" s="246"/>
      <c r="AN28" s="246"/>
      <c r="AO28" s="246"/>
      <c r="AP28" s="27"/>
      <c r="AQ28" s="30"/>
      <c r="BE28" s="252"/>
    </row>
    <row r="29" spans="2:71" s="6" customFormat="1" ht="15" hidden="1" customHeight="1">
      <c r="B29" s="26"/>
      <c r="C29" s="27"/>
      <c r="D29" s="27"/>
      <c r="E29" s="27"/>
      <c r="F29" s="27" t="s">
        <v>39</v>
      </c>
      <c r="G29" s="27"/>
      <c r="H29" s="27"/>
      <c r="I29" s="27"/>
      <c r="J29" s="27"/>
      <c r="K29" s="27"/>
      <c r="L29" s="245">
        <v>0</v>
      </c>
      <c r="M29" s="246"/>
      <c r="N29" s="246"/>
      <c r="O29" s="246"/>
      <c r="P29" s="27"/>
      <c r="Q29" s="27"/>
      <c r="R29" s="27"/>
      <c r="S29" s="27"/>
      <c r="T29" s="29" t="s">
        <v>35</v>
      </c>
      <c r="U29" s="27"/>
      <c r="V29" s="27"/>
      <c r="W29" s="247">
        <f>ROUNDUP($BD$49,2)</f>
        <v>0</v>
      </c>
      <c r="X29" s="246"/>
      <c r="Y29" s="246"/>
      <c r="Z29" s="246"/>
      <c r="AA29" s="246"/>
      <c r="AB29" s="246"/>
      <c r="AC29" s="246"/>
      <c r="AD29" s="246"/>
      <c r="AE29" s="246"/>
      <c r="AF29" s="27"/>
      <c r="AG29" s="27"/>
      <c r="AH29" s="27"/>
      <c r="AI29" s="27"/>
      <c r="AJ29" s="27"/>
      <c r="AK29" s="247">
        <v>0</v>
      </c>
      <c r="AL29" s="246"/>
      <c r="AM29" s="246"/>
      <c r="AN29" s="246"/>
      <c r="AO29" s="246"/>
      <c r="AP29" s="27"/>
      <c r="AQ29" s="30"/>
      <c r="BE29" s="252"/>
    </row>
    <row r="30" spans="2:71" s="6" customFormat="1" ht="7.5" customHeight="1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5"/>
      <c r="BE30" s="243"/>
    </row>
    <row r="31" spans="2:71" s="6" customFormat="1" ht="27.2" customHeight="1">
      <c r="B31" s="21"/>
      <c r="C31" s="31"/>
      <c r="D31" s="32" t="s">
        <v>40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 t="s">
        <v>41</v>
      </c>
      <c r="U31" s="33"/>
      <c r="V31" s="33"/>
      <c r="W31" s="33"/>
      <c r="X31" s="233" t="s">
        <v>42</v>
      </c>
      <c r="Y31" s="230"/>
      <c r="Z31" s="230"/>
      <c r="AA31" s="230"/>
      <c r="AB31" s="230"/>
      <c r="AC31" s="33"/>
      <c r="AD31" s="33"/>
      <c r="AE31" s="33"/>
      <c r="AF31" s="33"/>
      <c r="AG31" s="33"/>
      <c r="AH31" s="33"/>
      <c r="AI31" s="33"/>
      <c r="AJ31" s="33"/>
      <c r="AK31" s="234">
        <f>ROUNDUP(SUM($AK$23:$AK$29),2)</f>
        <v>0</v>
      </c>
      <c r="AL31" s="230"/>
      <c r="AM31" s="230"/>
      <c r="AN31" s="230"/>
      <c r="AO31" s="235"/>
      <c r="AP31" s="31"/>
      <c r="AQ31" s="35"/>
      <c r="BE31" s="243"/>
    </row>
    <row r="32" spans="2:71" s="6" customFormat="1" ht="7.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5"/>
      <c r="BE32" s="243"/>
    </row>
    <row r="33" spans="2:57" s="6" customFormat="1" ht="7.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7" spans="2:57" s="6" customFormat="1" ht="7.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</row>
    <row r="38" spans="2:57" s="6" customFormat="1" ht="37.5" customHeight="1">
      <c r="B38" s="21"/>
      <c r="C38" s="236" t="s">
        <v>43</v>
      </c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41"/>
    </row>
    <row r="39" spans="2:57" s="6" customFormat="1" ht="7.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41"/>
    </row>
    <row r="40" spans="2:57" s="42" customFormat="1" ht="27.2" customHeight="1">
      <c r="B40" s="43"/>
      <c r="C40" s="15" t="s">
        <v>15</v>
      </c>
      <c r="D40" s="15"/>
      <c r="E40" s="15"/>
      <c r="F40" s="15"/>
      <c r="G40" s="15"/>
      <c r="H40" s="15"/>
      <c r="I40" s="15"/>
      <c r="J40" s="15"/>
      <c r="K40" s="15"/>
      <c r="L40" s="238" t="str">
        <f>$K$6</f>
        <v>12613 - 12613 Klatovy - střední škola zemědělsá a potravinářská</v>
      </c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15"/>
      <c r="AQ40" s="15"/>
      <c r="AR40" s="44"/>
    </row>
    <row r="41" spans="2:57" s="6" customFormat="1" ht="7.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41"/>
    </row>
    <row r="42" spans="2:57" s="6" customFormat="1" ht="15.75" customHeight="1">
      <c r="B42" s="21"/>
      <c r="C42" s="16" t="s">
        <v>18</v>
      </c>
      <c r="D42" s="22"/>
      <c r="E42" s="22"/>
      <c r="F42" s="22"/>
      <c r="G42" s="22"/>
      <c r="H42" s="22"/>
      <c r="I42" s="22"/>
      <c r="J42" s="22"/>
      <c r="K42" s="22"/>
      <c r="L42" s="45" t="str">
        <f>IF($K$8="","",$K$8)</f>
        <v xml:space="preserve"> 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6" t="s">
        <v>20</v>
      </c>
      <c r="AJ42" s="22"/>
      <c r="AK42" s="22"/>
      <c r="AL42" s="22"/>
      <c r="AM42" s="46" t="str">
        <f>IF($AN$8="","",$AN$8)</f>
        <v>22.07.2013</v>
      </c>
      <c r="AN42" s="22"/>
      <c r="AO42" s="22"/>
      <c r="AP42" s="22"/>
      <c r="AQ42" s="22"/>
      <c r="AR42" s="41"/>
    </row>
    <row r="43" spans="2:57" s="6" customFormat="1" ht="7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41"/>
    </row>
    <row r="44" spans="2:57" s="6" customFormat="1" ht="18.75" customHeight="1">
      <c r="B44" s="21"/>
      <c r="C44" s="16" t="s">
        <v>24</v>
      </c>
      <c r="D44" s="22"/>
      <c r="E44" s="22"/>
      <c r="F44" s="22"/>
      <c r="G44" s="22"/>
      <c r="H44" s="22"/>
      <c r="I44" s="22"/>
      <c r="J44" s="22"/>
      <c r="K44" s="22"/>
      <c r="L44" s="17" t="str">
        <f>IF($E$11="","",$E$11)</f>
        <v xml:space="preserve"> 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6" t="s">
        <v>29</v>
      </c>
      <c r="AJ44" s="22"/>
      <c r="AK44" s="22"/>
      <c r="AL44" s="22"/>
      <c r="AM44" s="239" t="str">
        <f>IF($E$17="","",$E$17)</f>
        <v xml:space="preserve"> </v>
      </c>
      <c r="AN44" s="237"/>
      <c r="AO44" s="237"/>
      <c r="AP44" s="237"/>
      <c r="AQ44" s="22"/>
      <c r="AR44" s="41"/>
      <c r="AS44" s="240" t="s">
        <v>44</v>
      </c>
      <c r="AT44" s="241"/>
      <c r="AU44" s="47"/>
      <c r="AV44" s="47"/>
      <c r="AW44" s="47"/>
      <c r="AX44" s="47"/>
      <c r="AY44" s="47"/>
      <c r="AZ44" s="47"/>
      <c r="BA44" s="47"/>
      <c r="BB44" s="47"/>
      <c r="BC44" s="47"/>
      <c r="BD44" s="48"/>
    </row>
    <row r="45" spans="2:57" s="6" customFormat="1" ht="15.75" customHeight="1">
      <c r="B45" s="21"/>
      <c r="C45" s="16" t="s">
        <v>27</v>
      </c>
      <c r="D45" s="22"/>
      <c r="E45" s="22"/>
      <c r="F45" s="22"/>
      <c r="G45" s="22"/>
      <c r="H45" s="22"/>
      <c r="I45" s="22"/>
      <c r="J45" s="22"/>
      <c r="K45" s="22"/>
      <c r="L45" s="17" t="str">
        <f>IF($E$14="Vyplň údaj","",$E$14)</f>
        <v/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41"/>
      <c r="AS45" s="242"/>
      <c r="AT45" s="243"/>
      <c r="BD45" s="49"/>
    </row>
    <row r="46" spans="2:57" s="6" customFormat="1" ht="12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41"/>
      <c r="AS46" s="244"/>
      <c r="AT46" s="237"/>
      <c r="AU46" s="22"/>
      <c r="AV46" s="22"/>
      <c r="AW46" s="22"/>
      <c r="AX46" s="22"/>
      <c r="AY46" s="22"/>
      <c r="AZ46" s="22"/>
      <c r="BA46" s="22"/>
      <c r="BB46" s="22"/>
      <c r="BC46" s="22"/>
      <c r="BD46" s="51"/>
    </row>
    <row r="47" spans="2:57" s="6" customFormat="1" ht="30" customHeight="1">
      <c r="B47" s="21"/>
      <c r="C47" s="229" t="s">
        <v>45</v>
      </c>
      <c r="D47" s="230"/>
      <c r="E47" s="230"/>
      <c r="F47" s="230"/>
      <c r="G47" s="230"/>
      <c r="H47" s="33"/>
      <c r="I47" s="231" t="s">
        <v>46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2" t="s">
        <v>47</v>
      </c>
      <c r="AH47" s="230"/>
      <c r="AI47" s="230"/>
      <c r="AJ47" s="230"/>
      <c r="AK47" s="230"/>
      <c r="AL47" s="230"/>
      <c r="AM47" s="230"/>
      <c r="AN47" s="231" t="s">
        <v>48</v>
      </c>
      <c r="AO47" s="230"/>
      <c r="AP47" s="230"/>
      <c r="AQ47" s="52" t="s">
        <v>49</v>
      </c>
      <c r="AR47" s="41"/>
      <c r="AS47" s="53" t="s">
        <v>50</v>
      </c>
      <c r="AT47" s="54" t="s">
        <v>51</v>
      </c>
      <c r="AU47" s="54" t="s">
        <v>52</v>
      </c>
      <c r="AV47" s="54" t="s">
        <v>53</v>
      </c>
      <c r="AW47" s="54" t="s">
        <v>54</v>
      </c>
      <c r="AX47" s="54" t="s">
        <v>55</v>
      </c>
      <c r="AY47" s="54" t="s">
        <v>56</v>
      </c>
      <c r="AZ47" s="54" t="s">
        <v>57</v>
      </c>
      <c r="BA47" s="54" t="s">
        <v>58</v>
      </c>
      <c r="BB47" s="54" t="s">
        <v>59</v>
      </c>
      <c r="BC47" s="54" t="s">
        <v>60</v>
      </c>
      <c r="BD47" s="55" t="s">
        <v>61</v>
      </c>
      <c r="BE47" s="56"/>
    </row>
    <row r="48" spans="2:57" s="6" customFormat="1" ht="12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41"/>
      <c r="AS48" s="57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9"/>
    </row>
    <row r="49" spans="1:91" s="42" customFormat="1" ht="33" customHeight="1">
      <c r="B49" s="43"/>
      <c r="C49" s="60" t="s">
        <v>62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227">
        <f>ROUNDUP(SUM($AG$50:$AG$51),2)</f>
        <v>0</v>
      </c>
      <c r="AH49" s="228"/>
      <c r="AI49" s="228"/>
      <c r="AJ49" s="228"/>
      <c r="AK49" s="228"/>
      <c r="AL49" s="228"/>
      <c r="AM49" s="228"/>
      <c r="AN49" s="227">
        <f>ROUNDUP(SUM($AG$49,$AT$49),2)</f>
        <v>0</v>
      </c>
      <c r="AO49" s="228"/>
      <c r="AP49" s="228"/>
      <c r="AQ49" s="61"/>
      <c r="AR49" s="44"/>
      <c r="AS49" s="62">
        <f>ROUNDUP(SUM($AS$50:$AS$51),2)</f>
        <v>0</v>
      </c>
      <c r="AT49" s="63">
        <f>ROUNDUP(SUM($AV$49:$AW$49),1)</f>
        <v>0</v>
      </c>
      <c r="AU49" s="64">
        <f>ROUNDUP(SUM($AU$50:$AU$51),5)</f>
        <v>0</v>
      </c>
      <c r="AV49" s="63">
        <f>ROUNDUP($AZ$49*$L$25,2)</f>
        <v>0</v>
      </c>
      <c r="AW49" s="63">
        <f>ROUNDUP($BA$49*$L$26,2)</f>
        <v>0</v>
      </c>
      <c r="AX49" s="63">
        <f>ROUNDUP($BB$49*$L$25,2)</f>
        <v>0</v>
      </c>
      <c r="AY49" s="63">
        <f>ROUNDUP($BC$49*$L$26,2)</f>
        <v>0</v>
      </c>
      <c r="AZ49" s="63">
        <f>ROUNDUP(SUM($AZ$50:$AZ$51),2)</f>
        <v>0</v>
      </c>
      <c r="BA49" s="63">
        <f>ROUNDUP(SUM($BA$50:$BA$51),2)</f>
        <v>0</v>
      </c>
      <c r="BB49" s="63">
        <f>ROUNDUP(SUM($BB$50:$BB$51),2)</f>
        <v>0</v>
      </c>
      <c r="BC49" s="63">
        <f>ROUNDUP(SUM($BC$50:$BC$51),2)</f>
        <v>0</v>
      </c>
      <c r="BD49" s="65">
        <f>ROUNDUP(SUM($BD$50:$BD$51),2)</f>
        <v>0</v>
      </c>
      <c r="BS49" s="42" t="s">
        <v>63</v>
      </c>
      <c r="BT49" s="42" t="s">
        <v>64</v>
      </c>
      <c r="BU49" s="66" t="s">
        <v>65</v>
      </c>
      <c r="BV49" s="42" t="s">
        <v>66</v>
      </c>
      <c r="BW49" s="42" t="s">
        <v>4</v>
      </c>
      <c r="BX49" s="42" t="s">
        <v>67</v>
      </c>
    </row>
    <row r="50" spans="1:91" s="67" customFormat="1" ht="28.5" customHeight="1">
      <c r="A50" s="142" t="s">
        <v>907</v>
      </c>
      <c r="B50" s="68"/>
      <c r="C50" s="69"/>
      <c r="D50" s="225" t="s">
        <v>68</v>
      </c>
      <c r="E50" s="226"/>
      <c r="F50" s="226"/>
      <c r="G50" s="226"/>
      <c r="H50" s="226"/>
      <c r="I50" s="69"/>
      <c r="J50" s="225" t="s">
        <v>69</v>
      </c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3">
        <f>'01 - 01 Kotelna'!$M$25</f>
        <v>0</v>
      </c>
      <c r="AH50" s="224"/>
      <c r="AI50" s="224"/>
      <c r="AJ50" s="224"/>
      <c r="AK50" s="224"/>
      <c r="AL50" s="224"/>
      <c r="AM50" s="224"/>
      <c r="AN50" s="223">
        <f>ROUNDUP(SUM($AG$50,$AT$50),2)</f>
        <v>0</v>
      </c>
      <c r="AO50" s="224"/>
      <c r="AP50" s="224"/>
      <c r="AQ50" s="70" t="s">
        <v>70</v>
      </c>
      <c r="AR50" s="71"/>
      <c r="AS50" s="72">
        <v>0</v>
      </c>
      <c r="AT50" s="73">
        <f>ROUNDUP(SUM($AV$50:$AW$50),1)</f>
        <v>0</v>
      </c>
      <c r="AU50" s="74">
        <f>'01 - 01 Kotelna'!$W$82</f>
        <v>0</v>
      </c>
      <c r="AV50" s="73">
        <f>'01 - 01 Kotelna'!$M$27</f>
        <v>0</v>
      </c>
      <c r="AW50" s="73">
        <f>'01 - 01 Kotelna'!$M$28</f>
        <v>0</v>
      </c>
      <c r="AX50" s="73">
        <f>'01 - 01 Kotelna'!$M$29</f>
        <v>0</v>
      </c>
      <c r="AY50" s="73">
        <f>'01 - 01 Kotelna'!$M$30</f>
        <v>0</v>
      </c>
      <c r="AZ50" s="73">
        <f>'01 - 01 Kotelna'!$H$27</f>
        <v>0</v>
      </c>
      <c r="BA50" s="73">
        <f>'01 - 01 Kotelna'!$H$28</f>
        <v>0</v>
      </c>
      <c r="BB50" s="73">
        <f>'01 - 01 Kotelna'!$H$29</f>
        <v>0</v>
      </c>
      <c r="BC50" s="73">
        <f>'01 - 01 Kotelna'!$H$30</f>
        <v>0</v>
      </c>
      <c r="BD50" s="75">
        <f>'01 - 01 Kotelna'!$H$31</f>
        <v>0</v>
      </c>
      <c r="BT50" s="67" t="s">
        <v>8</v>
      </c>
      <c r="BV50" s="67" t="s">
        <v>66</v>
      </c>
      <c r="BW50" s="67" t="s">
        <v>71</v>
      </c>
      <c r="BX50" s="67" t="s">
        <v>4</v>
      </c>
      <c r="CM50" s="67" t="s">
        <v>72</v>
      </c>
    </row>
    <row r="51" spans="1:91" s="67" customFormat="1" ht="28.5" customHeight="1">
      <c r="A51" s="142" t="s">
        <v>907</v>
      </c>
      <c r="B51" s="68"/>
      <c r="C51" s="69"/>
      <c r="D51" s="225" t="s">
        <v>73</v>
      </c>
      <c r="E51" s="226"/>
      <c r="F51" s="226"/>
      <c r="G51" s="226"/>
      <c r="H51" s="226"/>
      <c r="I51" s="69"/>
      <c r="J51" s="225" t="s">
        <v>74</v>
      </c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3">
        <f>'01-1 - 01-1 Vedlejší a os...'!$M$25</f>
        <v>0</v>
      </c>
      <c r="AH51" s="224"/>
      <c r="AI51" s="224"/>
      <c r="AJ51" s="224"/>
      <c r="AK51" s="224"/>
      <c r="AL51" s="224"/>
      <c r="AM51" s="224"/>
      <c r="AN51" s="223">
        <f>ROUNDUP(SUM($AG$51,$AT$51),2)</f>
        <v>0</v>
      </c>
      <c r="AO51" s="224"/>
      <c r="AP51" s="224"/>
      <c r="AQ51" s="70" t="s">
        <v>70</v>
      </c>
      <c r="AR51" s="71"/>
      <c r="AS51" s="76">
        <v>0</v>
      </c>
      <c r="AT51" s="77">
        <f>ROUNDUP(SUM($AV$51:$AW$51),1)</f>
        <v>0</v>
      </c>
      <c r="AU51" s="78">
        <f>'01-1 - 01-1 Vedlejší a os...'!$W$71</f>
        <v>0</v>
      </c>
      <c r="AV51" s="77">
        <f>'01-1 - 01-1 Vedlejší a os...'!$M$27</f>
        <v>0</v>
      </c>
      <c r="AW51" s="77">
        <f>'01-1 - 01-1 Vedlejší a os...'!$M$28</f>
        <v>0</v>
      </c>
      <c r="AX51" s="77">
        <f>'01-1 - 01-1 Vedlejší a os...'!$M$29</f>
        <v>0</v>
      </c>
      <c r="AY51" s="77">
        <f>'01-1 - 01-1 Vedlejší a os...'!$M$30</f>
        <v>0</v>
      </c>
      <c r="AZ51" s="77">
        <f>'01-1 - 01-1 Vedlejší a os...'!$H$27</f>
        <v>0</v>
      </c>
      <c r="BA51" s="77">
        <f>'01-1 - 01-1 Vedlejší a os...'!$H$28</f>
        <v>0</v>
      </c>
      <c r="BB51" s="77">
        <f>'01-1 - 01-1 Vedlejší a os...'!$H$29</f>
        <v>0</v>
      </c>
      <c r="BC51" s="77">
        <f>'01-1 - 01-1 Vedlejší a os...'!$H$30</f>
        <v>0</v>
      </c>
      <c r="BD51" s="79">
        <f>'01-1 - 01-1 Vedlejší a os...'!$H$31</f>
        <v>0</v>
      </c>
      <c r="BT51" s="67" t="s">
        <v>8</v>
      </c>
      <c r="BV51" s="67" t="s">
        <v>66</v>
      </c>
      <c r="BW51" s="67" t="s">
        <v>75</v>
      </c>
      <c r="BX51" s="67" t="s">
        <v>4</v>
      </c>
      <c r="CM51" s="67" t="s">
        <v>72</v>
      </c>
    </row>
    <row r="52" spans="1:91" s="6" customFormat="1" ht="30.95" customHeigh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41"/>
    </row>
    <row r="53" spans="1:91" s="6" customFormat="1" ht="7.5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</row>
  </sheetData>
  <sheetProtection password="CC35" sheet="1" objects="1" scenarios="1" formatColumns="0" formatRows="0" sort="0" autoFilter="0"/>
  <mergeCells count="43">
    <mergeCell ref="C2:AQ2"/>
    <mergeCell ref="C4:AQ4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S44:AT46"/>
    <mergeCell ref="L28:O28"/>
    <mergeCell ref="W28:AE28"/>
    <mergeCell ref="AK28:AO28"/>
    <mergeCell ref="L29:O29"/>
    <mergeCell ref="W29:AE29"/>
    <mergeCell ref="AK29:AO29"/>
    <mergeCell ref="AN47:AP47"/>
    <mergeCell ref="AN50:AP50"/>
    <mergeCell ref="AG50:AM50"/>
    <mergeCell ref="D50:H50"/>
    <mergeCell ref="J50:AF50"/>
    <mergeCell ref="X31:AB31"/>
    <mergeCell ref="AK31:AO31"/>
    <mergeCell ref="C38:AQ38"/>
    <mergeCell ref="L40:AO40"/>
    <mergeCell ref="AM44:AP44"/>
    <mergeCell ref="AR2:BE2"/>
    <mergeCell ref="AN51:AP51"/>
    <mergeCell ref="AG51:AM51"/>
    <mergeCell ref="D51:H51"/>
    <mergeCell ref="J51:AF51"/>
    <mergeCell ref="AG49:AM49"/>
    <mergeCell ref="AN49:AP49"/>
    <mergeCell ref="C47:G47"/>
    <mergeCell ref="I47:AF47"/>
    <mergeCell ref="AG47:AM47"/>
  </mergeCells>
  <hyperlinks>
    <hyperlink ref="K1:S1" location="C2" tooltip="Rekapitulace stavby" display="1) Rekapitulace stavby"/>
    <hyperlink ref="W1:AI1" location="C49" tooltip="Rekapitulace objektů stavby a soupisů prací" display="2) Rekapitulace objektů stavby a soupisů prací"/>
    <hyperlink ref="A50" location="'01 - 01 Kotelna'!C2" tooltip="01 - 01 Kotelna" display="/"/>
    <hyperlink ref="A51" location="'01-1 - 01-1 Vedlejší a os...'!C2" tooltip="01-1 - 01-1 Vedlejší a os..." display="/"/>
  </hyperlinks>
  <pageMargins left="0.59027779102325439" right="0.59027779102325439" top="0.59027779102325439" bottom="0.59027779102325439" header="0" footer="0"/>
  <pageSetup paperSize="9" scale="71" fitToHeight="100" orientation="portrait" blackAndWhite="1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8"/>
  <sheetViews>
    <sheetView showGridLines="0" workbookViewId="0">
      <pane ySplit="1" topLeftCell="A251" activePane="bottomLeft" state="frozenSplit"/>
      <selection pane="bottomLeft" activeCell="F207" sqref="F207:I207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47"/>
      <c r="B1" s="144"/>
      <c r="C1" s="144"/>
      <c r="D1" s="145" t="s">
        <v>1</v>
      </c>
      <c r="E1" s="144"/>
      <c r="F1" s="146" t="s">
        <v>908</v>
      </c>
      <c r="G1" s="146"/>
      <c r="H1" s="257" t="s">
        <v>909</v>
      </c>
      <c r="I1" s="257"/>
      <c r="J1" s="257"/>
      <c r="K1" s="257"/>
      <c r="L1" s="146" t="s">
        <v>910</v>
      </c>
      <c r="M1" s="146"/>
      <c r="N1" s="144"/>
      <c r="O1" s="145" t="s">
        <v>76</v>
      </c>
      <c r="P1" s="144"/>
      <c r="Q1" s="144"/>
      <c r="R1" s="144"/>
      <c r="S1" s="146" t="s">
        <v>911</v>
      </c>
      <c r="T1" s="146"/>
      <c r="U1" s="147"/>
      <c r="V1" s="14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48" t="s">
        <v>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1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2" t="s">
        <v>71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72</v>
      </c>
    </row>
    <row r="4" spans="1:256" s="2" customFormat="1" ht="37.5" customHeight="1">
      <c r="B4" s="10"/>
      <c r="C4" s="236" t="s">
        <v>77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  <c r="T4" s="13" t="s">
        <v>11</v>
      </c>
      <c r="AT4" s="2" t="s">
        <v>3</v>
      </c>
    </row>
    <row r="5" spans="1:256" s="2" customFormat="1" ht="7.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2" customFormat="1" ht="15.75" customHeight="1">
      <c r="B6" s="10"/>
      <c r="C6" s="11"/>
      <c r="D6" s="16" t="s">
        <v>15</v>
      </c>
      <c r="E6" s="11"/>
      <c r="F6" s="277" t="str">
        <f>'Rekapitulace stavby'!$K$6</f>
        <v>12613 - 12613 Klatovy - střední škola zemědělsá a potravinářská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12"/>
    </row>
    <row r="7" spans="1:256" s="6" customFormat="1" ht="18.75" customHeight="1">
      <c r="B7" s="21"/>
      <c r="C7" s="22"/>
      <c r="D7" s="15" t="s">
        <v>78</v>
      </c>
      <c r="E7" s="22"/>
      <c r="F7" s="238" t="s">
        <v>79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5"/>
    </row>
    <row r="8" spans="1:256" s="6" customFormat="1" ht="14.25" customHeight="1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5"/>
    </row>
    <row r="9" spans="1:256" s="6" customFormat="1" ht="15" customHeight="1">
      <c r="B9" s="21"/>
      <c r="C9" s="22"/>
      <c r="D9" s="16" t="s">
        <v>80</v>
      </c>
      <c r="E9" s="22"/>
      <c r="F9" s="1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</row>
    <row r="10" spans="1:256" s="6" customFormat="1" ht="15" customHeight="1">
      <c r="B10" s="21"/>
      <c r="C10" s="22"/>
      <c r="D10" s="16" t="s">
        <v>18</v>
      </c>
      <c r="E10" s="22"/>
      <c r="F10" s="17" t="s">
        <v>19</v>
      </c>
      <c r="G10" s="22"/>
      <c r="H10" s="22"/>
      <c r="I10" s="22"/>
      <c r="J10" s="22"/>
      <c r="K10" s="22"/>
      <c r="L10" s="22"/>
      <c r="M10" s="16" t="s">
        <v>20</v>
      </c>
      <c r="N10" s="22"/>
      <c r="O10" s="278" t="str">
        <f>'Rekapitulace stavby'!$AN$8</f>
        <v>22.07.2013</v>
      </c>
      <c r="P10" s="237"/>
      <c r="Q10" s="22"/>
      <c r="R10" s="25"/>
    </row>
    <row r="11" spans="1:256" s="6" customFormat="1" ht="7.5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5"/>
    </row>
    <row r="12" spans="1:256" s="6" customFormat="1" ht="15" customHeight="1">
      <c r="B12" s="21"/>
      <c r="C12" s="22"/>
      <c r="D12" s="16" t="s">
        <v>24</v>
      </c>
      <c r="E12" s="22"/>
      <c r="F12" s="22"/>
      <c r="G12" s="22"/>
      <c r="H12" s="22"/>
      <c r="I12" s="22"/>
      <c r="J12" s="22"/>
      <c r="K12" s="22"/>
      <c r="L12" s="22"/>
      <c r="M12" s="16" t="s">
        <v>25</v>
      </c>
      <c r="N12" s="22"/>
      <c r="O12" s="239" t="str">
        <f>IF('Rekapitulace stavby'!$AN$10="","",'Rekapitulace stavby'!$AN$10)</f>
        <v/>
      </c>
      <c r="P12" s="237"/>
      <c r="Q12" s="22"/>
      <c r="R12" s="25"/>
    </row>
    <row r="13" spans="1:256" s="6" customFormat="1" ht="18.75" customHeight="1">
      <c r="B13" s="21"/>
      <c r="C13" s="22"/>
      <c r="D13" s="22"/>
      <c r="E13" s="17" t="str">
        <f>IF('Rekapitulace stavby'!$E$11="","",'Rekapitulace stavby'!$E$11)</f>
        <v xml:space="preserve"> </v>
      </c>
      <c r="F13" s="22"/>
      <c r="G13" s="22"/>
      <c r="H13" s="22"/>
      <c r="I13" s="22"/>
      <c r="J13" s="22"/>
      <c r="K13" s="22"/>
      <c r="L13" s="22"/>
      <c r="M13" s="16" t="s">
        <v>26</v>
      </c>
      <c r="N13" s="22"/>
      <c r="O13" s="239" t="str">
        <f>IF('Rekapitulace stavby'!$AN$11="","",'Rekapitulace stavby'!$AN$11)</f>
        <v/>
      </c>
      <c r="P13" s="237"/>
      <c r="Q13" s="22"/>
      <c r="R13" s="25"/>
    </row>
    <row r="14" spans="1:256" s="6" customFormat="1" ht="7.5" customHeight="1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</row>
    <row r="15" spans="1:256" s="6" customFormat="1" ht="15" customHeight="1">
      <c r="B15" s="21"/>
      <c r="C15" s="22"/>
      <c r="D15" s="16" t="s">
        <v>27</v>
      </c>
      <c r="E15" s="22"/>
      <c r="F15" s="22"/>
      <c r="G15" s="22"/>
      <c r="H15" s="22"/>
      <c r="I15" s="22"/>
      <c r="J15" s="22"/>
      <c r="K15" s="22"/>
      <c r="L15" s="22"/>
      <c r="M15" s="16" t="s">
        <v>25</v>
      </c>
      <c r="N15" s="22"/>
      <c r="O15" s="239" t="str">
        <f>IF('Rekapitulace stavby'!$AN$13="","",'Rekapitulace stavby'!$AN$13)</f>
        <v>Vyplň údaj</v>
      </c>
      <c r="P15" s="237"/>
      <c r="Q15" s="22"/>
      <c r="R15" s="25"/>
    </row>
    <row r="16" spans="1:256" s="6" customFormat="1" ht="18.75" customHeight="1">
      <c r="B16" s="21"/>
      <c r="C16" s="22"/>
      <c r="D16" s="22"/>
      <c r="E16" s="17" t="str">
        <f>IF('Rekapitulace stavby'!$E$14="","",'Rekapitulace stavby'!$E$14)</f>
        <v>Vyplň údaj</v>
      </c>
      <c r="F16" s="22"/>
      <c r="G16" s="22"/>
      <c r="H16" s="22"/>
      <c r="I16" s="22"/>
      <c r="J16" s="22"/>
      <c r="K16" s="22"/>
      <c r="L16" s="22"/>
      <c r="M16" s="16" t="s">
        <v>26</v>
      </c>
      <c r="N16" s="22"/>
      <c r="O16" s="239" t="str">
        <f>IF('Rekapitulace stavby'!$AN$14="","",'Rekapitulace stavby'!$AN$14)</f>
        <v>Vyplň údaj</v>
      </c>
      <c r="P16" s="237"/>
      <c r="Q16" s="22"/>
      <c r="R16" s="25"/>
    </row>
    <row r="17" spans="2:18" s="6" customFormat="1" ht="7.5" customHeight="1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5"/>
    </row>
    <row r="18" spans="2:18" s="6" customFormat="1" ht="15" customHeight="1">
      <c r="B18" s="21"/>
      <c r="C18" s="22"/>
      <c r="D18" s="16" t="s">
        <v>29</v>
      </c>
      <c r="E18" s="22"/>
      <c r="F18" s="22"/>
      <c r="G18" s="22"/>
      <c r="H18" s="22"/>
      <c r="I18" s="22"/>
      <c r="J18" s="22"/>
      <c r="K18" s="22"/>
      <c r="L18" s="22"/>
      <c r="M18" s="16" t="s">
        <v>25</v>
      </c>
      <c r="N18" s="22"/>
      <c r="O18" s="239" t="str">
        <f>IF('Rekapitulace stavby'!$AN$16="","",'Rekapitulace stavby'!$AN$16)</f>
        <v/>
      </c>
      <c r="P18" s="237"/>
      <c r="Q18" s="22"/>
      <c r="R18" s="25"/>
    </row>
    <row r="19" spans="2:18" s="6" customFormat="1" ht="18.75" customHeight="1">
      <c r="B19" s="21"/>
      <c r="C19" s="22"/>
      <c r="D19" s="22"/>
      <c r="E19" s="17" t="str">
        <f>IF('Rekapitulace stavby'!$E$17="","",'Rekapitulace stavby'!$E$17)</f>
        <v xml:space="preserve"> </v>
      </c>
      <c r="F19" s="22"/>
      <c r="G19" s="22"/>
      <c r="H19" s="22"/>
      <c r="I19" s="22"/>
      <c r="J19" s="22"/>
      <c r="K19" s="22"/>
      <c r="L19" s="22"/>
      <c r="M19" s="16" t="s">
        <v>26</v>
      </c>
      <c r="N19" s="22"/>
      <c r="O19" s="239" t="str">
        <f>IF('Rekapitulace stavby'!$AN$17="","",'Rekapitulace stavby'!$AN$17)</f>
        <v/>
      </c>
      <c r="P19" s="237"/>
      <c r="Q19" s="22"/>
      <c r="R19" s="25"/>
    </row>
    <row r="20" spans="2:18" s="6" customFormat="1" ht="7.5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5"/>
    </row>
    <row r="21" spans="2:18" s="6" customFormat="1" ht="15" customHeight="1">
      <c r="B21" s="21"/>
      <c r="C21" s="22"/>
      <c r="D21" s="16" t="s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5"/>
    </row>
    <row r="22" spans="2:18" s="80" customFormat="1" ht="15.75" customHeight="1">
      <c r="B22" s="81"/>
      <c r="C22" s="82"/>
      <c r="D22" s="82"/>
      <c r="E22" s="254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82"/>
      <c r="R22" s="83"/>
    </row>
    <row r="23" spans="2:18" s="6" customFormat="1" ht="7.5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5"/>
    </row>
    <row r="24" spans="2:18" s="6" customFormat="1" ht="7.5" customHeight="1">
      <c r="B24" s="21"/>
      <c r="C24" s="22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22"/>
      <c r="R24" s="25"/>
    </row>
    <row r="25" spans="2:18" s="6" customFormat="1" ht="26.25" customHeight="1">
      <c r="B25" s="21"/>
      <c r="C25" s="22"/>
      <c r="D25" s="84" t="s">
        <v>32</v>
      </c>
      <c r="E25" s="22"/>
      <c r="F25" s="22"/>
      <c r="G25" s="22"/>
      <c r="H25" s="22"/>
      <c r="I25" s="22"/>
      <c r="J25" s="22"/>
      <c r="K25" s="22"/>
      <c r="L25" s="22"/>
      <c r="M25" s="227">
        <f>ROUNDUP($N$82,2)</f>
        <v>0</v>
      </c>
      <c r="N25" s="237"/>
      <c r="O25" s="237"/>
      <c r="P25" s="237"/>
      <c r="Q25" s="22"/>
      <c r="R25" s="25"/>
    </row>
    <row r="26" spans="2:18" s="6" customFormat="1" ht="7.5" customHeight="1">
      <c r="B26" s="21"/>
      <c r="C26" s="2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2"/>
      <c r="R26" s="25"/>
    </row>
    <row r="27" spans="2:18" s="6" customFormat="1" ht="15" customHeight="1">
      <c r="B27" s="21"/>
      <c r="C27" s="22"/>
      <c r="D27" s="27" t="s">
        <v>33</v>
      </c>
      <c r="E27" s="27" t="s">
        <v>34</v>
      </c>
      <c r="F27" s="28">
        <v>0.21</v>
      </c>
      <c r="G27" s="85" t="s">
        <v>35</v>
      </c>
      <c r="H27" s="283">
        <f>SUM($BE$82:$BE$436)</f>
        <v>0</v>
      </c>
      <c r="I27" s="237"/>
      <c r="J27" s="237"/>
      <c r="K27" s="22"/>
      <c r="L27" s="22"/>
      <c r="M27" s="283">
        <f>SUM($BE$82:$BE$436)*$F$27</f>
        <v>0</v>
      </c>
      <c r="N27" s="237"/>
      <c r="O27" s="237"/>
      <c r="P27" s="237"/>
      <c r="Q27" s="22"/>
      <c r="R27" s="25"/>
    </row>
    <row r="28" spans="2:18" s="6" customFormat="1" ht="15" customHeight="1">
      <c r="B28" s="21"/>
      <c r="C28" s="22"/>
      <c r="D28" s="22"/>
      <c r="E28" s="27" t="s">
        <v>36</v>
      </c>
      <c r="F28" s="28">
        <v>0.15</v>
      </c>
      <c r="G28" s="85" t="s">
        <v>35</v>
      </c>
      <c r="H28" s="283">
        <f>SUM($BF$82:$BF$436)</f>
        <v>0</v>
      </c>
      <c r="I28" s="237"/>
      <c r="J28" s="237"/>
      <c r="K28" s="22"/>
      <c r="L28" s="22"/>
      <c r="M28" s="283">
        <f>SUM($BF$82:$BF$436)*$F$28</f>
        <v>0</v>
      </c>
      <c r="N28" s="237"/>
      <c r="O28" s="237"/>
      <c r="P28" s="237"/>
      <c r="Q28" s="22"/>
      <c r="R28" s="25"/>
    </row>
    <row r="29" spans="2:18" s="6" customFormat="1" ht="15" hidden="1" customHeight="1">
      <c r="B29" s="21"/>
      <c r="C29" s="22"/>
      <c r="D29" s="22"/>
      <c r="E29" s="27" t="s">
        <v>37</v>
      </c>
      <c r="F29" s="28">
        <v>0.21</v>
      </c>
      <c r="G29" s="85" t="s">
        <v>35</v>
      </c>
      <c r="H29" s="283">
        <f>SUM($BG$82:$BG$436)</f>
        <v>0</v>
      </c>
      <c r="I29" s="237"/>
      <c r="J29" s="237"/>
      <c r="K29" s="22"/>
      <c r="L29" s="22"/>
      <c r="M29" s="283">
        <v>0</v>
      </c>
      <c r="N29" s="237"/>
      <c r="O29" s="237"/>
      <c r="P29" s="237"/>
      <c r="Q29" s="22"/>
      <c r="R29" s="25"/>
    </row>
    <row r="30" spans="2:18" s="6" customFormat="1" ht="15" hidden="1" customHeight="1">
      <c r="B30" s="21"/>
      <c r="C30" s="22"/>
      <c r="D30" s="22"/>
      <c r="E30" s="27" t="s">
        <v>38</v>
      </c>
      <c r="F30" s="28">
        <v>0.15</v>
      </c>
      <c r="G30" s="85" t="s">
        <v>35</v>
      </c>
      <c r="H30" s="283">
        <f>SUM($BH$82:$BH$436)</f>
        <v>0</v>
      </c>
      <c r="I30" s="237"/>
      <c r="J30" s="237"/>
      <c r="K30" s="22"/>
      <c r="L30" s="22"/>
      <c r="M30" s="283">
        <v>0</v>
      </c>
      <c r="N30" s="237"/>
      <c r="O30" s="237"/>
      <c r="P30" s="237"/>
      <c r="Q30" s="22"/>
      <c r="R30" s="25"/>
    </row>
    <row r="31" spans="2:18" s="6" customFormat="1" ht="15" hidden="1" customHeight="1">
      <c r="B31" s="21"/>
      <c r="C31" s="22"/>
      <c r="D31" s="22"/>
      <c r="E31" s="27" t="s">
        <v>39</v>
      </c>
      <c r="F31" s="28">
        <v>0</v>
      </c>
      <c r="G31" s="85" t="s">
        <v>35</v>
      </c>
      <c r="H31" s="283">
        <f>SUM($BI$82:$BI$436)</f>
        <v>0</v>
      </c>
      <c r="I31" s="237"/>
      <c r="J31" s="237"/>
      <c r="K31" s="22"/>
      <c r="L31" s="22"/>
      <c r="M31" s="283">
        <v>0</v>
      </c>
      <c r="N31" s="237"/>
      <c r="O31" s="237"/>
      <c r="P31" s="237"/>
      <c r="Q31" s="22"/>
      <c r="R31" s="25"/>
    </row>
    <row r="32" spans="2:18" s="6" customFormat="1" ht="7.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5"/>
    </row>
    <row r="33" spans="2:21" s="6" customFormat="1" ht="26.25" customHeight="1">
      <c r="B33" s="21"/>
      <c r="C33" s="31"/>
      <c r="D33" s="32" t="s">
        <v>40</v>
      </c>
      <c r="E33" s="33"/>
      <c r="F33" s="33"/>
      <c r="G33" s="86" t="s">
        <v>41</v>
      </c>
      <c r="H33" s="34" t="s">
        <v>42</v>
      </c>
      <c r="I33" s="33"/>
      <c r="J33" s="33"/>
      <c r="K33" s="33"/>
      <c r="L33" s="234">
        <f>ROUNDUP(SUM($M$25:$M$31),2)</f>
        <v>0</v>
      </c>
      <c r="M33" s="230"/>
      <c r="N33" s="230"/>
      <c r="O33" s="230"/>
      <c r="P33" s="235"/>
      <c r="Q33" s="31"/>
      <c r="R33" s="35"/>
    </row>
    <row r="34" spans="2:21" s="6" customFormat="1" ht="15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8" spans="2:21" s="6" customFormat="1" ht="7.5" customHeight="1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</row>
    <row r="39" spans="2:21" s="6" customFormat="1" ht="37.5" customHeight="1">
      <c r="B39" s="21"/>
      <c r="C39" s="236" t="s">
        <v>81</v>
      </c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84"/>
      <c r="T39" s="22"/>
      <c r="U39" s="22"/>
    </row>
    <row r="40" spans="2:21" s="6" customFormat="1" ht="7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5"/>
      <c r="T40" s="22"/>
      <c r="U40" s="22"/>
    </row>
    <row r="41" spans="2:21" s="6" customFormat="1" ht="15" customHeight="1">
      <c r="B41" s="21"/>
      <c r="C41" s="16" t="s">
        <v>15</v>
      </c>
      <c r="D41" s="22"/>
      <c r="E41" s="22"/>
      <c r="F41" s="277" t="str">
        <f>$F$6</f>
        <v>12613 - 12613 Klatovy - střední škola zemědělsá a potravinářská</v>
      </c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5"/>
      <c r="T41" s="22"/>
      <c r="U41" s="22"/>
    </row>
    <row r="42" spans="2:21" s="6" customFormat="1" ht="15" customHeight="1">
      <c r="B42" s="21"/>
      <c r="C42" s="15" t="s">
        <v>78</v>
      </c>
      <c r="D42" s="22"/>
      <c r="E42" s="22"/>
      <c r="F42" s="238" t="str">
        <f>$F$7</f>
        <v>01 - 01 Kotelna</v>
      </c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5"/>
      <c r="T42" s="22"/>
      <c r="U42" s="22"/>
    </row>
    <row r="43" spans="2:21" s="6" customFormat="1" ht="7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5"/>
      <c r="T43" s="22"/>
      <c r="U43" s="22"/>
    </row>
    <row r="44" spans="2:21" s="6" customFormat="1" ht="18.75" customHeight="1">
      <c r="B44" s="21"/>
      <c r="C44" s="16" t="s">
        <v>18</v>
      </c>
      <c r="D44" s="22"/>
      <c r="E44" s="22"/>
      <c r="F44" s="17" t="str">
        <f>$F$10</f>
        <v xml:space="preserve"> </v>
      </c>
      <c r="G44" s="22"/>
      <c r="H44" s="22"/>
      <c r="I44" s="22"/>
      <c r="J44" s="22"/>
      <c r="K44" s="16" t="s">
        <v>20</v>
      </c>
      <c r="L44" s="22"/>
      <c r="M44" s="278" t="str">
        <f>IF($O$10="","",$O$10)</f>
        <v>22.07.2013</v>
      </c>
      <c r="N44" s="237"/>
      <c r="O44" s="237"/>
      <c r="P44" s="237"/>
      <c r="Q44" s="22"/>
      <c r="R44" s="25"/>
      <c r="T44" s="22"/>
      <c r="U44" s="22"/>
    </row>
    <row r="45" spans="2:21" s="6" customFormat="1" ht="7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T45" s="22"/>
      <c r="U45" s="22"/>
    </row>
    <row r="46" spans="2:21" s="6" customFormat="1" ht="15.75" customHeight="1">
      <c r="B46" s="21"/>
      <c r="C46" s="16" t="s">
        <v>24</v>
      </c>
      <c r="D46" s="22"/>
      <c r="E46" s="22"/>
      <c r="F46" s="17" t="str">
        <f>$E$13</f>
        <v xml:space="preserve"> </v>
      </c>
      <c r="G46" s="22"/>
      <c r="H46" s="22"/>
      <c r="I46" s="22"/>
      <c r="J46" s="22"/>
      <c r="K46" s="16" t="s">
        <v>29</v>
      </c>
      <c r="L46" s="22"/>
      <c r="M46" s="239" t="str">
        <f>$E$19</f>
        <v xml:space="preserve"> </v>
      </c>
      <c r="N46" s="237"/>
      <c r="O46" s="237"/>
      <c r="P46" s="237"/>
      <c r="Q46" s="237"/>
      <c r="R46" s="25"/>
      <c r="T46" s="22"/>
      <c r="U46" s="22"/>
    </row>
    <row r="47" spans="2:21" s="6" customFormat="1" ht="15" customHeight="1">
      <c r="B47" s="21"/>
      <c r="C47" s="16" t="s">
        <v>27</v>
      </c>
      <c r="D47" s="22"/>
      <c r="E47" s="22"/>
      <c r="F47" s="17" t="str">
        <f>IF($E$16="","",$E$16)</f>
        <v>Vyplň údaj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5"/>
      <c r="T47" s="22"/>
      <c r="U47" s="22"/>
    </row>
    <row r="48" spans="2:21" s="6" customFormat="1" ht="11.2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5"/>
      <c r="T48" s="22"/>
      <c r="U48" s="22"/>
    </row>
    <row r="49" spans="2:47" s="6" customFormat="1" ht="30" customHeight="1">
      <c r="B49" s="21"/>
      <c r="C49" s="281" t="s">
        <v>82</v>
      </c>
      <c r="D49" s="282"/>
      <c r="E49" s="282"/>
      <c r="F49" s="282"/>
      <c r="G49" s="282"/>
      <c r="H49" s="31"/>
      <c r="I49" s="31"/>
      <c r="J49" s="31"/>
      <c r="K49" s="31"/>
      <c r="L49" s="31"/>
      <c r="M49" s="31"/>
      <c r="N49" s="281" t="s">
        <v>83</v>
      </c>
      <c r="O49" s="282"/>
      <c r="P49" s="282"/>
      <c r="Q49" s="282"/>
      <c r="R49" s="35"/>
      <c r="T49" s="22"/>
      <c r="U49" s="22"/>
    </row>
    <row r="50" spans="2:47" s="6" customFormat="1" ht="11.25" customHeight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T50" s="22"/>
      <c r="U50" s="22"/>
    </row>
    <row r="51" spans="2:47" s="6" customFormat="1" ht="30" customHeight="1">
      <c r="B51" s="21"/>
      <c r="C51" s="60" t="s">
        <v>84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7">
        <f>ROUNDUP($N$82,2)</f>
        <v>0</v>
      </c>
      <c r="O51" s="237"/>
      <c r="P51" s="237"/>
      <c r="Q51" s="237"/>
      <c r="R51" s="25"/>
      <c r="T51" s="22"/>
      <c r="U51" s="22"/>
      <c r="AU51" s="6" t="s">
        <v>85</v>
      </c>
    </row>
    <row r="52" spans="2:47" s="66" customFormat="1" ht="25.5" customHeight="1">
      <c r="B52" s="90"/>
      <c r="C52" s="91"/>
      <c r="D52" s="91" t="s">
        <v>86</v>
      </c>
      <c r="E52" s="91"/>
      <c r="F52" s="91"/>
      <c r="G52" s="91"/>
      <c r="H52" s="91"/>
      <c r="I52" s="91"/>
      <c r="J52" s="91"/>
      <c r="K52" s="91"/>
      <c r="L52" s="91"/>
      <c r="M52" s="91"/>
      <c r="N52" s="279">
        <f>ROUNDUP($N$83,2)</f>
        <v>0</v>
      </c>
      <c r="O52" s="280"/>
      <c r="P52" s="280"/>
      <c r="Q52" s="280"/>
      <c r="R52" s="92"/>
      <c r="T52" s="91"/>
      <c r="U52" s="91"/>
    </row>
    <row r="53" spans="2:47" s="93" customFormat="1" ht="21" customHeight="1">
      <c r="B53" s="94"/>
      <c r="C53" s="95"/>
      <c r="D53" s="95" t="s">
        <v>87</v>
      </c>
      <c r="E53" s="95"/>
      <c r="F53" s="95"/>
      <c r="G53" s="95"/>
      <c r="H53" s="95"/>
      <c r="I53" s="95"/>
      <c r="J53" s="95"/>
      <c r="K53" s="95"/>
      <c r="L53" s="95"/>
      <c r="M53" s="95"/>
      <c r="N53" s="275">
        <f>ROUNDUP($N$84,2)</f>
        <v>0</v>
      </c>
      <c r="O53" s="276"/>
      <c r="P53" s="276"/>
      <c r="Q53" s="276"/>
      <c r="R53" s="96"/>
      <c r="T53" s="95"/>
      <c r="U53" s="95"/>
    </row>
    <row r="54" spans="2:47" s="93" customFormat="1" ht="21" customHeight="1">
      <c r="B54" s="94"/>
      <c r="C54" s="95"/>
      <c r="D54" s="95" t="s">
        <v>88</v>
      </c>
      <c r="E54" s="95"/>
      <c r="F54" s="95"/>
      <c r="G54" s="95"/>
      <c r="H54" s="95"/>
      <c r="I54" s="95"/>
      <c r="J54" s="95"/>
      <c r="K54" s="95"/>
      <c r="L54" s="95"/>
      <c r="M54" s="95"/>
      <c r="N54" s="275">
        <f>ROUNDUP($N$88,2)</f>
        <v>0</v>
      </c>
      <c r="O54" s="276"/>
      <c r="P54" s="276"/>
      <c r="Q54" s="276"/>
      <c r="R54" s="96"/>
      <c r="T54" s="95"/>
      <c r="U54" s="95"/>
    </row>
    <row r="55" spans="2:47" s="93" customFormat="1" ht="21" customHeight="1">
      <c r="B55" s="94"/>
      <c r="C55" s="95"/>
      <c r="D55" s="95" t="s">
        <v>89</v>
      </c>
      <c r="E55" s="95"/>
      <c r="F55" s="95"/>
      <c r="G55" s="95"/>
      <c r="H55" s="95"/>
      <c r="I55" s="95"/>
      <c r="J55" s="95"/>
      <c r="K55" s="95"/>
      <c r="L55" s="95"/>
      <c r="M55" s="95"/>
      <c r="N55" s="275">
        <f>ROUNDUP($N$93,2)</f>
        <v>0</v>
      </c>
      <c r="O55" s="276"/>
      <c r="P55" s="276"/>
      <c r="Q55" s="276"/>
      <c r="R55" s="96"/>
      <c r="T55" s="95"/>
      <c r="U55" s="95"/>
    </row>
    <row r="56" spans="2:47" s="66" customFormat="1" ht="25.5" customHeight="1">
      <c r="B56" s="90"/>
      <c r="C56" s="91"/>
      <c r="D56" s="91" t="s">
        <v>90</v>
      </c>
      <c r="E56" s="91"/>
      <c r="F56" s="91"/>
      <c r="G56" s="91"/>
      <c r="H56" s="91"/>
      <c r="I56" s="91"/>
      <c r="J56" s="91"/>
      <c r="K56" s="91"/>
      <c r="L56" s="91"/>
      <c r="M56" s="91"/>
      <c r="N56" s="279">
        <f>ROUNDUP($N$100,2)</f>
        <v>0</v>
      </c>
      <c r="O56" s="280"/>
      <c r="P56" s="280"/>
      <c r="Q56" s="280"/>
      <c r="R56" s="92"/>
      <c r="T56" s="91"/>
      <c r="U56" s="91"/>
    </row>
    <row r="57" spans="2:47" s="93" customFormat="1" ht="21" customHeight="1">
      <c r="B57" s="94"/>
      <c r="C57" s="95"/>
      <c r="D57" s="95" t="s">
        <v>91</v>
      </c>
      <c r="E57" s="95"/>
      <c r="F57" s="95"/>
      <c r="G57" s="95"/>
      <c r="H57" s="95"/>
      <c r="I57" s="95"/>
      <c r="J57" s="95"/>
      <c r="K57" s="95"/>
      <c r="L57" s="95"/>
      <c r="M57" s="95"/>
      <c r="N57" s="275">
        <f>ROUNDUP($N$101,2)</f>
        <v>0</v>
      </c>
      <c r="O57" s="276"/>
      <c r="P57" s="276"/>
      <c r="Q57" s="276"/>
      <c r="R57" s="96"/>
      <c r="T57" s="95"/>
      <c r="U57" s="95"/>
    </row>
    <row r="58" spans="2:47" s="93" customFormat="1" ht="21" customHeight="1">
      <c r="B58" s="94"/>
      <c r="C58" s="95"/>
      <c r="D58" s="95" t="s">
        <v>92</v>
      </c>
      <c r="E58" s="95"/>
      <c r="F58" s="95"/>
      <c r="G58" s="95"/>
      <c r="H58" s="95"/>
      <c r="I58" s="95"/>
      <c r="J58" s="95"/>
      <c r="K58" s="95"/>
      <c r="L58" s="95"/>
      <c r="M58" s="95"/>
      <c r="N58" s="275">
        <f>ROUNDUP($N$122,2)</f>
        <v>0</v>
      </c>
      <c r="O58" s="276"/>
      <c r="P58" s="276"/>
      <c r="Q58" s="276"/>
      <c r="R58" s="96"/>
      <c r="T58" s="95"/>
      <c r="U58" s="95"/>
    </row>
    <row r="59" spans="2:47" s="93" customFormat="1" ht="21" customHeight="1">
      <c r="B59" s="94"/>
      <c r="C59" s="95"/>
      <c r="D59" s="95" t="s">
        <v>93</v>
      </c>
      <c r="E59" s="95"/>
      <c r="F59" s="95"/>
      <c r="G59" s="95"/>
      <c r="H59" s="95"/>
      <c r="I59" s="95"/>
      <c r="J59" s="95"/>
      <c r="K59" s="95"/>
      <c r="L59" s="95"/>
      <c r="M59" s="95"/>
      <c r="N59" s="275">
        <f>ROUNDUP($N$143,2)</f>
        <v>0</v>
      </c>
      <c r="O59" s="276"/>
      <c r="P59" s="276"/>
      <c r="Q59" s="276"/>
      <c r="R59" s="96"/>
      <c r="T59" s="95"/>
      <c r="U59" s="95"/>
    </row>
    <row r="60" spans="2:47" s="93" customFormat="1" ht="21" customHeight="1">
      <c r="B60" s="94"/>
      <c r="C60" s="95"/>
      <c r="D60" s="95" t="s">
        <v>94</v>
      </c>
      <c r="E60" s="95"/>
      <c r="F60" s="95"/>
      <c r="G60" s="95"/>
      <c r="H60" s="95"/>
      <c r="I60" s="95"/>
      <c r="J60" s="95"/>
      <c r="K60" s="95"/>
      <c r="L60" s="95"/>
      <c r="M60" s="95"/>
      <c r="N60" s="275">
        <f>ROUNDUP($N$206,2)</f>
        <v>0</v>
      </c>
      <c r="O60" s="276"/>
      <c r="P60" s="276"/>
      <c r="Q60" s="276"/>
      <c r="R60" s="96"/>
      <c r="T60" s="95"/>
      <c r="U60" s="95"/>
    </row>
    <row r="61" spans="2:47" s="93" customFormat="1" ht="21" customHeight="1">
      <c r="B61" s="94"/>
      <c r="C61" s="95"/>
      <c r="D61" s="95" t="s">
        <v>95</v>
      </c>
      <c r="E61" s="95"/>
      <c r="F61" s="95"/>
      <c r="G61" s="95"/>
      <c r="H61" s="95"/>
      <c r="I61" s="95"/>
      <c r="J61" s="95"/>
      <c r="K61" s="95"/>
      <c r="L61" s="95"/>
      <c r="M61" s="95"/>
      <c r="N61" s="275">
        <f>ROUNDUP($N$275,2)</f>
        <v>0</v>
      </c>
      <c r="O61" s="276"/>
      <c r="P61" s="276"/>
      <c r="Q61" s="276"/>
      <c r="R61" s="96"/>
      <c r="T61" s="95"/>
      <c r="U61" s="95"/>
    </row>
    <row r="62" spans="2:47" s="93" customFormat="1" ht="21" customHeight="1">
      <c r="B62" s="94"/>
      <c r="C62" s="95"/>
      <c r="D62" s="95" t="s">
        <v>96</v>
      </c>
      <c r="E62" s="95"/>
      <c r="F62" s="95"/>
      <c r="G62" s="95"/>
      <c r="H62" s="95"/>
      <c r="I62" s="95"/>
      <c r="J62" s="95"/>
      <c r="K62" s="95"/>
      <c r="L62" s="95"/>
      <c r="M62" s="95"/>
      <c r="N62" s="275">
        <f>ROUNDUP($N$294,2)</f>
        <v>0</v>
      </c>
      <c r="O62" s="276"/>
      <c r="P62" s="276"/>
      <c r="Q62" s="276"/>
      <c r="R62" s="96"/>
      <c r="T62" s="95"/>
      <c r="U62" s="95"/>
    </row>
    <row r="63" spans="2:47" s="93" customFormat="1" ht="21" customHeight="1">
      <c r="B63" s="94"/>
      <c r="C63" s="95"/>
      <c r="D63" s="95" t="s">
        <v>97</v>
      </c>
      <c r="E63" s="95"/>
      <c r="F63" s="95"/>
      <c r="G63" s="95"/>
      <c r="H63" s="95"/>
      <c r="I63" s="95"/>
      <c r="J63" s="95"/>
      <c r="K63" s="95"/>
      <c r="L63" s="95"/>
      <c r="M63" s="95"/>
      <c r="N63" s="275">
        <f>ROUNDUP($N$327,2)</f>
        <v>0</v>
      </c>
      <c r="O63" s="276"/>
      <c r="P63" s="276"/>
      <c r="Q63" s="276"/>
      <c r="R63" s="96"/>
      <c r="T63" s="95"/>
      <c r="U63" s="95"/>
    </row>
    <row r="64" spans="2:47" s="93" customFormat="1" ht="21" customHeight="1">
      <c r="B64" s="94"/>
      <c r="C64" s="95"/>
      <c r="D64" s="95" t="s">
        <v>98</v>
      </c>
      <c r="E64" s="95"/>
      <c r="F64" s="95"/>
      <c r="G64" s="95"/>
      <c r="H64" s="95"/>
      <c r="I64" s="95"/>
      <c r="J64" s="95"/>
      <c r="K64" s="95"/>
      <c r="L64" s="95"/>
      <c r="M64" s="95"/>
      <c r="N64" s="275">
        <f>ROUNDUP($N$420,2)</f>
        <v>0</v>
      </c>
      <c r="O64" s="276"/>
      <c r="P64" s="276"/>
      <c r="Q64" s="276"/>
      <c r="R64" s="96"/>
      <c r="T64" s="95"/>
      <c r="U64" s="95"/>
    </row>
    <row r="65" spans="2:21" s="6" customFormat="1" ht="22.5" customHeight="1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T65" s="22"/>
      <c r="U65" s="22"/>
    </row>
    <row r="66" spans="2:21" s="6" customFormat="1" ht="7.5" customHeight="1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8"/>
      <c r="T66" s="22"/>
      <c r="U66" s="22"/>
    </row>
    <row r="70" spans="2:21" s="6" customFormat="1" ht="7.5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</row>
    <row r="71" spans="2:21" s="6" customFormat="1" ht="37.5" customHeight="1">
      <c r="B71" s="21"/>
      <c r="C71" s="236" t="s">
        <v>99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41"/>
    </row>
    <row r="72" spans="2:21" s="6" customFormat="1" ht="7.5" customHeight="1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41"/>
    </row>
    <row r="73" spans="2:21" s="6" customFormat="1" ht="15" customHeight="1">
      <c r="B73" s="21"/>
      <c r="C73" s="16" t="s">
        <v>15</v>
      </c>
      <c r="D73" s="22"/>
      <c r="E73" s="22"/>
      <c r="F73" s="277" t="str">
        <f>$F$6</f>
        <v>12613 - 12613 Klatovy - střední škola zemědělsá a potravinářská</v>
      </c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2"/>
      <c r="S73" s="41"/>
    </row>
    <row r="74" spans="2:21" s="6" customFormat="1" ht="15" customHeight="1">
      <c r="B74" s="21"/>
      <c r="C74" s="15" t="s">
        <v>78</v>
      </c>
      <c r="D74" s="22"/>
      <c r="E74" s="22"/>
      <c r="F74" s="238" t="str">
        <f>$F$7</f>
        <v>01 - 01 Kotelna</v>
      </c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2"/>
      <c r="S74" s="41"/>
    </row>
    <row r="75" spans="2:21" s="6" customFormat="1" ht="7.5" customHeight="1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41"/>
    </row>
    <row r="76" spans="2:21" s="6" customFormat="1" ht="18.75" customHeight="1">
      <c r="B76" s="21"/>
      <c r="C76" s="16" t="s">
        <v>18</v>
      </c>
      <c r="D76" s="22"/>
      <c r="E76" s="22"/>
      <c r="F76" s="17" t="str">
        <f>$F$10</f>
        <v xml:space="preserve"> </v>
      </c>
      <c r="G76" s="22"/>
      <c r="H76" s="22"/>
      <c r="I76" s="22"/>
      <c r="J76" s="22"/>
      <c r="K76" s="16" t="s">
        <v>20</v>
      </c>
      <c r="L76" s="22"/>
      <c r="M76" s="278" t="str">
        <f>IF($O$10="","",$O$10)</f>
        <v>22.07.2013</v>
      </c>
      <c r="N76" s="237"/>
      <c r="O76" s="237"/>
      <c r="P76" s="237"/>
      <c r="Q76" s="22"/>
      <c r="R76" s="22"/>
      <c r="S76" s="41"/>
    </row>
    <row r="77" spans="2:21" s="6" customFormat="1" ht="7.5" customHeight="1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41"/>
    </row>
    <row r="78" spans="2:21" s="6" customFormat="1" ht="15.75" customHeight="1">
      <c r="B78" s="21"/>
      <c r="C78" s="16" t="s">
        <v>24</v>
      </c>
      <c r="D78" s="22"/>
      <c r="E78" s="22"/>
      <c r="F78" s="17" t="str">
        <f>$E$13</f>
        <v xml:space="preserve"> </v>
      </c>
      <c r="G78" s="22"/>
      <c r="H78" s="22"/>
      <c r="I78" s="22"/>
      <c r="J78" s="22"/>
      <c r="K78" s="16" t="s">
        <v>29</v>
      </c>
      <c r="L78" s="22"/>
      <c r="M78" s="239" t="str">
        <f>$E$19</f>
        <v xml:space="preserve"> </v>
      </c>
      <c r="N78" s="237"/>
      <c r="O78" s="237"/>
      <c r="P78" s="237"/>
      <c r="Q78" s="237"/>
      <c r="R78" s="22"/>
      <c r="S78" s="41"/>
    </row>
    <row r="79" spans="2:21" s="6" customFormat="1" ht="15" customHeight="1">
      <c r="B79" s="21"/>
      <c r="C79" s="16" t="s">
        <v>27</v>
      </c>
      <c r="D79" s="22"/>
      <c r="E79" s="22"/>
      <c r="F79" s="17" t="str">
        <f>IF($E$16="","",$E$16)</f>
        <v>Vyplň údaj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41"/>
    </row>
    <row r="80" spans="2:21" s="6" customFormat="1" ht="11.25" customHeight="1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41"/>
    </row>
    <row r="81" spans="2:65" s="97" customFormat="1" ht="30" customHeight="1">
      <c r="B81" s="98"/>
      <c r="C81" s="99" t="s">
        <v>100</v>
      </c>
      <c r="D81" s="100" t="s">
        <v>49</v>
      </c>
      <c r="E81" s="100" t="s">
        <v>45</v>
      </c>
      <c r="F81" s="273" t="s">
        <v>101</v>
      </c>
      <c r="G81" s="274"/>
      <c r="H81" s="274"/>
      <c r="I81" s="274"/>
      <c r="J81" s="100" t="s">
        <v>102</v>
      </c>
      <c r="K81" s="100" t="s">
        <v>103</v>
      </c>
      <c r="L81" s="273" t="s">
        <v>104</v>
      </c>
      <c r="M81" s="274"/>
      <c r="N81" s="273" t="s">
        <v>105</v>
      </c>
      <c r="O81" s="274"/>
      <c r="P81" s="274"/>
      <c r="Q81" s="274"/>
      <c r="R81" s="101" t="s">
        <v>106</v>
      </c>
      <c r="S81" s="102"/>
      <c r="T81" s="53" t="s">
        <v>107</v>
      </c>
      <c r="U81" s="54" t="s">
        <v>33</v>
      </c>
      <c r="V81" s="54" t="s">
        <v>108</v>
      </c>
      <c r="W81" s="54" t="s">
        <v>109</v>
      </c>
      <c r="X81" s="54" t="s">
        <v>110</v>
      </c>
      <c r="Y81" s="54" t="s">
        <v>111</v>
      </c>
      <c r="Z81" s="54" t="s">
        <v>112</v>
      </c>
      <c r="AA81" s="55" t="s">
        <v>113</v>
      </c>
    </row>
    <row r="82" spans="2:65" s="6" customFormat="1" ht="30" customHeight="1">
      <c r="B82" s="21"/>
      <c r="C82" s="60" t="s">
        <v>84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59">
        <f>$BK$82</f>
        <v>0</v>
      </c>
      <c r="O82" s="237"/>
      <c r="P82" s="237"/>
      <c r="Q82" s="237"/>
      <c r="R82" s="22"/>
      <c r="S82" s="41"/>
      <c r="T82" s="57"/>
      <c r="U82" s="58"/>
      <c r="V82" s="58"/>
      <c r="W82" s="103">
        <f>$W$83+$W$100</f>
        <v>0</v>
      </c>
      <c r="X82" s="58"/>
      <c r="Y82" s="103">
        <f>$Y$83+$Y$100</f>
        <v>4.2334559999999994</v>
      </c>
      <c r="Z82" s="58"/>
      <c r="AA82" s="104">
        <f>$AA$83+$AA$100</f>
        <v>2.4244399999999997</v>
      </c>
      <c r="AT82" s="6" t="s">
        <v>63</v>
      </c>
      <c r="AU82" s="6" t="s">
        <v>85</v>
      </c>
      <c r="BK82" s="105">
        <f>$BK$83+$BK$100</f>
        <v>0</v>
      </c>
    </row>
    <row r="83" spans="2:65" s="106" customFormat="1" ht="37.5" customHeight="1">
      <c r="B83" s="107"/>
      <c r="C83" s="108"/>
      <c r="D83" s="109" t="s">
        <v>86</v>
      </c>
      <c r="E83" s="108"/>
      <c r="F83" s="108"/>
      <c r="G83" s="108"/>
      <c r="H83" s="108"/>
      <c r="I83" s="108"/>
      <c r="J83" s="108"/>
      <c r="K83" s="108"/>
      <c r="L83" s="108"/>
      <c r="M83" s="108"/>
      <c r="N83" s="260">
        <f>$BK$83</f>
        <v>0</v>
      </c>
      <c r="O83" s="261"/>
      <c r="P83" s="261"/>
      <c r="Q83" s="261"/>
      <c r="R83" s="108"/>
      <c r="S83" s="110"/>
      <c r="T83" s="111"/>
      <c r="U83" s="108"/>
      <c r="V83" s="108"/>
      <c r="W83" s="112">
        <f>$W$84+$W$88+$W$93</f>
        <v>0</v>
      </c>
      <c r="X83" s="108"/>
      <c r="Y83" s="112">
        <f>$Y$84+$Y$88+$Y$93</f>
        <v>1.7222489999999997</v>
      </c>
      <c r="Z83" s="108"/>
      <c r="AA83" s="113">
        <f>$AA$84+$AA$88+$AA$93</f>
        <v>0.12600000000000003</v>
      </c>
      <c r="AR83" s="114" t="s">
        <v>8</v>
      </c>
      <c r="AT83" s="114" t="s">
        <v>63</v>
      </c>
      <c r="AU83" s="114" t="s">
        <v>64</v>
      </c>
      <c r="AY83" s="114" t="s">
        <v>114</v>
      </c>
      <c r="BK83" s="115">
        <f>$BK$84+$BK$88+$BK$93</f>
        <v>0</v>
      </c>
    </row>
    <row r="84" spans="2:65" s="106" customFormat="1" ht="21" customHeight="1">
      <c r="B84" s="107"/>
      <c r="C84" s="108"/>
      <c r="D84" s="116" t="s">
        <v>87</v>
      </c>
      <c r="E84" s="108"/>
      <c r="F84" s="108"/>
      <c r="G84" s="108"/>
      <c r="H84" s="108"/>
      <c r="I84" s="108"/>
      <c r="J84" s="108"/>
      <c r="K84" s="108"/>
      <c r="L84" s="108"/>
      <c r="M84" s="108"/>
      <c r="N84" s="262">
        <f>$BK$84</f>
        <v>0</v>
      </c>
      <c r="O84" s="261"/>
      <c r="P84" s="261"/>
      <c r="Q84" s="261"/>
      <c r="R84" s="108"/>
      <c r="S84" s="110"/>
      <c r="T84" s="111"/>
      <c r="U84" s="108"/>
      <c r="V84" s="108"/>
      <c r="W84" s="112">
        <f>SUM($W$85:$W$87)</f>
        <v>0</v>
      </c>
      <c r="X84" s="108"/>
      <c r="Y84" s="112">
        <f>SUM($Y$85:$Y$87)</f>
        <v>1.3538039999999998</v>
      </c>
      <c r="Z84" s="108"/>
      <c r="AA84" s="113">
        <f>SUM($AA$85:$AA$87)</f>
        <v>0</v>
      </c>
      <c r="AR84" s="114" t="s">
        <v>8</v>
      </c>
      <c r="AT84" s="114" t="s">
        <v>63</v>
      </c>
      <c r="AU84" s="114" t="s">
        <v>8</v>
      </c>
      <c r="AY84" s="114" t="s">
        <v>114</v>
      </c>
      <c r="BK84" s="115">
        <f>SUM($BK$85:$BK$87)</f>
        <v>0</v>
      </c>
    </row>
    <row r="85" spans="2:65" s="6" customFormat="1" ht="15.75" customHeight="1">
      <c r="B85" s="21"/>
      <c r="C85" s="117" t="s">
        <v>8</v>
      </c>
      <c r="D85" s="117" t="s">
        <v>115</v>
      </c>
      <c r="E85" s="118" t="s">
        <v>116</v>
      </c>
      <c r="F85" s="268" t="s">
        <v>117</v>
      </c>
      <c r="G85" s="267"/>
      <c r="H85" s="267"/>
      <c r="I85" s="267"/>
      <c r="J85" s="120" t="s">
        <v>118</v>
      </c>
      <c r="K85" s="121">
        <v>0.6</v>
      </c>
      <c r="L85" s="269"/>
      <c r="M85" s="267"/>
      <c r="N85" s="270">
        <f>ROUND($L$85*$K$85,0)</f>
        <v>0</v>
      </c>
      <c r="O85" s="267"/>
      <c r="P85" s="267"/>
      <c r="Q85" s="267"/>
      <c r="R85" s="119" t="s">
        <v>119</v>
      </c>
      <c r="S85" s="41"/>
      <c r="T85" s="122"/>
      <c r="U85" s="123" t="s">
        <v>34</v>
      </c>
      <c r="V85" s="22"/>
      <c r="W85" s="22"/>
      <c r="X85" s="124">
        <v>2.2563399999999998</v>
      </c>
      <c r="Y85" s="124">
        <f>$X$85*$K$85</f>
        <v>1.3538039999999998</v>
      </c>
      <c r="Z85" s="124">
        <v>0</v>
      </c>
      <c r="AA85" s="125">
        <f>$Z$85*$K$85</f>
        <v>0</v>
      </c>
      <c r="AR85" s="80" t="s">
        <v>120</v>
      </c>
      <c r="AT85" s="80" t="s">
        <v>115</v>
      </c>
      <c r="AU85" s="80" t="s">
        <v>72</v>
      </c>
      <c r="AY85" s="6" t="s">
        <v>114</v>
      </c>
      <c r="BE85" s="126">
        <f>IF($U$85="základní",$N$85,0)</f>
        <v>0</v>
      </c>
      <c r="BF85" s="126">
        <f>IF($U$85="snížená",$N$85,0)</f>
        <v>0</v>
      </c>
      <c r="BG85" s="126">
        <f>IF($U$85="zákl. přenesená",$N$85,0)</f>
        <v>0</v>
      </c>
      <c r="BH85" s="126">
        <f>IF($U$85="sníž. přenesená",$N$85,0)</f>
        <v>0</v>
      </c>
      <c r="BI85" s="126">
        <f>IF($U$85="nulová",$N$85,0)</f>
        <v>0</v>
      </c>
      <c r="BJ85" s="80" t="s">
        <v>8</v>
      </c>
      <c r="BK85" s="126">
        <f>ROUND($L$85*$K$85,0)</f>
        <v>0</v>
      </c>
      <c r="BL85" s="80" t="s">
        <v>120</v>
      </c>
      <c r="BM85" s="80" t="s">
        <v>121</v>
      </c>
    </row>
    <row r="86" spans="2:65" s="6" customFormat="1" ht="16.7" customHeight="1">
      <c r="B86" s="21"/>
      <c r="C86" s="22"/>
      <c r="D86" s="22"/>
      <c r="E86" s="22"/>
      <c r="F86" s="258" t="s">
        <v>122</v>
      </c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41"/>
      <c r="T86" s="50"/>
      <c r="U86" s="22"/>
      <c r="V86" s="22"/>
      <c r="W86" s="22"/>
      <c r="X86" s="22"/>
      <c r="Y86" s="22"/>
      <c r="Z86" s="22"/>
      <c r="AA86" s="51"/>
      <c r="AT86" s="6" t="s">
        <v>123</v>
      </c>
      <c r="AU86" s="6" t="s">
        <v>72</v>
      </c>
    </row>
    <row r="87" spans="2:65" s="6" customFormat="1" ht="15.75" customHeight="1">
      <c r="B87" s="127"/>
      <c r="C87" s="128"/>
      <c r="D87" s="128"/>
      <c r="E87" s="128"/>
      <c r="F87" s="271" t="s">
        <v>124</v>
      </c>
      <c r="G87" s="272"/>
      <c r="H87" s="272"/>
      <c r="I87" s="272"/>
      <c r="J87" s="128"/>
      <c r="K87" s="129">
        <v>0.6</v>
      </c>
      <c r="L87" s="128"/>
      <c r="M87" s="128"/>
      <c r="N87" s="128"/>
      <c r="O87" s="128"/>
      <c r="P87" s="128"/>
      <c r="Q87" s="128"/>
      <c r="R87" s="128"/>
      <c r="S87" s="130"/>
      <c r="T87" s="131"/>
      <c r="U87" s="128"/>
      <c r="V87" s="128"/>
      <c r="W87" s="128"/>
      <c r="X87" s="128"/>
      <c r="Y87" s="128"/>
      <c r="Z87" s="128"/>
      <c r="AA87" s="132"/>
      <c r="AT87" s="133" t="s">
        <v>125</v>
      </c>
      <c r="AU87" s="133" t="s">
        <v>72</v>
      </c>
      <c r="AV87" s="133" t="s">
        <v>72</v>
      </c>
      <c r="AW87" s="133" t="s">
        <v>85</v>
      </c>
      <c r="AX87" s="133" t="s">
        <v>64</v>
      </c>
      <c r="AY87" s="133" t="s">
        <v>114</v>
      </c>
    </row>
    <row r="88" spans="2:65" s="106" customFormat="1" ht="30.95" customHeight="1">
      <c r="B88" s="107"/>
      <c r="C88" s="108"/>
      <c r="D88" s="116" t="s">
        <v>88</v>
      </c>
      <c r="E88" s="108"/>
      <c r="F88" s="108"/>
      <c r="G88" s="108"/>
      <c r="H88" s="108"/>
      <c r="I88" s="108"/>
      <c r="J88" s="108"/>
      <c r="K88" s="108"/>
      <c r="L88" s="108"/>
      <c r="M88" s="108"/>
      <c r="N88" s="262">
        <f>$BK$88</f>
        <v>0</v>
      </c>
      <c r="O88" s="261"/>
      <c r="P88" s="261"/>
      <c r="Q88" s="261"/>
      <c r="R88" s="108"/>
      <c r="S88" s="110"/>
      <c r="T88" s="111"/>
      <c r="U88" s="108"/>
      <c r="V88" s="108"/>
      <c r="W88" s="112">
        <f>SUM($W$89:$W$92)</f>
        <v>0</v>
      </c>
      <c r="X88" s="108"/>
      <c r="Y88" s="112">
        <f>SUM($Y$89:$Y$92)</f>
        <v>0.36844500000000002</v>
      </c>
      <c r="Z88" s="108"/>
      <c r="AA88" s="113">
        <f>SUM($AA$89:$AA$92)</f>
        <v>0</v>
      </c>
      <c r="AR88" s="114" t="s">
        <v>8</v>
      </c>
      <c r="AT88" s="114" t="s">
        <v>63</v>
      </c>
      <c r="AU88" s="114" t="s">
        <v>8</v>
      </c>
      <c r="AY88" s="114" t="s">
        <v>114</v>
      </c>
      <c r="BK88" s="115">
        <f>SUM($BK$89:$BK$92)</f>
        <v>0</v>
      </c>
    </row>
    <row r="89" spans="2:65" s="6" customFormat="1" ht="27.2" customHeight="1">
      <c r="B89" s="21"/>
      <c r="C89" s="117" t="s">
        <v>72</v>
      </c>
      <c r="D89" s="117" t="s">
        <v>115</v>
      </c>
      <c r="E89" s="118" t="s">
        <v>126</v>
      </c>
      <c r="F89" s="268" t="s">
        <v>127</v>
      </c>
      <c r="G89" s="267"/>
      <c r="H89" s="267"/>
      <c r="I89" s="267"/>
      <c r="J89" s="120" t="s">
        <v>118</v>
      </c>
      <c r="K89" s="121">
        <v>0.13</v>
      </c>
      <c r="L89" s="269"/>
      <c r="M89" s="267"/>
      <c r="N89" s="270">
        <f>ROUND($L$89*$K$89,0)</f>
        <v>0</v>
      </c>
      <c r="O89" s="267"/>
      <c r="P89" s="267"/>
      <c r="Q89" s="267"/>
      <c r="R89" s="119" t="s">
        <v>119</v>
      </c>
      <c r="S89" s="41"/>
      <c r="T89" s="122"/>
      <c r="U89" s="123" t="s">
        <v>34</v>
      </c>
      <c r="V89" s="22"/>
      <c r="W89" s="22"/>
      <c r="X89" s="124">
        <v>1.7544999999999999</v>
      </c>
      <c r="Y89" s="124">
        <f>$X$89*$K$89</f>
        <v>0.22808500000000001</v>
      </c>
      <c r="Z89" s="124">
        <v>0</v>
      </c>
      <c r="AA89" s="125">
        <f>$Z$89*$K$89</f>
        <v>0</v>
      </c>
      <c r="AR89" s="80" t="s">
        <v>120</v>
      </c>
      <c r="AT89" s="80" t="s">
        <v>115</v>
      </c>
      <c r="AU89" s="80" t="s">
        <v>72</v>
      </c>
      <c r="AY89" s="6" t="s">
        <v>114</v>
      </c>
      <c r="BE89" s="126">
        <f>IF($U$89="základní",$N$89,0)</f>
        <v>0</v>
      </c>
      <c r="BF89" s="126">
        <f>IF($U$89="snížená",$N$89,0)</f>
        <v>0</v>
      </c>
      <c r="BG89" s="126">
        <f>IF($U$89="zákl. přenesená",$N$89,0)</f>
        <v>0</v>
      </c>
      <c r="BH89" s="126">
        <f>IF($U$89="sníž. přenesená",$N$89,0)</f>
        <v>0</v>
      </c>
      <c r="BI89" s="126">
        <f>IF($U$89="nulová",$N$89,0)</f>
        <v>0</v>
      </c>
      <c r="BJ89" s="80" t="s">
        <v>8</v>
      </c>
      <c r="BK89" s="126">
        <f>ROUND($L$89*$K$89,0)</f>
        <v>0</v>
      </c>
      <c r="BL89" s="80" t="s">
        <v>120</v>
      </c>
      <c r="BM89" s="80" t="s">
        <v>128</v>
      </c>
    </row>
    <row r="90" spans="2:65" s="6" customFormat="1" ht="16.7" customHeight="1">
      <c r="B90" s="21"/>
      <c r="C90" s="22"/>
      <c r="D90" s="22"/>
      <c r="E90" s="22"/>
      <c r="F90" s="258" t="s">
        <v>129</v>
      </c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41"/>
      <c r="T90" s="50"/>
      <c r="U90" s="22"/>
      <c r="V90" s="22"/>
      <c r="W90" s="22"/>
      <c r="X90" s="22"/>
      <c r="Y90" s="22"/>
      <c r="Z90" s="22"/>
      <c r="AA90" s="51"/>
      <c r="AT90" s="6" t="s">
        <v>123</v>
      </c>
      <c r="AU90" s="6" t="s">
        <v>72</v>
      </c>
    </row>
    <row r="91" spans="2:65" s="6" customFormat="1" ht="27.2" customHeight="1">
      <c r="B91" s="21"/>
      <c r="C91" s="117" t="s">
        <v>130</v>
      </c>
      <c r="D91" s="117" t="s">
        <v>115</v>
      </c>
      <c r="E91" s="118" t="s">
        <v>131</v>
      </c>
      <c r="F91" s="268" t="s">
        <v>132</v>
      </c>
      <c r="G91" s="267"/>
      <c r="H91" s="267"/>
      <c r="I91" s="267"/>
      <c r="J91" s="120" t="s">
        <v>118</v>
      </c>
      <c r="K91" s="121">
        <v>0.08</v>
      </c>
      <c r="L91" s="269"/>
      <c r="M91" s="267"/>
      <c r="N91" s="270">
        <f>ROUND($L$91*$K$91,0)</f>
        <v>0</v>
      </c>
      <c r="O91" s="267"/>
      <c r="P91" s="267"/>
      <c r="Q91" s="267"/>
      <c r="R91" s="119" t="s">
        <v>119</v>
      </c>
      <c r="S91" s="41"/>
      <c r="T91" s="122"/>
      <c r="U91" s="123" t="s">
        <v>34</v>
      </c>
      <c r="V91" s="22"/>
      <c r="W91" s="22"/>
      <c r="X91" s="124">
        <v>1.7544999999999999</v>
      </c>
      <c r="Y91" s="124">
        <f>$X$91*$K$91</f>
        <v>0.14036000000000001</v>
      </c>
      <c r="Z91" s="124">
        <v>0</v>
      </c>
      <c r="AA91" s="125">
        <f>$Z$91*$K$91</f>
        <v>0</v>
      </c>
      <c r="AR91" s="80" t="s">
        <v>120</v>
      </c>
      <c r="AT91" s="80" t="s">
        <v>115</v>
      </c>
      <c r="AU91" s="80" t="s">
        <v>72</v>
      </c>
      <c r="AY91" s="6" t="s">
        <v>114</v>
      </c>
      <c r="BE91" s="126">
        <f>IF($U$91="základní",$N$91,0)</f>
        <v>0</v>
      </c>
      <c r="BF91" s="126">
        <f>IF($U$91="snížená",$N$91,0)</f>
        <v>0</v>
      </c>
      <c r="BG91" s="126">
        <f>IF($U$91="zákl. přenesená",$N$91,0)</f>
        <v>0</v>
      </c>
      <c r="BH91" s="126">
        <f>IF($U$91="sníž. přenesená",$N$91,0)</f>
        <v>0</v>
      </c>
      <c r="BI91" s="126">
        <f>IF($U$91="nulová",$N$91,0)</f>
        <v>0</v>
      </c>
      <c r="BJ91" s="80" t="s">
        <v>8</v>
      </c>
      <c r="BK91" s="126">
        <f>ROUND($L$91*$K$91,0)</f>
        <v>0</v>
      </c>
      <c r="BL91" s="80" t="s">
        <v>120</v>
      </c>
      <c r="BM91" s="80" t="s">
        <v>133</v>
      </c>
    </row>
    <row r="92" spans="2:65" s="6" customFormat="1" ht="16.7" customHeight="1">
      <c r="B92" s="21"/>
      <c r="C92" s="22"/>
      <c r="D92" s="22"/>
      <c r="E92" s="22"/>
      <c r="F92" s="258" t="s">
        <v>134</v>
      </c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41"/>
      <c r="T92" s="50"/>
      <c r="U92" s="22"/>
      <c r="V92" s="22"/>
      <c r="W92" s="22"/>
      <c r="X92" s="22"/>
      <c r="Y92" s="22"/>
      <c r="Z92" s="22"/>
      <c r="AA92" s="51"/>
      <c r="AT92" s="6" t="s">
        <v>123</v>
      </c>
      <c r="AU92" s="6" t="s">
        <v>72</v>
      </c>
    </row>
    <row r="93" spans="2:65" s="106" customFormat="1" ht="30.95" customHeight="1">
      <c r="B93" s="107"/>
      <c r="C93" s="108"/>
      <c r="D93" s="116" t="s">
        <v>89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62">
        <f>$BK$93</f>
        <v>0</v>
      </c>
      <c r="O93" s="261"/>
      <c r="P93" s="261"/>
      <c r="Q93" s="261"/>
      <c r="R93" s="108"/>
      <c r="S93" s="110"/>
      <c r="T93" s="111"/>
      <c r="U93" s="108"/>
      <c r="V93" s="108"/>
      <c r="W93" s="112">
        <f>SUM($W$94:$W$99)</f>
        <v>0</v>
      </c>
      <c r="X93" s="108"/>
      <c r="Y93" s="112">
        <f>SUM($Y$94:$Y$99)</f>
        <v>0</v>
      </c>
      <c r="Z93" s="108"/>
      <c r="AA93" s="113">
        <f>SUM($AA$94:$AA$99)</f>
        <v>0.12600000000000003</v>
      </c>
      <c r="AR93" s="114" t="s">
        <v>8</v>
      </c>
      <c r="AT93" s="114" t="s">
        <v>63</v>
      </c>
      <c r="AU93" s="114" t="s">
        <v>8</v>
      </c>
      <c r="AY93" s="114" t="s">
        <v>114</v>
      </c>
      <c r="BK93" s="115">
        <f>SUM($BK$94:$BK$99)</f>
        <v>0</v>
      </c>
    </row>
    <row r="94" spans="2:65" s="6" customFormat="1" ht="27.2" customHeight="1">
      <c r="B94" s="21"/>
      <c r="C94" s="117" t="s">
        <v>120</v>
      </c>
      <c r="D94" s="117" t="s">
        <v>115</v>
      </c>
      <c r="E94" s="118" t="s">
        <v>135</v>
      </c>
      <c r="F94" s="268" t="s">
        <v>136</v>
      </c>
      <c r="G94" s="267"/>
      <c r="H94" s="267"/>
      <c r="I94" s="267"/>
      <c r="J94" s="120" t="s">
        <v>118</v>
      </c>
      <c r="K94" s="121">
        <v>7.0000000000000007E-2</v>
      </c>
      <c r="L94" s="269"/>
      <c r="M94" s="267"/>
      <c r="N94" s="270">
        <f>ROUND($L$94*$K$94,0)</f>
        <v>0</v>
      </c>
      <c r="O94" s="267"/>
      <c r="P94" s="267"/>
      <c r="Q94" s="267"/>
      <c r="R94" s="119" t="s">
        <v>119</v>
      </c>
      <c r="S94" s="41"/>
      <c r="T94" s="122"/>
      <c r="U94" s="123" t="s">
        <v>34</v>
      </c>
      <c r="V94" s="22"/>
      <c r="W94" s="22"/>
      <c r="X94" s="124">
        <v>0</v>
      </c>
      <c r="Y94" s="124">
        <f>$X$94*$K$94</f>
        <v>0</v>
      </c>
      <c r="Z94" s="124">
        <v>1.8</v>
      </c>
      <c r="AA94" s="125">
        <f>$Z$94*$K$94</f>
        <v>0.12600000000000003</v>
      </c>
      <c r="AR94" s="80" t="s">
        <v>120</v>
      </c>
      <c r="AT94" s="80" t="s">
        <v>115</v>
      </c>
      <c r="AU94" s="80" t="s">
        <v>72</v>
      </c>
      <c r="AY94" s="6" t="s">
        <v>114</v>
      </c>
      <c r="BE94" s="126">
        <f>IF($U$94="základní",$N$94,0)</f>
        <v>0</v>
      </c>
      <c r="BF94" s="126">
        <f>IF($U$94="snížená",$N$94,0)</f>
        <v>0</v>
      </c>
      <c r="BG94" s="126">
        <f>IF($U$94="zákl. přenesená",$N$94,0)</f>
        <v>0</v>
      </c>
      <c r="BH94" s="126">
        <f>IF($U$94="sníž. přenesená",$N$94,0)</f>
        <v>0</v>
      </c>
      <c r="BI94" s="126">
        <f>IF($U$94="nulová",$N$94,0)</f>
        <v>0</v>
      </c>
      <c r="BJ94" s="80" t="s">
        <v>8</v>
      </c>
      <c r="BK94" s="126">
        <f>ROUND($L$94*$K$94,0)</f>
        <v>0</v>
      </c>
      <c r="BL94" s="80" t="s">
        <v>120</v>
      </c>
      <c r="BM94" s="80" t="s">
        <v>137</v>
      </c>
    </row>
    <row r="95" spans="2:65" s="6" customFormat="1" ht="16.7" customHeight="1">
      <c r="B95" s="21"/>
      <c r="C95" s="22"/>
      <c r="D95" s="22"/>
      <c r="E95" s="22"/>
      <c r="F95" s="258" t="s">
        <v>138</v>
      </c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41"/>
      <c r="T95" s="50"/>
      <c r="U95" s="22"/>
      <c r="V95" s="22"/>
      <c r="W95" s="22"/>
      <c r="X95" s="22"/>
      <c r="Y95" s="22"/>
      <c r="Z95" s="22"/>
      <c r="AA95" s="51"/>
      <c r="AT95" s="6" t="s">
        <v>123</v>
      </c>
      <c r="AU95" s="6" t="s">
        <v>72</v>
      </c>
    </row>
    <row r="96" spans="2:65" s="6" customFormat="1" ht="15.75" customHeight="1">
      <c r="B96" s="21"/>
      <c r="C96" s="134" t="s">
        <v>139</v>
      </c>
      <c r="D96" s="134" t="s">
        <v>140</v>
      </c>
      <c r="E96" s="135" t="s">
        <v>141</v>
      </c>
      <c r="F96" s="263" t="s">
        <v>142</v>
      </c>
      <c r="G96" s="264"/>
      <c r="H96" s="264"/>
      <c r="I96" s="264"/>
      <c r="J96" s="136" t="s">
        <v>143</v>
      </c>
      <c r="K96" s="137">
        <v>0.2</v>
      </c>
      <c r="L96" s="265"/>
      <c r="M96" s="264"/>
      <c r="N96" s="266">
        <f>ROUND($L$96*$K$96,0)</f>
        <v>0</v>
      </c>
      <c r="O96" s="267"/>
      <c r="P96" s="267"/>
      <c r="Q96" s="267"/>
      <c r="R96" s="119"/>
      <c r="S96" s="41"/>
      <c r="T96" s="122"/>
      <c r="U96" s="123" t="s">
        <v>34</v>
      </c>
      <c r="V96" s="22"/>
      <c r="W96" s="22"/>
      <c r="X96" s="124">
        <v>0</v>
      </c>
      <c r="Y96" s="124">
        <f>$X$96*$K$96</f>
        <v>0</v>
      </c>
      <c r="Z96" s="124">
        <v>0</v>
      </c>
      <c r="AA96" s="125">
        <f>$Z$96*$K$96</f>
        <v>0</v>
      </c>
      <c r="AR96" s="80" t="s">
        <v>144</v>
      </c>
      <c r="AT96" s="80" t="s">
        <v>140</v>
      </c>
      <c r="AU96" s="80" t="s">
        <v>72</v>
      </c>
      <c r="AY96" s="6" t="s">
        <v>114</v>
      </c>
      <c r="BE96" s="126">
        <f>IF($U$96="základní",$N$96,0)</f>
        <v>0</v>
      </c>
      <c r="BF96" s="126">
        <f>IF($U$96="snížená",$N$96,0)</f>
        <v>0</v>
      </c>
      <c r="BG96" s="126">
        <f>IF($U$96="zákl. přenesená",$N$96,0)</f>
        <v>0</v>
      </c>
      <c r="BH96" s="126">
        <f>IF($U$96="sníž. přenesená",$N$96,0)</f>
        <v>0</v>
      </c>
      <c r="BI96" s="126">
        <f>IF($U$96="nulová",$N$96,0)</f>
        <v>0</v>
      </c>
      <c r="BJ96" s="80" t="s">
        <v>8</v>
      </c>
      <c r="BK96" s="126">
        <f>ROUND($L$96*$K$96,0)</f>
        <v>0</v>
      </c>
      <c r="BL96" s="80" t="s">
        <v>120</v>
      </c>
      <c r="BM96" s="80" t="s">
        <v>145</v>
      </c>
    </row>
    <row r="97" spans="2:65" s="6" customFormat="1" ht="16.7" customHeight="1">
      <c r="B97" s="21"/>
      <c r="C97" s="22"/>
      <c r="D97" s="22"/>
      <c r="E97" s="22"/>
      <c r="F97" s="258" t="s">
        <v>142</v>
      </c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41"/>
      <c r="T97" s="50"/>
      <c r="U97" s="22"/>
      <c r="V97" s="22"/>
      <c r="W97" s="22"/>
      <c r="X97" s="22"/>
      <c r="Y97" s="22"/>
      <c r="Z97" s="22"/>
      <c r="AA97" s="51"/>
      <c r="AT97" s="6" t="s">
        <v>123</v>
      </c>
      <c r="AU97" s="6" t="s">
        <v>72</v>
      </c>
    </row>
    <row r="98" spans="2:65" s="6" customFormat="1" ht="15.75" customHeight="1">
      <c r="B98" s="21"/>
      <c r="C98" s="134" t="s">
        <v>146</v>
      </c>
      <c r="D98" s="134" t="s">
        <v>140</v>
      </c>
      <c r="E98" s="135" t="s">
        <v>147</v>
      </c>
      <c r="F98" s="263" t="s">
        <v>148</v>
      </c>
      <c r="G98" s="264"/>
      <c r="H98" s="264"/>
      <c r="I98" s="264"/>
      <c r="J98" s="136" t="s">
        <v>149</v>
      </c>
      <c r="K98" s="137">
        <v>1</v>
      </c>
      <c r="L98" s="265"/>
      <c r="M98" s="264"/>
      <c r="N98" s="266">
        <f>ROUND($L$98*$K$98,0)</f>
        <v>0</v>
      </c>
      <c r="O98" s="267"/>
      <c r="P98" s="267"/>
      <c r="Q98" s="267"/>
      <c r="R98" s="119"/>
      <c r="S98" s="41"/>
      <c r="T98" s="122"/>
      <c r="U98" s="123" t="s">
        <v>34</v>
      </c>
      <c r="V98" s="22"/>
      <c r="W98" s="22"/>
      <c r="X98" s="124">
        <v>0</v>
      </c>
      <c r="Y98" s="124">
        <f>$X$98*$K$98</f>
        <v>0</v>
      </c>
      <c r="Z98" s="124">
        <v>0</v>
      </c>
      <c r="AA98" s="125">
        <f>$Z$98*$K$98</f>
        <v>0</v>
      </c>
      <c r="AR98" s="80" t="s">
        <v>144</v>
      </c>
      <c r="AT98" s="80" t="s">
        <v>140</v>
      </c>
      <c r="AU98" s="80" t="s">
        <v>72</v>
      </c>
      <c r="AY98" s="6" t="s">
        <v>114</v>
      </c>
      <c r="BE98" s="126">
        <f>IF($U$98="základní",$N$98,0)</f>
        <v>0</v>
      </c>
      <c r="BF98" s="126">
        <f>IF($U$98="snížená",$N$98,0)</f>
        <v>0</v>
      </c>
      <c r="BG98" s="126">
        <f>IF($U$98="zákl. přenesená",$N$98,0)</f>
        <v>0</v>
      </c>
      <c r="BH98" s="126">
        <f>IF($U$98="sníž. přenesená",$N$98,0)</f>
        <v>0</v>
      </c>
      <c r="BI98" s="126">
        <f>IF($U$98="nulová",$N$98,0)</f>
        <v>0</v>
      </c>
      <c r="BJ98" s="80" t="s">
        <v>8</v>
      </c>
      <c r="BK98" s="126">
        <f>ROUND($L$98*$K$98,0)</f>
        <v>0</v>
      </c>
      <c r="BL98" s="80" t="s">
        <v>120</v>
      </c>
      <c r="BM98" s="80" t="s">
        <v>150</v>
      </c>
    </row>
    <row r="99" spans="2:65" s="6" customFormat="1" ht="16.7" customHeight="1">
      <c r="B99" s="21"/>
      <c r="C99" s="22"/>
      <c r="D99" s="22"/>
      <c r="E99" s="22"/>
      <c r="F99" s="258" t="s">
        <v>148</v>
      </c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41"/>
      <c r="T99" s="50"/>
      <c r="U99" s="22"/>
      <c r="V99" s="22"/>
      <c r="W99" s="22"/>
      <c r="X99" s="22"/>
      <c r="Y99" s="22"/>
      <c r="Z99" s="22"/>
      <c r="AA99" s="51"/>
      <c r="AT99" s="6" t="s">
        <v>123</v>
      </c>
      <c r="AU99" s="6" t="s">
        <v>72</v>
      </c>
    </row>
    <row r="100" spans="2:65" s="106" customFormat="1" ht="37.5" customHeight="1">
      <c r="B100" s="107"/>
      <c r="C100" s="108"/>
      <c r="D100" s="109" t="s">
        <v>90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260">
        <f>$BK$100</f>
        <v>0</v>
      </c>
      <c r="O100" s="261"/>
      <c r="P100" s="261"/>
      <c r="Q100" s="261"/>
      <c r="R100" s="108"/>
      <c r="S100" s="110"/>
      <c r="T100" s="111"/>
      <c r="U100" s="108"/>
      <c r="V100" s="108"/>
      <c r="W100" s="112">
        <f>$W$101+$W$122+$W$143+$W$206+$W$275+$W$294+$W$327+$W$420</f>
        <v>0</v>
      </c>
      <c r="X100" s="108"/>
      <c r="Y100" s="112">
        <f>$Y$101+$Y$122+$Y$143+$Y$206+$Y$275+$Y$294+$Y$327+$Y$420</f>
        <v>2.5112069999999997</v>
      </c>
      <c r="Z100" s="108"/>
      <c r="AA100" s="113">
        <f>$AA$101+$AA$122+$AA$143+$AA$206+$AA$275+$AA$294+$AA$327+$AA$420</f>
        <v>2.2984399999999998</v>
      </c>
      <c r="AR100" s="114" t="s">
        <v>72</v>
      </c>
      <c r="AT100" s="114" t="s">
        <v>63</v>
      </c>
      <c r="AU100" s="114" t="s">
        <v>64</v>
      </c>
      <c r="AY100" s="114" t="s">
        <v>114</v>
      </c>
      <c r="BK100" s="115">
        <f>$BK$101+$BK$122+$BK$143+$BK$206+$BK$275+$BK$294+$BK$327+$BK$420</f>
        <v>0</v>
      </c>
    </row>
    <row r="101" spans="2:65" s="106" customFormat="1" ht="21" customHeight="1">
      <c r="B101" s="107"/>
      <c r="C101" s="108"/>
      <c r="D101" s="116" t="s">
        <v>91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262">
        <f>$BK$101</f>
        <v>0</v>
      </c>
      <c r="O101" s="261"/>
      <c r="P101" s="261"/>
      <c r="Q101" s="261"/>
      <c r="R101" s="108"/>
      <c r="S101" s="110"/>
      <c r="T101" s="111"/>
      <c r="U101" s="108"/>
      <c r="V101" s="108"/>
      <c r="W101" s="112">
        <f>SUM($W$102:$W$121)</f>
        <v>0</v>
      </c>
      <c r="X101" s="108"/>
      <c r="Y101" s="112">
        <f>SUM($Y$102:$Y$121)</f>
        <v>7.7266999999999988E-2</v>
      </c>
      <c r="Z101" s="108"/>
      <c r="AA101" s="113">
        <f>SUM($AA$102:$AA$121)</f>
        <v>0</v>
      </c>
      <c r="AR101" s="114" t="s">
        <v>72</v>
      </c>
      <c r="AT101" s="114" t="s">
        <v>63</v>
      </c>
      <c r="AU101" s="114" t="s">
        <v>8</v>
      </c>
      <c r="AY101" s="114" t="s">
        <v>114</v>
      </c>
      <c r="BK101" s="115">
        <f>SUM($BK$102:$BK$121)</f>
        <v>0</v>
      </c>
    </row>
    <row r="102" spans="2:65" s="6" customFormat="1" ht="39" customHeight="1">
      <c r="B102" s="21"/>
      <c r="C102" s="117" t="s">
        <v>151</v>
      </c>
      <c r="D102" s="117" t="s">
        <v>115</v>
      </c>
      <c r="E102" s="118" t="s">
        <v>152</v>
      </c>
      <c r="F102" s="268" t="s">
        <v>153</v>
      </c>
      <c r="G102" s="267"/>
      <c r="H102" s="267"/>
      <c r="I102" s="267"/>
      <c r="J102" s="120" t="s">
        <v>154</v>
      </c>
      <c r="K102" s="121">
        <v>72</v>
      </c>
      <c r="L102" s="269"/>
      <c r="M102" s="267"/>
      <c r="N102" s="270">
        <f>ROUND($L$102*$K$102,0)</f>
        <v>0</v>
      </c>
      <c r="O102" s="267"/>
      <c r="P102" s="267"/>
      <c r="Q102" s="267"/>
      <c r="R102" s="119" t="s">
        <v>119</v>
      </c>
      <c r="S102" s="41"/>
      <c r="T102" s="122"/>
      <c r="U102" s="123" t="s">
        <v>34</v>
      </c>
      <c r="V102" s="22"/>
      <c r="W102" s="22"/>
      <c r="X102" s="124">
        <v>0</v>
      </c>
      <c r="Y102" s="124">
        <f>$X$102*$K$102</f>
        <v>0</v>
      </c>
      <c r="Z102" s="124">
        <v>0</v>
      </c>
      <c r="AA102" s="125">
        <f>$Z$102*$K$102</f>
        <v>0</v>
      </c>
      <c r="AR102" s="80" t="s">
        <v>155</v>
      </c>
      <c r="AT102" s="80" t="s">
        <v>115</v>
      </c>
      <c r="AU102" s="80" t="s">
        <v>72</v>
      </c>
      <c r="AY102" s="6" t="s">
        <v>114</v>
      </c>
      <c r="BE102" s="126">
        <f>IF($U$102="základní",$N$102,0)</f>
        <v>0</v>
      </c>
      <c r="BF102" s="126">
        <f>IF($U$102="snížená",$N$102,0)</f>
        <v>0</v>
      </c>
      <c r="BG102" s="126">
        <f>IF($U$102="zákl. přenesená",$N$102,0)</f>
        <v>0</v>
      </c>
      <c r="BH102" s="126">
        <f>IF($U$102="sníž. přenesená",$N$102,0)</f>
        <v>0</v>
      </c>
      <c r="BI102" s="126">
        <f>IF($U$102="nulová",$N$102,0)</f>
        <v>0</v>
      </c>
      <c r="BJ102" s="80" t="s">
        <v>8</v>
      </c>
      <c r="BK102" s="126">
        <f>ROUND($L$102*$K$102,0)</f>
        <v>0</v>
      </c>
      <c r="BL102" s="80" t="s">
        <v>155</v>
      </c>
      <c r="BM102" s="80" t="s">
        <v>156</v>
      </c>
    </row>
    <row r="103" spans="2:65" s="6" customFormat="1" ht="27.2" customHeight="1">
      <c r="B103" s="21"/>
      <c r="C103" s="22"/>
      <c r="D103" s="22"/>
      <c r="E103" s="22"/>
      <c r="F103" s="258" t="s">
        <v>157</v>
      </c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41"/>
      <c r="T103" s="50"/>
      <c r="U103" s="22"/>
      <c r="V103" s="22"/>
      <c r="W103" s="22"/>
      <c r="X103" s="22"/>
      <c r="Y103" s="22"/>
      <c r="Z103" s="22"/>
      <c r="AA103" s="51"/>
      <c r="AT103" s="6" t="s">
        <v>123</v>
      </c>
      <c r="AU103" s="6" t="s">
        <v>72</v>
      </c>
    </row>
    <row r="104" spans="2:65" s="6" customFormat="1" ht="15.75" customHeight="1">
      <c r="B104" s="127"/>
      <c r="C104" s="128"/>
      <c r="D104" s="128"/>
      <c r="E104" s="128"/>
      <c r="F104" s="271" t="s">
        <v>158</v>
      </c>
      <c r="G104" s="272"/>
      <c r="H104" s="272"/>
      <c r="I104" s="272"/>
      <c r="J104" s="128"/>
      <c r="K104" s="129">
        <v>72</v>
      </c>
      <c r="L104" s="128"/>
      <c r="M104" s="128"/>
      <c r="N104" s="128"/>
      <c r="O104" s="128"/>
      <c r="P104" s="128"/>
      <c r="Q104" s="128"/>
      <c r="R104" s="128"/>
      <c r="S104" s="130"/>
      <c r="T104" s="131"/>
      <c r="U104" s="128"/>
      <c r="V104" s="128"/>
      <c r="W104" s="128"/>
      <c r="X104" s="128"/>
      <c r="Y104" s="128"/>
      <c r="Z104" s="128"/>
      <c r="AA104" s="132"/>
      <c r="AT104" s="133" t="s">
        <v>125</v>
      </c>
      <c r="AU104" s="133" t="s">
        <v>72</v>
      </c>
      <c r="AV104" s="133" t="s">
        <v>72</v>
      </c>
      <c r="AW104" s="133" t="s">
        <v>85</v>
      </c>
      <c r="AX104" s="133" t="s">
        <v>64</v>
      </c>
      <c r="AY104" s="133" t="s">
        <v>114</v>
      </c>
    </row>
    <row r="105" spans="2:65" s="6" customFormat="1" ht="15.75" customHeight="1">
      <c r="B105" s="21"/>
      <c r="C105" s="134" t="s">
        <v>144</v>
      </c>
      <c r="D105" s="134" t="s">
        <v>140</v>
      </c>
      <c r="E105" s="135" t="s">
        <v>159</v>
      </c>
      <c r="F105" s="263" t="s">
        <v>160</v>
      </c>
      <c r="G105" s="264"/>
      <c r="H105" s="264"/>
      <c r="I105" s="264"/>
      <c r="J105" s="136" t="s">
        <v>154</v>
      </c>
      <c r="K105" s="137">
        <v>65.099999999999994</v>
      </c>
      <c r="L105" s="265"/>
      <c r="M105" s="264"/>
      <c r="N105" s="266">
        <f>ROUND($L$105*$K$105,0)</f>
        <v>0</v>
      </c>
      <c r="O105" s="267"/>
      <c r="P105" s="267"/>
      <c r="Q105" s="267"/>
      <c r="R105" s="119" t="s">
        <v>119</v>
      </c>
      <c r="S105" s="41"/>
      <c r="T105" s="122"/>
      <c r="U105" s="123" t="s">
        <v>34</v>
      </c>
      <c r="V105" s="22"/>
      <c r="W105" s="22"/>
      <c r="X105" s="124">
        <v>4.6999999999999999E-4</v>
      </c>
      <c r="Y105" s="124">
        <f>$X$105*$K$105</f>
        <v>3.0596999999999996E-2</v>
      </c>
      <c r="Z105" s="124">
        <v>0</v>
      </c>
      <c r="AA105" s="125">
        <f>$Z$105*$K$105</f>
        <v>0</v>
      </c>
      <c r="AR105" s="80" t="s">
        <v>161</v>
      </c>
      <c r="AT105" s="80" t="s">
        <v>140</v>
      </c>
      <c r="AU105" s="80" t="s">
        <v>72</v>
      </c>
      <c r="AY105" s="6" t="s">
        <v>114</v>
      </c>
      <c r="BE105" s="126">
        <f>IF($U$105="základní",$N$105,0)</f>
        <v>0</v>
      </c>
      <c r="BF105" s="126">
        <f>IF($U$105="snížená",$N$105,0)</f>
        <v>0</v>
      </c>
      <c r="BG105" s="126">
        <f>IF($U$105="zákl. přenesená",$N$105,0)</f>
        <v>0</v>
      </c>
      <c r="BH105" s="126">
        <f>IF($U$105="sníž. přenesená",$N$105,0)</f>
        <v>0</v>
      </c>
      <c r="BI105" s="126">
        <f>IF($U$105="nulová",$N$105,0)</f>
        <v>0</v>
      </c>
      <c r="BJ105" s="80" t="s">
        <v>8</v>
      </c>
      <c r="BK105" s="126">
        <f>ROUND($L$105*$K$105,0)</f>
        <v>0</v>
      </c>
      <c r="BL105" s="80" t="s">
        <v>155</v>
      </c>
      <c r="BM105" s="80" t="s">
        <v>162</v>
      </c>
    </row>
    <row r="106" spans="2:65" s="6" customFormat="1" ht="38.25" customHeight="1">
      <c r="B106" s="21"/>
      <c r="C106" s="22"/>
      <c r="D106" s="22"/>
      <c r="E106" s="22"/>
      <c r="F106" s="258" t="s">
        <v>163</v>
      </c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41"/>
      <c r="T106" s="50"/>
      <c r="U106" s="22"/>
      <c r="V106" s="22"/>
      <c r="W106" s="22"/>
      <c r="X106" s="22"/>
      <c r="Y106" s="22"/>
      <c r="Z106" s="22"/>
      <c r="AA106" s="51"/>
      <c r="AT106" s="6" t="s">
        <v>123</v>
      </c>
      <c r="AU106" s="6" t="s">
        <v>72</v>
      </c>
    </row>
    <row r="107" spans="2:65" s="6" customFormat="1" ht="15.75" customHeight="1">
      <c r="B107" s="127"/>
      <c r="C107" s="128"/>
      <c r="D107" s="128"/>
      <c r="E107" s="128"/>
      <c r="F107" s="271" t="s">
        <v>164</v>
      </c>
      <c r="G107" s="272"/>
      <c r="H107" s="272"/>
      <c r="I107" s="272"/>
      <c r="J107" s="128"/>
      <c r="K107" s="129">
        <v>65.099999999999994</v>
      </c>
      <c r="L107" s="128"/>
      <c r="M107" s="128"/>
      <c r="N107" s="128"/>
      <c r="O107" s="128"/>
      <c r="P107" s="128"/>
      <c r="Q107" s="128"/>
      <c r="R107" s="128"/>
      <c r="S107" s="130"/>
      <c r="T107" s="131"/>
      <c r="U107" s="128"/>
      <c r="V107" s="128"/>
      <c r="W107" s="128"/>
      <c r="X107" s="128"/>
      <c r="Y107" s="128"/>
      <c r="Z107" s="128"/>
      <c r="AA107" s="132"/>
      <c r="AT107" s="133" t="s">
        <v>125</v>
      </c>
      <c r="AU107" s="133" t="s">
        <v>72</v>
      </c>
      <c r="AV107" s="133" t="s">
        <v>72</v>
      </c>
      <c r="AW107" s="133" t="s">
        <v>85</v>
      </c>
      <c r="AX107" s="133" t="s">
        <v>64</v>
      </c>
      <c r="AY107" s="133" t="s">
        <v>114</v>
      </c>
    </row>
    <row r="108" spans="2:65" s="6" customFormat="1" ht="15.75" customHeight="1">
      <c r="B108" s="21"/>
      <c r="C108" s="134" t="s">
        <v>165</v>
      </c>
      <c r="D108" s="134" t="s">
        <v>140</v>
      </c>
      <c r="E108" s="135" t="s">
        <v>166</v>
      </c>
      <c r="F108" s="263" t="s">
        <v>167</v>
      </c>
      <c r="G108" s="264"/>
      <c r="H108" s="264"/>
      <c r="I108" s="264"/>
      <c r="J108" s="136" t="s">
        <v>154</v>
      </c>
      <c r="K108" s="137">
        <v>21</v>
      </c>
      <c r="L108" s="265"/>
      <c r="M108" s="264"/>
      <c r="N108" s="266">
        <f>ROUND($L$108*$K$108,0)</f>
        <v>0</v>
      </c>
      <c r="O108" s="267"/>
      <c r="P108" s="267"/>
      <c r="Q108" s="267"/>
      <c r="R108" s="119" t="s">
        <v>119</v>
      </c>
      <c r="S108" s="41"/>
      <c r="T108" s="122"/>
      <c r="U108" s="123" t="s">
        <v>34</v>
      </c>
      <c r="V108" s="22"/>
      <c r="W108" s="22"/>
      <c r="X108" s="124">
        <v>6.3000000000000003E-4</v>
      </c>
      <c r="Y108" s="124">
        <f>$X$108*$K$108</f>
        <v>1.323E-2</v>
      </c>
      <c r="Z108" s="124">
        <v>0</v>
      </c>
      <c r="AA108" s="125">
        <f>$Z$108*$K$108</f>
        <v>0</v>
      </c>
      <c r="AR108" s="80" t="s">
        <v>161</v>
      </c>
      <c r="AT108" s="80" t="s">
        <v>140</v>
      </c>
      <c r="AU108" s="80" t="s">
        <v>72</v>
      </c>
      <c r="AY108" s="6" t="s">
        <v>114</v>
      </c>
      <c r="BE108" s="126">
        <f>IF($U$108="základní",$N$108,0)</f>
        <v>0</v>
      </c>
      <c r="BF108" s="126">
        <f>IF($U$108="snížená",$N$108,0)</f>
        <v>0</v>
      </c>
      <c r="BG108" s="126">
        <f>IF($U$108="zákl. přenesená",$N$108,0)</f>
        <v>0</v>
      </c>
      <c r="BH108" s="126">
        <f>IF($U$108="sníž. přenesená",$N$108,0)</f>
        <v>0</v>
      </c>
      <c r="BI108" s="126">
        <f>IF($U$108="nulová",$N$108,0)</f>
        <v>0</v>
      </c>
      <c r="BJ108" s="80" t="s">
        <v>8</v>
      </c>
      <c r="BK108" s="126">
        <f>ROUND($L$108*$K$108,0)</f>
        <v>0</v>
      </c>
      <c r="BL108" s="80" t="s">
        <v>155</v>
      </c>
      <c r="BM108" s="80" t="s">
        <v>168</v>
      </c>
    </row>
    <row r="109" spans="2:65" s="6" customFormat="1" ht="27.2" customHeight="1">
      <c r="B109" s="21"/>
      <c r="C109" s="22"/>
      <c r="D109" s="22"/>
      <c r="E109" s="22"/>
      <c r="F109" s="258" t="s">
        <v>169</v>
      </c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41"/>
      <c r="T109" s="50"/>
      <c r="U109" s="22"/>
      <c r="V109" s="22"/>
      <c r="W109" s="22"/>
      <c r="X109" s="22"/>
      <c r="Y109" s="22"/>
      <c r="Z109" s="22"/>
      <c r="AA109" s="51"/>
      <c r="AT109" s="6" t="s">
        <v>123</v>
      </c>
      <c r="AU109" s="6" t="s">
        <v>72</v>
      </c>
    </row>
    <row r="110" spans="2:65" s="6" customFormat="1" ht="15.75" customHeight="1">
      <c r="B110" s="127"/>
      <c r="C110" s="128"/>
      <c r="D110" s="128"/>
      <c r="E110" s="128"/>
      <c r="F110" s="271" t="s">
        <v>170</v>
      </c>
      <c r="G110" s="272"/>
      <c r="H110" s="272"/>
      <c r="I110" s="272"/>
      <c r="J110" s="128"/>
      <c r="K110" s="129">
        <v>21</v>
      </c>
      <c r="L110" s="128"/>
      <c r="M110" s="128"/>
      <c r="N110" s="128"/>
      <c r="O110" s="128"/>
      <c r="P110" s="128"/>
      <c r="Q110" s="128"/>
      <c r="R110" s="128"/>
      <c r="S110" s="130"/>
      <c r="T110" s="131"/>
      <c r="U110" s="128"/>
      <c r="V110" s="128"/>
      <c r="W110" s="128"/>
      <c r="X110" s="128"/>
      <c r="Y110" s="128"/>
      <c r="Z110" s="128"/>
      <c r="AA110" s="132"/>
      <c r="AT110" s="133" t="s">
        <v>125</v>
      </c>
      <c r="AU110" s="133" t="s">
        <v>72</v>
      </c>
      <c r="AV110" s="133" t="s">
        <v>72</v>
      </c>
      <c r="AW110" s="133" t="s">
        <v>85</v>
      </c>
      <c r="AX110" s="133" t="s">
        <v>64</v>
      </c>
      <c r="AY110" s="133" t="s">
        <v>114</v>
      </c>
    </row>
    <row r="111" spans="2:65" s="6" customFormat="1" ht="39" customHeight="1">
      <c r="B111" s="21"/>
      <c r="C111" s="117" t="s">
        <v>22</v>
      </c>
      <c r="D111" s="117" t="s">
        <v>115</v>
      </c>
      <c r="E111" s="118" t="s">
        <v>171</v>
      </c>
      <c r="F111" s="268" t="s">
        <v>172</v>
      </c>
      <c r="G111" s="267"/>
      <c r="H111" s="267"/>
      <c r="I111" s="267"/>
      <c r="J111" s="120" t="s">
        <v>154</v>
      </c>
      <c r="K111" s="121">
        <v>33</v>
      </c>
      <c r="L111" s="269"/>
      <c r="M111" s="267"/>
      <c r="N111" s="270">
        <f>ROUND($L$111*$K$111,0)</f>
        <v>0</v>
      </c>
      <c r="O111" s="267"/>
      <c r="P111" s="267"/>
      <c r="Q111" s="267"/>
      <c r="R111" s="119" t="s">
        <v>119</v>
      </c>
      <c r="S111" s="41"/>
      <c r="T111" s="122"/>
      <c r="U111" s="123" t="s">
        <v>34</v>
      </c>
      <c r="V111" s="22"/>
      <c r="W111" s="22"/>
      <c r="X111" s="124">
        <v>1.0000000000000001E-5</v>
      </c>
      <c r="Y111" s="124">
        <f>$X$111*$K$111</f>
        <v>3.3000000000000005E-4</v>
      </c>
      <c r="Z111" s="124">
        <v>0</v>
      </c>
      <c r="AA111" s="125">
        <f>$Z$111*$K$111</f>
        <v>0</v>
      </c>
      <c r="AR111" s="80" t="s">
        <v>155</v>
      </c>
      <c r="AT111" s="80" t="s">
        <v>115</v>
      </c>
      <c r="AU111" s="80" t="s">
        <v>72</v>
      </c>
      <c r="AY111" s="6" t="s">
        <v>114</v>
      </c>
      <c r="BE111" s="126">
        <f>IF($U$111="základní",$N$111,0)</f>
        <v>0</v>
      </c>
      <c r="BF111" s="126">
        <f>IF($U$111="snížená",$N$111,0)</f>
        <v>0</v>
      </c>
      <c r="BG111" s="126">
        <f>IF($U$111="zákl. přenesená",$N$111,0)</f>
        <v>0</v>
      </c>
      <c r="BH111" s="126">
        <f>IF($U$111="sníž. přenesená",$N$111,0)</f>
        <v>0</v>
      </c>
      <c r="BI111" s="126">
        <f>IF($U$111="nulová",$N$111,0)</f>
        <v>0</v>
      </c>
      <c r="BJ111" s="80" t="s">
        <v>8</v>
      </c>
      <c r="BK111" s="126">
        <f>ROUND($L$111*$K$111,0)</f>
        <v>0</v>
      </c>
      <c r="BL111" s="80" t="s">
        <v>155</v>
      </c>
      <c r="BM111" s="80" t="s">
        <v>173</v>
      </c>
    </row>
    <row r="112" spans="2:65" s="6" customFormat="1" ht="27.2" customHeight="1">
      <c r="B112" s="21"/>
      <c r="C112" s="22"/>
      <c r="D112" s="22"/>
      <c r="E112" s="22"/>
      <c r="F112" s="258" t="s">
        <v>174</v>
      </c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41"/>
      <c r="T112" s="50"/>
      <c r="U112" s="22"/>
      <c r="V112" s="22"/>
      <c r="W112" s="22"/>
      <c r="X112" s="22"/>
      <c r="Y112" s="22"/>
      <c r="Z112" s="22"/>
      <c r="AA112" s="51"/>
      <c r="AT112" s="6" t="s">
        <v>123</v>
      </c>
      <c r="AU112" s="6" t="s">
        <v>72</v>
      </c>
    </row>
    <row r="113" spans="2:65" s="6" customFormat="1" ht="15.75" customHeight="1">
      <c r="B113" s="127"/>
      <c r="C113" s="128"/>
      <c r="D113" s="128"/>
      <c r="E113" s="128"/>
      <c r="F113" s="271" t="s">
        <v>175</v>
      </c>
      <c r="G113" s="272"/>
      <c r="H113" s="272"/>
      <c r="I113" s="272"/>
      <c r="J113" s="128"/>
      <c r="K113" s="129">
        <v>33</v>
      </c>
      <c r="L113" s="128"/>
      <c r="M113" s="128"/>
      <c r="N113" s="128"/>
      <c r="O113" s="128"/>
      <c r="P113" s="128"/>
      <c r="Q113" s="128"/>
      <c r="R113" s="128"/>
      <c r="S113" s="130"/>
      <c r="T113" s="131"/>
      <c r="U113" s="128"/>
      <c r="V113" s="128"/>
      <c r="W113" s="128"/>
      <c r="X113" s="128"/>
      <c r="Y113" s="128"/>
      <c r="Z113" s="128"/>
      <c r="AA113" s="132"/>
      <c r="AT113" s="133" t="s">
        <v>125</v>
      </c>
      <c r="AU113" s="133" t="s">
        <v>72</v>
      </c>
      <c r="AV113" s="133" t="s">
        <v>72</v>
      </c>
      <c r="AW113" s="133" t="s">
        <v>85</v>
      </c>
      <c r="AX113" s="133" t="s">
        <v>64</v>
      </c>
      <c r="AY113" s="133" t="s">
        <v>114</v>
      </c>
    </row>
    <row r="114" spans="2:65" s="6" customFormat="1" ht="15.75" customHeight="1">
      <c r="B114" s="21"/>
      <c r="C114" s="134" t="s">
        <v>176</v>
      </c>
      <c r="D114" s="134" t="s">
        <v>140</v>
      </c>
      <c r="E114" s="135" t="s">
        <v>177</v>
      </c>
      <c r="F114" s="263" t="s">
        <v>178</v>
      </c>
      <c r="G114" s="264"/>
      <c r="H114" s="264"/>
      <c r="I114" s="264"/>
      <c r="J114" s="136" t="s">
        <v>154</v>
      </c>
      <c r="K114" s="137">
        <v>27</v>
      </c>
      <c r="L114" s="265"/>
      <c r="M114" s="264"/>
      <c r="N114" s="266">
        <f>ROUND($L$114*$K$114,0)</f>
        <v>0</v>
      </c>
      <c r="O114" s="267"/>
      <c r="P114" s="267"/>
      <c r="Q114" s="267"/>
      <c r="R114" s="119" t="s">
        <v>119</v>
      </c>
      <c r="S114" s="41"/>
      <c r="T114" s="122"/>
      <c r="U114" s="123" t="s">
        <v>34</v>
      </c>
      <c r="V114" s="22"/>
      <c r="W114" s="22"/>
      <c r="X114" s="124">
        <v>1.01E-3</v>
      </c>
      <c r="Y114" s="124">
        <f>$X$114*$K$114</f>
        <v>2.7270000000000003E-2</v>
      </c>
      <c r="Z114" s="124">
        <v>0</v>
      </c>
      <c r="AA114" s="125">
        <f>$Z$114*$K$114</f>
        <v>0</v>
      </c>
      <c r="AR114" s="80" t="s">
        <v>161</v>
      </c>
      <c r="AT114" s="80" t="s">
        <v>140</v>
      </c>
      <c r="AU114" s="80" t="s">
        <v>72</v>
      </c>
      <c r="AY114" s="6" t="s">
        <v>114</v>
      </c>
      <c r="BE114" s="126">
        <f>IF($U$114="základní",$N$114,0)</f>
        <v>0</v>
      </c>
      <c r="BF114" s="126">
        <f>IF($U$114="snížená",$N$114,0)</f>
        <v>0</v>
      </c>
      <c r="BG114" s="126">
        <f>IF($U$114="zákl. přenesená",$N$114,0)</f>
        <v>0</v>
      </c>
      <c r="BH114" s="126">
        <f>IF($U$114="sníž. přenesená",$N$114,0)</f>
        <v>0</v>
      </c>
      <c r="BI114" s="126">
        <f>IF($U$114="nulová",$N$114,0)</f>
        <v>0</v>
      </c>
      <c r="BJ114" s="80" t="s">
        <v>8</v>
      </c>
      <c r="BK114" s="126">
        <f>ROUND($L$114*$K$114,0)</f>
        <v>0</v>
      </c>
      <c r="BL114" s="80" t="s">
        <v>155</v>
      </c>
      <c r="BM114" s="80" t="s">
        <v>179</v>
      </c>
    </row>
    <row r="115" spans="2:65" s="6" customFormat="1" ht="38.25" customHeight="1">
      <c r="B115" s="21"/>
      <c r="C115" s="22"/>
      <c r="D115" s="22"/>
      <c r="E115" s="22"/>
      <c r="F115" s="258" t="s">
        <v>180</v>
      </c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41"/>
      <c r="T115" s="50"/>
      <c r="U115" s="22"/>
      <c r="V115" s="22"/>
      <c r="W115" s="22"/>
      <c r="X115" s="22"/>
      <c r="Y115" s="22"/>
      <c r="Z115" s="22"/>
      <c r="AA115" s="51"/>
      <c r="AT115" s="6" t="s">
        <v>123</v>
      </c>
      <c r="AU115" s="6" t="s">
        <v>72</v>
      </c>
    </row>
    <row r="116" spans="2:65" s="6" customFormat="1" ht="15.75" customHeight="1">
      <c r="B116" s="127"/>
      <c r="C116" s="128"/>
      <c r="D116" s="128"/>
      <c r="E116" s="128"/>
      <c r="F116" s="271" t="s">
        <v>181</v>
      </c>
      <c r="G116" s="272"/>
      <c r="H116" s="272"/>
      <c r="I116" s="272"/>
      <c r="J116" s="128"/>
      <c r="K116" s="129">
        <v>27</v>
      </c>
      <c r="L116" s="128"/>
      <c r="M116" s="128"/>
      <c r="N116" s="128"/>
      <c r="O116" s="128"/>
      <c r="P116" s="128"/>
      <c r="Q116" s="128"/>
      <c r="R116" s="128"/>
      <c r="S116" s="130"/>
      <c r="T116" s="131"/>
      <c r="U116" s="128"/>
      <c r="V116" s="128"/>
      <c r="W116" s="128"/>
      <c r="X116" s="128"/>
      <c r="Y116" s="128"/>
      <c r="Z116" s="128"/>
      <c r="AA116" s="132"/>
      <c r="AT116" s="133" t="s">
        <v>125</v>
      </c>
      <c r="AU116" s="133" t="s">
        <v>72</v>
      </c>
      <c r="AV116" s="133" t="s">
        <v>72</v>
      </c>
      <c r="AW116" s="133" t="s">
        <v>85</v>
      </c>
      <c r="AX116" s="133" t="s">
        <v>64</v>
      </c>
      <c r="AY116" s="133" t="s">
        <v>114</v>
      </c>
    </row>
    <row r="117" spans="2:65" s="6" customFormat="1" ht="15.75" customHeight="1">
      <c r="B117" s="21"/>
      <c r="C117" s="134" t="s">
        <v>182</v>
      </c>
      <c r="D117" s="134" t="s">
        <v>140</v>
      </c>
      <c r="E117" s="135" t="s">
        <v>183</v>
      </c>
      <c r="F117" s="263" t="s">
        <v>184</v>
      </c>
      <c r="G117" s="264"/>
      <c r="H117" s="264"/>
      <c r="I117" s="264"/>
      <c r="J117" s="136" t="s">
        <v>154</v>
      </c>
      <c r="K117" s="137">
        <v>8</v>
      </c>
      <c r="L117" s="265"/>
      <c r="M117" s="264"/>
      <c r="N117" s="266">
        <f>ROUND($L$117*$K$117,0)</f>
        <v>0</v>
      </c>
      <c r="O117" s="267"/>
      <c r="P117" s="267"/>
      <c r="Q117" s="267"/>
      <c r="R117" s="119" t="s">
        <v>119</v>
      </c>
      <c r="S117" s="41"/>
      <c r="T117" s="122"/>
      <c r="U117" s="123" t="s">
        <v>34</v>
      </c>
      <c r="V117" s="22"/>
      <c r="W117" s="22"/>
      <c r="X117" s="124">
        <v>7.2999999999999996E-4</v>
      </c>
      <c r="Y117" s="124">
        <f>$X$117*$K$117</f>
        <v>5.8399999999999997E-3</v>
      </c>
      <c r="Z117" s="124">
        <v>0</v>
      </c>
      <c r="AA117" s="125">
        <f>$Z$117*$K$117</f>
        <v>0</v>
      </c>
      <c r="AR117" s="80" t="s">
        <v>161</v>
      </c>
      <c r="AT117" s="80" t="s">
        <v>140</v>
      </c>
      <c r="AU117" s="80" t="s">
        <v>72</v>
      </c>
      <c r="AY117" s="6" t="s">
        <v>114</v>
      </c>
      <c r="BE117" s="126">
        <f>IF($U$117="základní",$N$117,0)</f>
        <v>0</v>
      </c>
      <c r="BF117" s="126">
        <f>IF($U$117="snížená",$N$117,0)</f>
        <v>0</v>
      </c>
      <c r="BG117" s="126">
        <f>IF($U$117="zákl. přenesená",$N$117,0)</f>
        <v>0</v>
      </c>
      <c r="BH117" s="126">
        <f>IF($U$117="sníž. přenesená",$N$117,0)</f>
        <v>0</v>
      </c>
      <c r="BI117" s="126">
        <f>IF($U$117="nulová",$N$117,0)</f>
        <v>0</v>
      </c>
      <c r="BJ117" s="80" t="s">
        <v>8</v>
      </c>
      <c r="BK117" s="126">
        <f>ROUND($L$117*$K$117,0)</f>
        <v>0</v>
      </c>
      <c r="BL117" s="80" t="s">
        <v>155</v>
      </c>
      <c r="BM117" s="80" t="s">
        <v>185</v>
      </c>
    </row>
    <row r="118" spans="2:65" s="6" customFormat="1" ht="38.25" customHeight="1">
      <c r="B118" s="21"/>
      <c r="C118" s="22"/>
      <c r="D118" s="22"/>
      <c r="E118" s="22"/>
      <c r="F118" s="258" t="s">
        <v>186</v>
      </c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41"/>
      <c r="T118" s="50"/>
      <c r="U118" s="22"/>
      <c r="V118" s="22"/>
      <c r="W118" s="22"/>
      <c r="X118" s="22"/>
      <c r="Y118" s="22"/>
      <c r="Z118" s="22"/>
      <c r="AA118" s="51"/>
      <c r="AT118" s="6" t="s">
        <v>123</v>
      </c>
      <c r="AU118" s="6" t="s">
        <v>72</v>
      </c>
    </row>
    <row r="119" spans="2:65" s="6" customFormat="1" ht="15.75" customHeight="1">
      <c r="B119" s="127"/>
      <c r="C119" s="128"/>
      <c r="D119" s="128"/>
      <c r="E119" s="128"/>
      <c r="F119" s="271" t="s">
        <v>187</v>
      </c>
      <c r="G119" s="272"/>
      <c r="H119" s="272"/>
      <c r="I119" s="272"/>
      <c r="J119" s="128"/>
      <c r="K119" s="129">
        <v>8</v>
      </c>
      <c r="L119" s="128"/>
      <c r="M119" s="128"/>
      <c r="N119" s="128"/>
      <c r="O119" s="128"/>
      <c r="P119" s="128"/>
      <c r="Q119" s="128"/>
      <c r="R119" s="128"/>
      <c r="S119" s="130"/>
      <c r="T119" s="131"/>
      <c r="U119" s="128"/>
      <c r="V119" s="128"/>
      <c r="W119" s="128"/>
      <c r="X119" s="128"/>
      <c r="Y119" s="128"/>
      <c r="Z119" s="128"/>
      <c r="AA119" s="132"/>
      <c r="AT119" s="133" t="s">
        <v>125</v>
      </c>
      <c r="AU119" s="133" t="s">
        <v>72</v>
      </c>
      <c r="AV119" s="133" t="s">
        <v>72</v>
      </c>
      <c r="AW119" s="133" t="s">
        <v>85</v>
      </c>
      <c r="AX119" s="133" t="s">
        <v>64</v>
      </c>
      <c r="AY119" s="133" t="s">
        <v>114</v>
      </c>
    </row>
    <row r="120" spans="2:65" s="6" customFormat="1" ht="27.2" customHeight="1">
      <c r="B120" s="21"/>
      <c r="C120" s="117" t="s">
        <v>188</v>
      </c>
      <c r="D120" s="117" t="s">
        <v>115</v>
      </c>
      <c r="E120" s="118" t="s">
        <v>189</v>
      </c>
      <c r="F120" s="268" t="s">
        <v>190</v>
      </c>
      <c r="G120" s="267"/>
      <c r="H120" s="267"/>
      <c r="I120" s="267"/>
      <c r="J120" s="120" t="s">
        <v>191</v>
      </c>
      <c r="K120" s="121">
        <v>7.6999999999999999E-2</v>
      </c>
      <c r="L120" s="269"/>
      <c r="M120" s="267"/>
      <c r="N120" s="270">
        <f>ROUND($L$120*$K$120,0)</f>
        <v>0</v>
      </c>
      <c r="O120" s="267"/>
      <c r="P120" s="267"/>
      <c r="Q120" s="267"/>
      <c r="R120" s="119" t="s">
        <v>119</v>
      </c>
      <c r="S120" s="41"/>
      <c r="T120" s="122"/>
      <c r="U120" s="123" t="s">
        <v>34</v>
      </c>
      <c r="V120" s="22"/>
      <c r="W120" s="22"/>
      <c r="X120" s="124">
        <v>0</v>
      </c>
      <c r="Y120" s="124">
        <f>$X$120*$K$120</f>
        <v>0</v>
      </c>
      <c r="Z120" s="124">
        <v>0</v>
      </c>
      <c r="AA120" s="125">
        <f>$Z$120*$K$120</f>
        <v>0</v>
      </c>
      <c r="AR120" s="80" t="s">
        <v>155</v>
      </c>
      <c r="AT120" s="80" t="s">
        <v>115</v>
      </c>
      <c r="AU120" s="80" t="s">
        <v>72</v>
      </c>
      <c r="AY120" s="6" t="s">
        <v>114</v>
      </c>
      <c r="BE120" s="126">
        <f>IF($U$120="základní",$N$120,0)</f>
        <v>0</v>
      </c>
      <c r="BF120" s="126">
        <f>IF($U$120="snížená",$N$120,0)</f>
        <v>0</v>
      </c>
      <c r="BG120" s="126">
        <f>IF($U$120="zákl. přenesená",$N$120,0)</f>
        <v>0</v>
      </c>
      <c r="BH120" s="126">
        <f>IF($U$120="sníž. přenesená",$N$120,0)</f>
        <v>0</v>
      </c>
      <c r="BI120" s="126">
        <f>IF($U$120="nulová",$N$120,0)</f>
        <v>0</v>
      </c>
      <c r="BJ120" s="80" t="s">
        <v>8</v>
      </c>
      <c r="BK120" s="126">
        <f>ROUND($L$120*$K$120,0)</f>
        <v>0</v>
      </c>
      <c r="BL120" s="80" t="s">
        <v>155</v>
      </c>
      <c r="BM120" s="80" t="s">
        <v>192</v>
      </c>
    </row>
    <row r="121" spans="2:65" s="6" customFormat="1" ht="16.7" customHeight="1">
      <c r="B121" s="21"/>
      <c r="C121" s="22"/>
      <c r="D121" s="22"/>
      <c r="E121" s="22"/>
      <c r="F121" s="258" t="s">
        <v>193</v>
      </c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41"/>
      <c r="T121" s="50"/>
      <c r="U121" s="22"/>
      <c r="V121" s="22"/>
      <c r="W121" s="22"/>
      <c r="X121" s="22"/>
      <c r="Y121" s="22"/>
      <c r="Z121" s="22"/>
      <c r="AA121" s="51"/>
      <c r="AT121" s="6" t="s">
        <v>123</v>
      </c>
      <c r="AU121" s="6" t="s">
        <v>72</v>
      </c>
    </row>
    <row r="122" spans="2:65" s="106" customFormat="1" ht="30.95" customHeight="1">
      <c r="B122" s="107"/>
      <c r="C122" s="108"/>
      <c r="D122" s="116" t="s">
        <v>92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262">
        <f>$BK$122</f>
        <v>0</v>
      </c>
      <c r="O122" s="261"/>
      <c r="P122" s="261"/>
      <c r="Q122" s="261"/>
      <c r="R122" s="108"/>
      <c r="S122" s="110"/>
      <c r="T122" s="111"/>
      <c r="U122" s="108"/>
      <c r="V122" s="108"/>
      <c r="W122" s="112">
        <f>SUM($W$123:$W$142)</f>
        <v>0</v>
      </c>
      <c r="X122" s="108"/>
      <c r="Y122" s="112">
        <f>SUM($Y$123:$Y$142)</f>
        <v>4.7879999999999992E-2</v>
      </c>
      <c r="Z122" s="108"/>
      <c r="AA122" s="113">
        <f>SUM($AA$123:$AA$142)</f>
        <v>0</v>
      </c>
      <c r="AR122" s="114" t="s">
        <v>72</v>
      </c>
      <c r="AT122" s="114" t="s">
        <v>63</v>
      </c>
      <c r="AU122" s="114" t="s">
        <v>8</v>
      </c>
      <c r="AY122" s="114" t="s">
        <v>114</v>
      </c>
      <c r="BK122" s="115">
        <f>SUM($BK$123:$BK$142)</f>
        <v>0</v>
      </c>
    </row>
    <row r="123" spans="2:65" s="6" customFormat="1" ht="27.2" customHeight="1">
      <c r="B123" s="21"/>
      <c r="C123" s="117" t="s">
        <v>194</v>
      </c>
      <c r="D123" s="117" t="s">
        <v>115</v>
      </c>
      <c r="E123" s="118" t="s">
        <v>195</v>
      </c>
      <c r="F123" s="268" t="s">
        <v>196</v>
      </c>
      <c r="G123" s="267"/>
      <c r="H123" s="267"/>
      <c r="I123" s="267"/>
      <c r="J123" s="120" t="s">
        <v>154</v>
      </c>
      <c r="K123" s="121">
        <v>12</v>
      </c>
      <c r="L123" s="269"/>
      <c r="M123" s="267"/>
      <c r="N123" s="270">
        <f>ROUND($L$123*$K$123,0)</f>
        <v>0</v>
      </c>
      <c r="O123" s="267"/>
      <c r="P123" s="267"/>
      <c r="Q123" s="267"/>
      <c r="R123" s="119" t="s">
        <v>119</v>
      </c>
      <c r="S123" s="41"/>
      <c r="T123" s="122"/>
      <c r="U123" s="123" t="s">
        <v>34</v>
      </c>
      <c r="V123" s="22"/>
      <c r="W123" s="22"/>
      <c r="X123" s="124">
        <v>3.0400000000000002E-3</v>
      </c>
      <c r="Y123" s="124">
        <f>$X$123*$K$123</f>
        <v>3.6479999999999999E-2</v>
      </c>
      <c r="Z123" s="124">
        <v>0</v>
      </c>
      <c r="AA123" s="125">
        <f>$Z$123*$K$123</f>
        <v>0</v>
      </c>
      <c r="AR123" s="80" t="s">
        <v>155</v>
      </c>
      <c r="AT123" s="80" t="s">
        <v>115</v>
      </c>
      <c r="AU123" s="80" t="s">
        <v>72</v>
      </c>
      <c r="AY123" s="6" t="s">
        <v>114</v>
      </c>
      <c r="BE123" s="126">
        <f>IF($U$123="základní",$N$123,0)</f>
        <v>0</v>
      </c>
      <c r="BF123" s="126">
        <f>IF($U$123="snížená",$N$123,0)</f>
        <v>0</v>
      </c>
      <c r="BG123" s="126">
        <f>IF($U$123="zákl. přenesená",$N$123,0)</f>
        <v>0</v>
      </c>
      <c r="BH123" s="126">
        <f>IF($U$123="sníž. přenesená",$N$123,0)</f>
        <v>0</v>
      </c>
      <c r="BI123" s="126">
        <f>IF($U$123="nulová",$N$123,0)</f>
        <v>0</v>
      </c>
      <c r="BJ123" s="80" t="s">
        <v>8</v>
      </c>
      <c r="BK123" s="126">
        <f>ROUND($L$123*$K$123,0)</f>
        <v>0</v>
      </c>
      <c r="BL123" s="80" t="s">
        <v>155</v>
      </c>
      <c r="BM123" s="80" t="s">
        <v>197</v>
      </c>
    </row>
    <row r="124" spans="2:65" s="6" customFormat="1" ht="16.7" customHeight="1">
      <c r="B124" s="21"/>
      <c r="C124" s="22"/>
      <c r="D124" s="22"/>
      <c r="E124" s="22"/>
      <c r="F124" s="258" t="s">
        <v>198</v>
      </c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41"/>
      <c r="T124" s="50"/>
      <c r="U124" s="22"/>
      <c r="V124" s="22"/>
      <c r="W124" s="22"/>
      <c r="X124" s="22"/>
      <c r="Y124" s="22"/>
      <c r="Z124" s="22"/>
      <c r="AA124" s="51"/>
      <c r="AT124" s="6" t="s">
        <v>123</v>
      </c>
      <c r="AU124" s="6" t="s">
        <v>72</v>
      </c>
    </row>
    <row r="125" spans="2:65" s="6" customFormat="1" ht="15.75" customHeight="1">
      <c r="B125" s="127"/>
      <c r="C125" s="128"/>
      <c r="D125" s="128"/>
      <c r="E125" s="128"/>
      <c r="F125" s="271" t="s">
        <v>199</v>
      </c>
      <c r="G125" s="272"/>
      <c r="H125" s="272"/>
      <c r="I125" s="272"/>
      <c r="J125" s="128"/>
      <c r="K125" s="129">
        <v>12</v>
      </c>
      <c r="L125" s="128"/>
      <c r="M125" s="128"/>
      <c r="N125" s="128"/>
      <c r="O125" s="128"/>
      <c r="P125" s="128"/>
      <c r="Q125" s="128"/>
      <c r="R125" s="128"/>
      <c r="S125" s="130"/>
      <c r="T125" s="131"/>
      <c r="U125" s="128"/>
      <c r="V125" s="128"/>
      <c r="W125" s="128"/>
      <c r="X125" s="128"/>
      <c r="Y125" s="128"/>
      <c r="Z125" s="128"/>
      <c r="AA125" s="132"/>
      <c r="AT125" s="133" t="s">
        <v>125</v>
      </c>
      <c r="AU125" s="133" t="s">
        <v>72</v>
      </c>
      <c r="AV125" s="133" t="s">
        <v>72</v>
      </c>
      <c r="AW125" s="133" t="s">
        <v>85</v>
      </c>
      <c r="AX125" s="133" t="s">
        <v>64</v>
      </c>
      <c r="AY125" s="133" t="s">
        <v>114</v>
      </c>
    </row>
    <row r="126" spans="2:65" s="6" customFormat="1" ht="15.75" customHeight="1">
      <c r="B126" s="21"/>
      <c r="C126" s="134" t="s">
        <v>9</v>
      </c>
      <c r="D126" s="134" t="s">
        <v>140</v>
      </c>
      <c r="E126" s="135" t="s">
        <v>200</v>
      </c>
      <c r="F126" s="263" t="s">
        <v>201</v>
      </c>
      <c r="G126" s="264"/>
      <c r="H126" s="264"/>
      <c r="I126" s="264"/>
      <c r="J126" s="136" t="s">
        <v>202</v>
      </c>
      <c r="K126" s="137">
        <v>1</v>
      </c>
      <c r="L126" s="265"/>
      <c r="M126" s="264"/>
      <c r="N126" s="266">
        <f>ROUND($L$126*$K$126,0)</f>
        <v>0</v>
      </c>
      <c r="O126" s="267"/>
      <c r="P126" s="267"/>
      <c r="Q126" s="267"/>
      <c r="R126" s="119"/>
      <c r="S126" s="41"/>
      <c r="T126" s="122"/>
      <c r="U126" s="123" t="s">
        <v>34</v>
      </c>
      <c r="V126" s="22"/>
      <c r="W126" s="22"/>
      <c r="X126" s="124">
        <v>0</v>
      </c>
      <c r="Y126" s="124">
        <f>$X$126*$K$126</f>
        <v>0</v>
      </c>
      <c r="Z126" s="124">
        <v>0</v>
      </c>
      <c r="AA126" s="125">
        <f>$Z$126*$K$126</f>
        <v>0</v>
      </c>
      <c r="AR126" s="80" t="s">
        <v>161</v>
      </c>
      <c r="AT126" s="80" t="s">
        <v>140</v>
      </c>
      <c r="AU126" s="80" t="s">
        <v>72</v>
      </c>
      <c r="AY126" s="6" t="s">
        <v>114</v>
      </c>
      <c r="BE126" s="126">
        <f>IF($U$126="základní",$N$126,0)</f>
        <v>0</v>
      </c>
      <c r="BF126" s="126">
        <f>IF($U$126="snížená",$N$126,0)</f>
        <v>0</v>
      </c>
      <c r="BG126" s="126">
        <f>IF($U$126="zákl. přenesená",$N$126,0)</f>
        <v>0</v>
      </c>
      <c r="BH126" s="126">
        <f>IF($U$126="sníž. přenesená",$N$126,0)</f>
        <v>0</v>
      </c>
      <c r="BI126" s="126">
        <f>IF($U$126="nulová",$N$126,0)</f>
        <v>0</v>
      </c>
      <c r="BJ126" s="80" t="s">
        <v>8</v>
      </c>
      <c r="BK126" s="126">
        <f>ROUND($L$126*$K$126,0)</f>
        <v>0</v>
      </c>
      <c r="BL126" s="80" t="s">
        <v>155</v>
      </c>
      <c r="BM126" s="80" t="s">
        <v>203</v>
      </c>
    </row>
    <row r="127" spans="2:65" s="6" customFormat="1" ht="16.7" customHeight="1">
      <c r="B127" s="21"/>
      <c r="C127" s="22"/>
      <c r="D127" s="22"/>
      <c r="E127" s="22"/>
      <c r="F127" s="258" t="s">
        <v>201</v>
      </c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41"/>
      <c r="T127" s="50"/>
      <c r="U127" s="22"/>
      <c r="V127" s="22"/>
      <c r="W127" s="22"/>
      <c r="X127" s="22"/>
      <c r="Y127" s="22"/>
      <c r="Z127" s="22"/>
      <c r="AA127" s="51"/>
      <c r="AT127" s="6" t="s">
        <v>123</v>
      </c>
      <c r="AU127" s="6" t="s">
        <v>72</v>
      </c>
    </row>
    <row r="128" spans="2:65" s="6" customFormat="1" ht="15.75" customHeight="1">
      <c r="B128" s="127"/>
      <c r="C128" s="128"/>
      <c r="D128" s="128"/>
      <c r="E128" s="128"/>
      <c r="F128" s="271" t="s">
        <v>8</v>
      </c>
      <c r="G128" s="272"/>
      <c r="H128" s="272"/>
      <c r="I128" s="272"/>
      <c r="J128" s="128"/>
      <c r="K128" s="129">
        <v>1</v>
      </c>
      <c r="L128" s="128"/>
      <c r="M128" s="128"/>
      <c r="N128" s="128"/>
      <c r="O128" s="128"/>
      <c r="P128" s="128"/>
      <c r="Q128" s="128"/>
      <c r="R128" s="128"/>
      <c r="S128" s="130"/>
      <c r="T128" s="131"/>
      <c r="U128" s="128"/>
      <c r="V128" s="128"/>
      <c r="W128" s="128"/>
      <c r="X128" s="128"/>
      <c r="Y128" s="128"/>
      <c r="Z128" s="128"/>
      <c r="AA128" s="132"/>
      <c r="AT128" s="133" t="s">
        <v>125</v>
      </c>
      <c r="AU128" s="133" t="s">
        <v>72</v>
      </c>
      <c r="AV128" s="133" t="s">
        <v>72</v>
      </c>
      <c r="AW128" s="133" t="s">
        <v>85</v>
      </c>
      <c r="AX128" s="133" t="s">
        <v>64</v>
      </c>
      <c r="AY128" s="133" t="s">
        <v>114</v>
      </c>
    </row>
    <row r="129" spans="2:65" s="6" customFormat="1" ht="27.2" customHeight="1">
      <c r="B129" s="21"/>
      <c r="C129" s="117" t="s">
        <v>155</v>
      </c>
      <c r="D129" s="117" t="s">
        <v>115</v>
      </c>
      <c r="E129" s="118" t="s">
        <v>204</v>
      </c>
      <c r="F129" s="268" t="s">
        <v>205</v>
      </c>
      <c r="G129" s="267"/>
      <c r="H129" s="267"/>
      <c r="I129" s="267"/>
      <c r="J129" s="120" t="s">
        <v>206</v>
      </c>
      <c r="K129" s="121">
        <v>3</v>
      </c>
      <c r="L129" s="269"/>
      <c r="M129" s="267"/>
      <c r="N129" s="270">
        <f>ROUND($L$129*$K$129,0)</f>
        <v>0</v>
      </c>
      <c r="O129" s="267"/>
      <c r="P129" s="267"/>
      <c r="Q129" s="267"/>
      <c r="R129" s="119" t="s">
        <v>119</v>
      </c>
      <c r="S129" s="41"/>
      <c r="T129" s="122"/>
      <c r="U129" s="123" t="s">
        <v>34</v>
      </c>
      <c r="V129" s="22"/>
      <c r="W129" s="22"/>
      <c r="X129" s="124">
        <v>2.1000000000000001E-4</v>
      </c>
      <c r="Y129" s="124">
        <f>$X$129*$K$129</f>
        <v>6.3000000000000003E-4</v>
      </c>
      <c r="Z129" s="124">
        <v>0</v>
      </c>
      <c r="AA129" s="125">
        <f>$Z$129*$K$129</f>
        <v>0</v>
      </c>
      <c r="AR129" s="80" t="s">
        <v>155</v>
      </c>
      <c r="AT129" s="80" t="s">
        <v>115</v>
      </c>
      <c r="AU129" s="80" t="s">
        <v>72</v>
      </c>
      <c r="AY129" s="6" t="s">
        <v>114</v>
      </c>
      <c r="BE129" s="126">
        <f>IF($U$129="základní",$N$129,0)</f>
        <v>0</v>
      </c>
      <c r="BF129" s="126">
        <f>IF($U$129="snížená",$N$129,0)</f>
        <v>0</v>
      </c>
      <c r="BG129" s="126">
        <f>IF($U$129="zákl. přenesená",$N$129,0)</f>
        <v>0</v>
      </c>
      <c r="BH129" s="126">
        <f>IF($U$129="sníž. přenesená",$N$129,0)</f>
        <v>0</v>
      </c>
      <c r="BI129" s="126">
        <f>IF($U$129="nulová",$N$129,0)</f>
        <v>0</v>
      </c>
      <c r="BJ129" s="80" t="s">
        <v>8</v>
      </c>
      <c r="BK129" s="126">
        <f>ROUND($L$129*$K$129,0)</f>
        <v>0</v>
      </c>
      <c r="BL129" s="80" t="s">
        <v>155</v>
      </c>
      <c r="BM129" s="80" t="s">
        <v>207</v>
      </c>
    </row>
    <row r="130" spans="2:65" s="6" customFormat="1" ht="16.7" customHeight="1">
      <c r="B130" s="21"/>
      <c r="C130" s="22"/>
      <c r="D130" s="22"/>
      <c r="E130" s="22"/>
      <c r="F130" s="258" t="s">
        <v>208</v>
      </c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41"/>
      <c r="T130" s="50"/>
      <c r="U130" s="22"/>
      <c r="V130" s="22"/>
      <c r="W130" s="22"/>
      <c r="X130" s="22"/>
      <c r="Y130" s="22"/>
      <c r="Z130" s="22"/>
      <c r="AA130" s="51"/>
      <c r="AT130" s="6" t="s">
        <v>123</v>
      </c>
      <c r="AU130" s="6" t="s">
        <v>72</v>
      </c>
    </row>
    <row r="131" spans="2:65" s="6" customFormat="1" ht="27.2" customHeight="1">
      <c r="B131" s="21"/>
      <c r="C131" s="117" t="s">
        <v>209</v>
      </c>
      <c r="D131" s="117" t="s">
        <v>115</v>
      </c>
      <c r="E131" s="118" t="s">
        <v>210</v>
      </c>
      <c r="F131" s="268" t="s">
        <v>211</v>
      </c>
      <c r="G131" s="267"/>
      <c r="H131" s="267"/>
      <c r="I131" s="267"/>
      <c r="J131" s="120" t="s">
        <v>206</v>
      </c>
      <c r="K131" s="121">
        <v>3</v>
      </c>
      <c r="L131" s="269"/>
      <c r="M131" s="267"/>
      <c r="N131" s="270">
        <f>ROUND($L$131*$K$131,0)</f>
        <v>0</v>
      </c>
      <c r="O131" s="267"/>
      <c r="P131" s="267"/>
      <c r="Q131" s="267"/>
      <c r="R131" s="119" t="s">
        <v>119</v>
      </c>
      <c r="S131" s="41"/>
      <c r="T131" s="122"/>
      <c r="U131" s="123" t="s">
        <v>34</v>
      </c>
      <c r="V131" s="22"/>
      <c r="W131" s="22"/>
      <c r="X131" s="124">
        <v>5.0000000000000001E-4</v>
      </c>
      <c r="Y131" s="124">
        <f>$X$131*$K$131</f>
        <v>1.5E-3</v>
      </c>
      <c r="Z131" s="124">
        <v>0</v>
      </c>
      <c r="AA131" s="125">
        <f>$Z$131*$K$131</f>
        <v>0</v>
      </c>
      <c r="AR131" s="80" t="s">
        <v>155</v>
      </c>
      <c r="AT131" s="80" t="s">
        <v>115</v>
      </c>
      <c r="AU131" s="80" t="s">
        <v>72</v>
      </c>
      <c r="AY131" s="6" t="s">
        <v>114</v>
      </c>
      <c r="BE131" s="126">
        <f>IF($U$131="základní",$N$131,0)</f>
        <v>0</v>
      </c>
      <c r="BF131" s="126">
        <f>IF($U$131="snížená",$N$131,0)</f>
        <v>0</v>
      </c>
      <c r="BG131" s="126">
        <f>IF($U$131="zákl. přenesená",$N$131,0)</f>
        <v>0</v>
      </c>
      <c r="BH131" s="126">
        <f>IF($U$131="sníž. přenesená",$N$131,0)</f>
        <v>0</v>
      </c>
      <c r="BI131" s="126">
        <f>IF($U$131="nulová",$N$131,0)</f>
        <v>0</v>
      </c>
      <c r="BJ131" s="80" t="s">
        <v>8</v>
      </c>
      <c r="BK131" s="126">
        <f>ROUND($L$131*$K$131,0)</f>
        <v>0</v>
      </c>
      <c r="BL131" s="80" t="s">
        <v>155</v>
      </c>
      <c r="BM131" s="80" t="s">
        <v>212</v>
      </c>
    </row>
    <row r="132" spans="2:65" s="6" customFormat="1" ht="16.7" customHeight="1">
      <c r="B132" s="21"/>
      <c r="C132" s="22"/>
      <c r="D132" s="22"/>
      <c r="E132" s="22"/>
      <c r="F132" s="258" t="s">
        <v>213</v>
      </c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41"/>
      <c r="T132" s="50"/>
      <c r="U132" s="22"/>
      <c r="V132" s="22"/>
      <c r="W132" s="22"/>
      <c r="X132" s="22"/>
      <c r="Y132" s="22"/>
      <c r="Z132" s="22"/>
      <c r="AA132" s="51"/>
      <c r="AT132" s="6" t="s">
        <v>123</v>
      </c>
      <c r="AU132" s="6" t="s">
        <v>72</v>
      </c>
    </row>
    <row r="133" spans="2:65" s="6" customFormat="1" ht="27.2" customHeight="1">
      <c r="B133" s="21"/>
      <c r="C133" s="117" t="s">
        <v>214</v>
      </c>
      <c r="D133" s="117" t="s">
        <v>115</v>
      </c>
      <c r="E133" s="118" t="s">
        <v>215</v>
      </c>
      <c r="F133" s="268" t="s">
        <v>216</v>
      </c>
      <c r="G133" s="267"/>
      <c r="H133" s="267"/>
      <c r="I133" s="267"/>
      <c r="J133" s="120" t="s">
        <v>206</v>
      </c>
      <c r="K133" s="121">
        <v>3</v>
      </c>
      <c r="L133" s="269"/>
      <c r="M133" s="267"/>
      <c r="N133" s="270">
        <f>ROUND($L$133*$K$133,0)</f>
        <v>0</v>
      </c>
      <c r="O133" s="267"/>
      <c r="P133" s="267"/>
      <c r="Q133" s="267"/>
      <c r="R133" s="119" t="s">
        <v>119</v>
      </c>
      <c r="S133" s="41"/>
      <c r="T133" s="122"/>
      <c r="U133" s="123" t="s">
        <v>34</v>
      </c>
      <c r="V133" s="22"/>
      <c r="W133" s="22"/>
      <c r="X133" s="124">
        <v>2.0000000000000002E-5</v>
      </c>
      <c r="Y133" s="124">
        <f>$X$133*$K$133</f>
        <v>6.0000000000000008E-5</v>
      </c>
      <c r="Z133" s="124">
        <v>0</v>
      </c>
      <c r="AA133" s="125">
        <f>$Z$133*$K$133</f>
        <v>0</v>
      </c>
      <c r="AR133" s="80" t="s">
        <v>155</v>
      </c>
      <c r="AT133" s="80" t="s">
        <v>115</v>
      </c>
      <c r="AU133" s="80" t="s">
        <v>72</v>
      </c>
      <c r="AY133" s="6" t="s">
        <v>114</v>
      </c>
      <c r="BE133" s="126">
        <f>IF($U$133="základní",$N$133,0)</f>
        <v>0</v>
      </c>
      <c r="BF133" s="126">
        <f>IF($U$133="snížená",$N$133,0)</f>
        <v>0</v>
      </c>
      <c r="BG133" s="126">
        <f>IF($U$133="zákl. přenesená",$N$133,0)</f>
        <v>0</v>
      </c>
      <c r="BH133" s="126">
        <f>IF($U$133="sníž. přenesená",$N$133,0)</f>
        <v>0</v>
      </c>
      <c r="BI133" s="126">
        <f>IF($U$133="nulová",$N$133,0)</f>
        <v>0</v>
      </c>
      <c r="BJ133" s="80" t="s">
        <v>8</v>
      </c>
      <c r="BK133" s="126">
        <f>ROUND($L$133*$K$133,0)</f>
        <v>0</v>
      </c>
      <c r="BL133" s="80" t="s">
        <v>155</v>
      </c>
      <c r="BM133" s="80" t="s">
        <v>217</v>
      </c>
    </row>
    <row r="134" spans="2:65" s="6" customFormat="1" ht="16.7" customHeight="1">
      <c r="B134" s="21"/>
      <c r="C134" s="22"/>
      <c r="D134" s="22"/>
      <c r="E134" s="22"/>
      <c r="F134" s="258" t="s">
        <v>218</v>
      </c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41"/>
      <c r="T134" s="50"/>
      <c r="U134" s="22"/>
      <c r="V134" s="22"/>
      <c r="W134" s="22"/>
      <c r="X134" s="22"/>
      <c r="Y134" s="22"/>
      <c r="Z134" s="22"/>
      <c r="AA134" s="51"/>
      <c r="AT134" s="6" t="s">
        <v>123</v>
      </c>
      <c r="AU134" s="6" t="s">
        <v>72</v>
      </c>
    </row>
    <row r="135" spans="2:65" s="6" customFormat="1" ht="27.2" customHeight="1">
      <c r="B135" s="21"/>
      <c r="C135" s="117" t="s">
        <v>219</v>
      </c>
      <c r="D135" s="117" t="s">
        <v>115</v>
      </c>
      <c r="E135" s="118" t="s">
        <v>220</v>
      </c>
      <c r="F135" s="268" t="s">
        <v>221</v>
      </c>
      <c r="G135" s="267"/>
      <c r="H135" s="267"/>
      <c r="I135" s="267"/>
      <c r="J135" s="120" t="s">
        <v>206</v>
      </c>
      <c r="K135" s="121">
        <v>3</v>
      </c>
      <c r="L135" s="269"/>
      <c r="M135" s="267"/>
      <c r="N135" s="270">
        <f>ROUND($L$135*$K$135,0)</f>
        <v>0</v>
      </c>
      <c r="O135" s="267"/>
      <c r="P135" s="267"/>
      <c r="Q135" s="267"/>
      <c r="R135" s="119" t="s">
        <v>119</v>
      </c>
      <c r="S135" s="41"/>
      <c r="T135" s="122"/>
      <c r="U135" s="123" t="s">
        <v>34</v>
      </c>
      <c r="V135" s="22"/>
      <c r="W135" s="22"/>
      <c r="X135" s="124">
        <v>2.0000000000000002E-5</v>
      </c>
      <c r="Y135" s="124">
        <f>$X$135*$K$135</f>
        <v>6.0000000000000008E-5</v>
      </c>
      <c r="Z135" s="124">
        <v>0</v>
      </c>
      <c r="AA135" s="125">
        <f>$Z$135*$K$135</f>
        <v>0</v>
      </c>
      <c r="AR135" s="80" t="s">
        <v>155</v>
      </c>
      <c r="AT135" s="80" t="s">
        <v>115</v>
      </c>
      <c r="AU135" s="80" t="s">
        <v>72</v>
      </c>
      <c r="AY135" s="6" t="s">
        <v>114</v>
      </c>
      <c r="BE135" s="126">
        <f>IF($U$135="základní",$N$135,0)</f>
        <v>0</v>
      </c>
      <c r="BF135" s="126">
        <f>IF($U$135="snížená",$N$135,0)</f>
        <v>0</v>
      </c>
      <c r="BG135" s="126">
        <f>IF($U$135="zákl. přenesená",$N$135,0)</f>
        <v>0</v>
      </c>
      <c r="BH135" s="126">
        <f>IF($U$135="sníž. přenesená",$N$135,0)</f>
        <v>0</v>
      </c>
      <c r="BI135" s="126">
        <f>IF($U$135="nulová",$N$135,0)</f>
        <v>0</v>
      </c>
      <c r="BJ135" s="80" t="s">
        <v>8</v>
      </c>
      <c r="BK135" s="126">
        <f>ROUND($L$135*$K$135,0)</f>
        <v>0</v>
      </c>
      <c r="BL135" s="80" t="s">
        <v>155</v>
      </c>
      <c r="BM135" s="80" t="s">
        <v>222</v>
      </c>
    </row>
    <row r="136" spans="2:65" s="6" customFormat="1" ht="16.7" customHeight="1">
      <c r="B136" s="21"/>
      <c r="C136" s="22"/>
      <c r="D136" s="22"/>
      <c r="E136" s="22"/>
      <c r="F136" s="258" t="s">
        <v>223</v>
      </c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41"/>
      <c r="T136" s="50"/>
      <c r="U136" s="22"/>
      <c r="V136" s="22"/>
      <c r="W136" s="22"/>
      <c r="X136" s="22"/>
      <c r="Y136" s="22"/>
      <c r="Z136" s="22"/>
      <c r="AA136" s="51"/>
      <c r="AT136" s="6" t="s">
        <v>123</v>
      </c>
      <c r="AU136" s="6" t="s">
        <v>72</v>
      </c>
    </row>
    <row r="137" spans="2:65" s="6" customFormat="1" ht="27.2" customHeight="1">
      <c r="B137" s="21"/>
      <c r="C137" s="117" t="s">
        <v>224</v>
      </c>
      <c r="D137" s="117" t="s">
        <v>115</v>
      </c>
      <c r="E137" s="118" t="s">
        <v>225</v>
      </c>
      <c r="F137" s="268" t="s">
        <v>226</v>
      </c>
      <c r="G137" s="267"/>
      <c r="H137" s="267"/>
      <c r="I137" s="267"/>
      <c r="J137" s="120" t="s">
        <v>206</v>
      </c>
      <c r="K137" s="121">
        <v>1</v>
      </c>
      <c r="L137" s="269"/>
      <c r="M137" s="267"/>
      <c r="N137" s="270">
        <f>ROUND($L$137*$K$137,0)</f>
        <v>0</v>
      </c>
      <c r="O137" s="267"/>
      <c r="P137" s="267"/>
      <c r="Q137" s="267"/>
      <c r="R137" s="119" t="s">
        <v>119</v>
      </c>
      <c r="S137" s="41"/>
      <c r="T137" s="122"/>
      <c r="U137" s="123" t="s">
        <v>34</v>
      </c>
      <c r="V137" s="22"/>
      <c r="W137" s="22"/>
      <c r="X137" s="124">
        <v>9.1500000000000001E-3</v>
      </c>
      <c r="Y137" s="124">
        <f>$X$137*$K$137</f>
        <v>9.1500000000000001E-3</v>
      </c>
      <c r="Z137" s="124">
        <v>0</v>
      </c>
      <c r="AA137" s="125">
        <f>$Z$137*$K$137</f>
        <v>0</v>
      </c>
      <c r="AR137" s="80" t="s">
        <v>155</v>
      </c>
      <c r="AT137" s="80" t="s">
        <v>115</v>
      </c>
      <c r="AU137" s="80" t="s">
        <v>72</v>
      </c>
      <c r="AY137" s="6" t="s">
        <v>114</v>
      </c>
      <c r="BE137" s="126">
        <f>IF($U$137="základní",$N$137,0)</f>
        <v>0</v>
      </c>
      <c r="BF137" s="126">
        <f>IF($U$137="snížená",$N$137,0)</f>
        <v>0</v>
      </c>
      <c r="BG137" s="126">
        <f>IF($U$137="zákl. přenesená",$N$137,0)</f>
        <v>0</v>
      </c>
      <c r="BH137" s="126">
        <f>IF($U$137="sníž. přenesená",$N$137,0)</f>
        <v>0</v>
      </c>
      <c r="BI137" s="126">
        <f>IF($U$137="nulová",$N$137,0)</f>
        <v>0</v>
      </c>
      <c r="BJ137" s="80" t="s">
        <v>8</v>
      </c>
      <c r="BK137" s="126">
        <f>ROUND($L$137*$K$137,0)</f>
        <v>0</v>
      </c>
      <c r="BL137" s="80" t="s">
        <v>155</v>
      </c>
      <c r="BM137" s="80" t="s">
        <v>227</v>
      </c>
    </row>
    <row r="138" spans="2:65" s="6" customFormat="1" ht="16.7" customHeight="1">
      <c r="B138" s="21"/>
      <c r="C138" s="22"/>
      <c r="D138" s="22"/>
      <c r="E138" s="22"/>
      <c r="F138" s="258" t="s">
        <v>228</v>
      </c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41"/>
      <c r="T138" s="50"/>
      <c r="U138" s="22"/>
      <c r="V138" s="22"/>
      <c r="W138" s="22"/>
      <c r="X138" s="22"/>
      <c r="Y138" s="22"/>
      <c r="Z138" s="22"/>
      <c r="AA138" s="51"/>
      <c r="AT138" s="6" t="s">
        <v>123</v>
      </c>
      <c r="AU138" s="6" t="s">
        <v>72</v>
      </c>
    </row>
    <row r="139" spans="2:65" s="6" customFormat="1" ht="15.75" customHeight="1">
      <c r="B139" s="21"/>
      <c r="C139" s="134" t="s">
        <v>7</v>
      </c>
      <c r="D139" s="134" t="s">
        <v>140</v>
      </c>
      <c r="E139" s="135" t="s">
        <v>229</v>
      </c>
      <c r="F139" s="263" t="s">
        <v>230</v>
      </c>
      <c r="G139" s="264"/>
      <c r="H139" s="264"/>
      <c r="I139" s="264"/>
      <c r="J139" s="136" t="s">
        <v>149</v>
      </c>
      <c r="K139" s="137">
        <v>1</v>
      </c>
      <c r="L139" s="265"/>
      <c r="M139" s="264"/>
      <c r="N139" s="266">
        <f>ROUND($L$139*$K$139,0)</f>
        <v>0</v>
      </c>
      <c r="O139" s="267"/>
      <c r="P139" s="267"/>
      <c r="Q139" s="267"/>
      <c r="R139" s="119"/>
      <c r="S139" s="41"/>
      <c r="T139" s="122"/>
      <c r="U139" s="123" t="s">
        <v>34</v>
      </c>
      <c r="V139" s="22"/>
      <c r="W139" s="22"/>
      <c r="X139" s="124">
        <v>0</v>
      </c>
      <c r="Y139" s="124">
        <f>$X$139*$K$139</f>
        <v>0</v>
      </c>
      <c r="Z139" s="124">
        <v>0</v>
      </c>
      <c r="AA139" s="125">
        <f>$Z$139*$K$139</f>
        <v>0</v>
      </c>
      <c r="AR139" s="80" t="s">
        <v>161</v>
      </c>
      <c r="AT139" s="80" t="s">
        <v>140</v>
      </c>
      <c r="AU139" s="80" t="s">
        <v>72</v>
      </c>
      <c r="AY139" s="6" t="s">
        <v>114</v>
      </c>
      <c r="BE139" s="126">
        <f>IF($U$139="základní",$N$139,0)</f>
        <v>0</v>
      </c>
      <c r="BF139" s="126">
        <f>IF($U$139="snížená",$N$139,0)</f>
        <v>0</v>
      </c>
      <c r="BG139" s="126">
        <f>IF($U$139="zákl. přenesená",$N$139,0)</f>
        <v>0</v>
      </c>
      <c r="BH139" s="126">
        <f>IF($U$139="sníž. přenesená",$N$139,0)</f>
        <v>0</v>
      </c>
      <c r="BI139" s="126">
        <f>IF($U$139="nulová",$N$139,0)</f>
        <v>0</v>
      </c>
      <c r="BJ139" s="80" t="s">
        <v>8</v>
      </c>
      <c r="BK139" s="126">
        <f>ROUND($L$139*$K$139,0)</f>
        <v>0</v>
      </c>
      <c r="BL139" s="80" t="s">
        <v>155</v>
      </c>
      <c r="BM139" s="80" t="s">
        <v>231</v>
      </c>
    </row>
    <row r="140" spans="2:65" s="6" customFormat="1" ht="16.7" customHeight="1">
      <c r="B140" s="21"/>
      <c r="C140" s="22"/>
      <c r="D140" s="22"/>
      <c r="E140" s="22"/>
      <c r="F140" s="258" t="s">
        <v>230</v>
      </c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41"/>
      <c r="T140" s="50"/>
      <c r="U140" s="22"/>
      <c r="V140" s="22"/>
      <c r="W140" s="22"/>
      <c r="X140" s="22"/>
      <c r="Y140" s="22"/>
      <c r="Z140" s="22"/>
      <c r="AA140" s="51"/>
      <c r="AT140" s="6" t="s">
        <v>123</v>
      </c>
      <c r="AU140" s="6" t="s">
        <v>72</v>
      </c>
    </row>
    <row r="141" spans="2:65" s="6" customFormat="1" ht="27.2" customHeight="1">
      <c r="B141" s="21"/>
      <c r="C141" s="117" t="s">
        <v>232</v>
      </c>
      <c r="D141" s="117" t="s">
        <v>115</v>
      </c>
      <c r="E141" s="118" t="s">
        <v>233</v>
      </c>
      <c r="F141" s="268" t="s">
        <v>234</v>
      </c>
      <c r="G141" s="267"/>
      <c r="H141" s="267"/>
      <c r="I141" s="267"/>
      <c r="J141" s="120" t="s">
        <v>191</v>
      </c>
      <c r="K141" s="121">
        <v>4.8000000000000001E-2</v>
      </c>
      <c r="L141" s="269"/>
      <c r="M141" s="267"/>
      <c r="N141" s="270">
        <f>ROUND($L$141*$K$141,0)</f>
        <v>0</v>
      </c>
      <c r="O141" s="267"/>
      <c r="P141" s="267"/>
      <c r="Q141" s="267"/>
      <c r="R141" s="119" t="s">
        <v>119</v>
      </c>
      <c r="S141" s="41"/>
      <c r="T141" s="122"/>
      <c r="U141" s="123" t="s">
        <v>34</v>
      </c>
      <c r="V141" s="22"/>
      <c r="W141" s="22"/>
      <c r="X141" s="124">
        <v>0</v>
      </c>
      <c r="Y141" s="124">
        <f>$X$141*$K$141</f>
        <v>0</v>
      </c>
      <c r="Z141" s="124">
        <v>0</v>
      </c>
      <c r="AA141" s="125">
        <f>$Z$141*$K$141</f>
        <v>0</v>
      </c>
      <c r="AR141" s="80" t="s">
        <v>155</v>
      </c>
      <c r="AT141" s="80" t="s">
        <v>115</v>
      </c>
      <c r="AU141" s="80" t="s">
        <v>72</v>
      </c>
      <c r="AY141" s="6" t="s">
        <v>114</v>
      </c>
      <c r="BE141" s="126">
        <f>IF($U$141="základní",$N$141,0)</f>
        <v>0</v>
      </c>
      <c r="BF141" s="126">
        <f>IF($U$141="snížená",$N$141,0)</f>
        <v>0</v>
      </c>
      <c r="BG141" s="126">
        <f>IF($U$141="zákl. přenesená",$N$141,0)</f>
        <v>0</v>
      </c>
      <c r="BH141" s="126">
        <f>IF($U$141="sníž. přenesená",$N$141,0)</f>
        <v>0</v>
      </c>
      <c r="BI141" s="126">
        <f>IF($U$141="nulová",$N$141,0)</f>
        <v>0</v>
      </c>
      <c r="BJ141" s="80" t="s">
        <v>8</v>
      </c>
      <c r="BK141" s="126">
        <f>ROUND($L$141*$K$141,0)</f>
        <v>0</v>
      </c>
      <c r="BL141" s="80" t="s">
        <v>155</v>
      </c>
      <c r="BM141" s="80" t="s">
        <v>235</v>
      </c>
    </row>
    <row r="142" spans="2:65" s="6" customFormat="1" ht="16.7" customHeight="1">
      <c r="B142" s="21"/>
      <c r="C142" s="22"/>
      <c r="D142" s="22"/>
      <c r="E142" s="22"/>
      <c r="F142" s="258" t="s">
        <v>236</v>
      </c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41"/>
      <c r="T142" s="50"/>
      <c r="U142" s="22"/>
      <c r="V142" s="22"/>
      <c r="W142" s="22"/>
      <c r="X142" s="22"/>
      <c r="Y142" s="22"/>
      <c r="Z142" s="22"/>
      <c r="AA142" s="51"/>
      <c r="AT142" s="6" t="s">
        <v>123</v>
      </c>
      <c r="AU142" s="6" t="s">
        <v>72</v>
      </c>
    </row>
    <row r="143" spans="2:65" s="106" customFormat="1" ht="30.95" customHeight="1">
      <c r="B143" s="107"/>
      <c r="C143" s="108"/>
      <c r="D143" s="116" t="s">
        <v>93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262">
        <f>$BK$143</f>
        <v>0</v>
      </c>
      <c r="O143" s="261"/>
      <c r="P143" s="261"/>
      <c r="Q143" s="261"/>
      <c r="R143" s="108"/>
      <c r="S143" s="110"/>
      <c r="T143" s="111"/>
      <c r="U143" s="108"/>
      <c r="V143" s="108"/>
      <c r="W143" s="112">
        <f>SUM($W$144:$W$205)</f>
        <v>0</v>
      </c>
      <c r="X143" s="108"/>
      <c r="Y143" s="112">
        <f>SUM($Y$144:$Y$205)</f>
        <v>0.23032</v>
      </c>
      <c r="Z143" s="108"/>
      <c r="AA143" s="113">
        <f>SUM($AA$144:$AA$205)</f>
        <v>0.20755999999999999</v>
      </c>
      <c r="AR143" s="114" t="s">
        <v>72</v>
      </c>
      <c r="AT143" s="114" t="s">
        <v>63</v>
      </c>
      <c r="AU143" s="114" t="s">
        <v>8</v>
      </c>
      <c r="AY143" s="114" t="s">
        <v>114</v>
      </c>
      <c r="BK143" s="115">
        <f>SUM($BK$144:$BK$205)</f>
        <v>0</v>
      </c>
    </row>
    <row r="144" spans="2:65" s="6" customFormat="1" ht="27.2" customHeight="1">
      <c r="B144" s="21"/>
      <c r="C144" s="117" t="s">
        <v>237</v>
      </c>
      <c r="D144" s="117" t="s">
        <v>115</v>
      </c>
      <c r="E144" s="118" t="s">
        <v>238</v>
      </c>
      <c r="F144" s="268" t="s">
        <v>239</v>
      </c>
      <c r="G144" s="267"/>
      <c r="H144" s="267"/>
      <c r="I144" s="267"/>
      <c r="J144" s="120" t="s">
        <v>154</v>
      </c>
      <c r="K144" s="121">
        <v>10</v>
      </c>
      <c r="L144" s="269"/>
      <c r="M144" s="267"/>
      <c r="N144" s="270">
        <f>ROUND($L$144*$K$144,0)</f>
        <v>0</v>
      </c>
      <c r="O144" s="267"/>
      <c r="P144" s="267"/>
      <c r="Q144" s="267"/>
      <c r="R144" s="119" t="s">
        <v>119</v>
      </c>
      <c r="S144" s="41"/>
      <c r="T144" s="122"/>
      <c r="U144" s="123" t="s">
        <v>34</v>
      </c>
      <c r="V144" s="22"/>
      <c r="W144" s="22"/>
      <c r="X144" s="124">
        <v>1.8400000000000001E-3</v>
      </c>
      <c r="Y144" s="124">
        <f>$X$144*$K$144</f>
        <v>1.84E-2</v>
      </c>
      <c r="Z144" s="124">
        <v>0</v>
      </c>
      <c r="AA144" s="125">
        <f>$Z$144*$K$144</f>
        <v>0</v>
      </c>
      <c r="AR144" s="80" t="s">
        <v>155</v>
      </c>
      <c r="AT144" s="80" t="s">
        <v>115</v>
      </c>
      <c r="AU144" s="80" t="s">
        <v>72</v>
      </c>
      <c r="AY144" s="6" t="s">
        <v>114</v>
      </c>
      <c r="BE144" s="126">
        <f>IF($U$144="základní",$N$144,0)</f>
        <v>0</v>
      </c>
      <c r="BF144" s="126">
        <f>IF($U$144="snížená",$N$144,0)</f>
        <v>0</v>
      </c>
      <c r="BG144" s="126">
        <f>IF($U$144="zákl. přenesená",$N$144,0)</f>
        <v>0</v>
      </c>
      <c r="BH144" s="126">
        <f>IF($U$144="sníž. přenesená",$N$144,0)</f>
        <v>0</v>
      </c>
      <c r="BI144" s="126">
        <f>IF($U$144="nulová",$N$144,0)</f>
        <v>0</v>
      </c>
      <c r="BJ144" s="80" t="s">
        <v>8</v>
      </c>
      <c r="BK144" s="126">
        <f>ROUND($L$144*$K$144,0)</f>
        <v>0</v>
      </c>
      <c r="BL144" s="80" t="s">
        <v>155</v>
      </c>
      <c r="BM144" s="80" t="s">
        <v>240</v>
      </c>
    </row>
    <row r="145" spans="2:65" s="6" customFormat="1" ht="16.7" customHeight="1">
      <c r="B145" s="21"/>
      <c r="C145" s="22"/>
      <c r="D145" s="22"/>
      <c r="E145" s="22"/>
      <c r="F145" s="258" t="s">
        <v>241</v>
      </c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41"/>
      <c r="T145" s="50"/>
      <c r="U145" s="22"/>
      <c r="V145" s="22"/>
      <c r="W145" s="22"/>
      <c r="X145" s="22"/>
      <c r="Y145" s="22"/>
      <c r="Z145" s="22"/>
      <c r="AA145" s="51"/>
      <c r="AT145" s="6" t="s">
        <v>123</v>
      </c>
      <c r="AU145" s="6" t="s">
        <v>72</v>
      </c>
    </row>
    <row r="146" spans="2:65" s="6" customFormat="1" ht="27.2" customHeight="1">
      <c r="B146" s="21"/>
      <c r="C146" s="117" t="s">
        <v>242</v>
      </c>
      <c r="D146" s="117" t="s">
        <v>115</v>
      </c>
      <c r="E146" s="118" t="s">
        <v>243</v>
      </c>
      <c r="F146" s="268" t="s">
        <v>244</v>
      </c>
      <c r="G146" s="267"/>
      <c r="H146" s="267"/>
      <c r="I146" s="267"/>
      <c r="J146" s="120" t="s">
        <v>154</v>
      </c>
      <c r="K146" s="121">
        <v>3</v>
      </c>
      <c r="L146" s="269"/>
      <c r="M146" s="267"/>
      <c r="N146" s="270">
        <f>ROUND($L$146*$K$146,0)</f>
        <v>0</v>
      </c>
      <c r="O146" s="267"/>
      <c r="P146" s="267"/>
      <c r="Q146" s="267"/>
      <c r="R146" s="119" t="s">
        <v>119</v>
      </c>
      <c r="S146" s="41"/>
      <c r="T146" s="122"/>
      <c r="U146" s="123" t="s">
        <v>34</v>
      </c>
      <c r="V146" s="22"/>
      <c r="W146" s="22"/>
      <c r="X146" s="124">
        <v>3.4499999999999999E-3</v>
      </c>
      <c r="Y146" s="124">
        <f>$X$146*$K$146</f>
        <v>1.035E-2</v>
      </c>
      <c r="Z146" s="124">
        <v>0</v>
      </c>
      <c r="AA146" s="125">
        <f>$Z$146*$K$146</f>
        <v>0</v>
      </c>
      <c r="AR146" s="80" t="s">
        <v>155</v>
      </c>
      <c r="AT146" s="80" t="s">
        <v>115</v>
      </c>
      <c r="AU146" s="80" t="s">
        <v>72</v>
      </c>
      <c r="AY146" s="6" t="s">
        <v>114</v>
      </c>
      <c r="BE146" s="126">
        <f>IF($U$146="základní",$N$146,0)</f>
        <v>0</v>
      </c>
      <c r="BF146" s="126">
        <f>IF($U$146="snížená",$N$146,0)</f>
        <v>0</v>
      </c>
      <c r="BG146" s="126">
        <f>IF($U$146="zákl. přenesená",$N$146,0)</f>
        <v>0</v>
      </c>
      <c r="BH146" s="126">
        <f>IF($U$146="sníž. přenesená",$N$146,0)</f>
        <v>0</v>
      </c>
      <c r="BI146" s="126">
        <f>IF($U$146="nulová",$N$146,0)</f>
        <v>0</v>
      </c>
      <c r="BJ146" s="80" t="s">
        <v>8</v>
      </c>
      <c r="BK146" s="126">
        <f>ROUND($L$146*$K$146,0)</f>
        <v>0</v>
      </c>
      <c r="BL146" s="80" t="s">
        <v>155</v>
      </c>
      <c r="BM146" s="80" t="s">
        <v>245</v>
      </c>
    </row>
    <row r="147" spans="2:65" s="6" customFormat="1" ht="16.7" customHeight="1">
      <c r="B147" s="21"/>
      <c r="C147" s="22"/>
      <c r="D147" s="22"/>
      <c r="E147" s="22"/>
      <c r="F147" s="258" t="s">
        <v>246</v>
      </c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41"/>
      <c r="T147" s="50"/>
      <c r="U147" s="22"/>
      <c r="V147" s="22"/>
      <c r="W147" s="22"/>
      <c r="X147" s="22"/>
      <c r="Y147" s="22"/>
      <c r="Z147" s="22"/>
      <c r="AA147" s="51"/>
      <c r="AT147" s="6" t="s">
        <v>123</v>
      </c>
      <c r="AU147" s="6" t="s">
        <v>72</v>
      </c>
    </row>
    <row r="148" spans="2:65" s="6" customFormat="1" ht="27.2" customHeight="1">
      <c r="B148" s="21"/>
      <c r="C148" s="117" t="s">
        <v>247</v>
      </c>
      <c r="D148" s="117" t="s">
        <v>115</v>
      </c>
      <c r="E148" s="118" t="s">
        <v>248</v>
      </c>
      <c r="F148" s="268" t="s">
        <v>249</v>
      </c>
      <c r="G148" s="267"/>
      <c r="H148" s="267"/>
      <c r="I148" s="267"/>
      <c r="J148" s="120" t="s">
        <v>154</v>
      </c>
      <c r="K148" s="121">
        <v>8</v>
      </c>
      <c r="L148" s="269"/>
      <c r="M148" s="267"/>
      <c r="N148" s="270">
        <f>ROUND($L$148*$K$148,0)</f>
        <v>0</v>
      </c>
      <c r="O148" s="267"/>
      <c r="P148" s="267"/>
      <c r="Q148" s="267"/>
      <c r="R148" s="119" t="s">
        <v>119</v>
      </c>
      <c r="S148" s="41"/>
      <c r="T148" s="122"/>
      <c r="U148" s="123" t="s">
        <v>34</v>
      </c>
      <c r="V148" s="22"/>
      <c r="W148" s="22"/>
      <c r="X148" s="124">
        <v>8.5599999999999999E-3</v>
      </c>
      <c r="Y148" s="124">
        <f>$X$148*$K$148</f>
        <v>6.8479999999999999E-2</v>
      </c>
      <c r="Z148" s="124">
        <v>0</v>
      </c>
      <c r="AA148" s="125">
        <f>$Z$148*$K$148</f>
        <v>0</v>
      </c>
      <c r="AR148" s="80" t="s">
        <v>155</v>
      </c>
      <c r="AT148" s="80" t="s">
        <v>115</v>
      </c>
      <c r="AU148" s="80" t="s">
        <v>72</v>
      </c>
      <c r="AY148" s="6" t="s">
        <v>114</v>
      </c>
      <c r="BE148" s="126">
        <f>IF($U$148="základní",$N$148,0)</f>
        <v>0</v>
      </c>
      <c r="BF148" s="126">
        <f>IF($U$148="snížená",$N$148,0)</f>
        <v>0</v>
      </c>
      <c r="BG148" s="126">
        <f>IF($U$148="zákl. přenesená",$N$148,0)</f>
        <v>0</v>
      </c>
      <c r="BH148" s="126">
        <f>IF($U$148="sníž. přenesená",$N$148,0)</f>
        <v>0</v>
      </c>
      <c r="BI148" s="126">
        <f>IF($U$148="nulová",$N$148,0)</f>
        <v>0</v>
      </c>
      <c r="BJ148" s="80" t="s">
        <v>8</v>
      </c>
      <c r="BK148" s="126">
        <f>ROUND($L$148*$K$148,0)</f>
        <v>0</v>
      </c>
      <c r="BL148" s="80" t="s">
        <v>155</v>
      </c>
      <c r="BM148" s="80" t="s">
        <v>250</v>
      </c>
    </row>
    <row r="149" spans="2:65" s="6" customFormat="1" ht="16.7" customHeight="1">
      <c r="B149" s="21"/>
      <c r="C149" s="22"/>
      <c r="D149" s="22"/>
      <c r="E149" s="22"/>
      <c r="F149" s="258" t="s">
        <v>251</v>
      </c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41"/>
      <c r="T149" s="50"/>
      <c r="U149" s="22"/>
      <c r="V149" s="22"/>
      <c r="W149" s="22"/>
      <c r="X149" s="22"/>
      <c r="Y149" s="22"/>
      <c r="Z149" s="22"/>
      <c r="AA149" s="51"/>
      <c r="AT149" s="6" t="s">
        <v>123</v>
      </c>
      <c r="AU149" s="6" t="s">
        <v>72</v>
      </c>
    </row>
    <row r="150" spans="2:65" s="6" customFormat="1" ht="27.2" customHeight="1">
      <c r="B150" s="21"/>
      <c r="C150" s="117" t="s">
        <v>252</v>
      </c>
      <c r="D150" s="117" t="s">
        <v>115</v>
      </c>
      <c r="E150" s="118" t="s">
        <v>253</v>
      </c>
      <c r="F150" s="268" t="s">
        <v>254</v>
      </c>
      <c r="G150" s="267"/>
      <c r="H150" s="267"/>
      <c r="I150" s="267"/>
      <c r="J150" s="120" t="s">
        <v>154</v>
      </c>
      <c r="K150" s="121">
        <v>10</v>
      </c>
      <c r="L150" s="269"/>
      <c r="M150" s="267"/>
      <c r="N150" s="270">
        <f>ROUND($L$150*$K$150,0)</f>
        <v>0</v>
      </c>
      <c r="O150" s="267"/>
      <c r="P150" s="267"/>
      <c r="Q150" s="267"/>
      <c r="R150" s="119" t="s">
        <v>119</v>
      </c>
      <c r="S150" s="41"/>
      <c r="T150" s="122"/>
      <c r="U150" s="123" t="s">
        <v>34</v>
      </c>
      <c r="V150" s="22"/>
      <c r="W150" s="22"/>
      <c r="X150" s="124">
        <v>1.108E-2</v>
      </c>
      <c r="Y150" s="124">
        <f>$X$150*$K$150</f>
        <v>0.1108</v>
      </c>
      <c r="Z150" s="124">
        <v>0</v>
      </c>
      <c r="AA150" s="125">
        <f>$Z$150*$K$150</f>
        <v>0</v>
      </c>
      <c r="AR150" s="80" t="s">
        <v>155</v>
      </c>
      <c r="AT150" s="80" t="s">
        <v>115</v>
      </c>
      <c r="AU150" s="80" t="s">
        <v>72</v>
      </c>
      <c r="AY150" s="6" t="s">
        <v>114</v>
      </c>
      <c r="BE150" s="126">
        <f>IF($U$150="základní",$N$150,0)</f>
        <v>0</v>
      </c>
      <c r="BF150" s="126">
        <f>IF($U$150="snížená",$N$150,0)</f>
        <v>0</v>
      </c>
      <c r="BG150" s="126">
        <f>IF($U$150="zákl. přenesená",$N$150,0)</f>
        <v>0</v>
      </c>
      <c r="BH150" s="126">
        <f>IF($U$150="sníž. přenesená",$N$150,0)</f>
        <v>0</v>
      </c>
      <c r="BI150" s="126">
        <f>IF($U$150="nulová",$N$150,0)</f>
        <v>0</v>
      </c>
      <c r="BJ150" s="80" t="s">
        <v>8</v>
      </c>
      <c r="BK150" s="126">
        <f>ROUND($L$150*$K$150,0)</f>
        <v>0</v>
      </c>
      <c r="BL150" s="80" t="s">
        <v>155</v>
      </c>
      <c r="BM150" s="80" t="s">
        <v>255</v>
      </c>
    </row>
    <row r="151" spans="2:65" s="6" customFormat="1" ht="16.7" customHeight="1">
      <c r="B151" s="21"/>
      <c r="C151" s="22"/>
      <c r="D151" s="22"/>
      <c r="E151" s="22"/>
      <c r="F151" s="258" t="s">
        <v>256</v>
      </c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41"/>
      <c r="T151" s="50"/>
      <c r="U151" s="22"/>
      <c r="V151" s="22"/>
      <c r="W151" s="22"/>
      <c r="X151" s="22"/>
      <c r="Y151" s="22"/>
      <c r="Z151" s="22"/>
      <c r="AA151" s="51"/>
      <c r="AT151" s="6" t="s">
        <v>123</v>
      </c>
      <c r="AU151" s="6" t="s">
        <v>72</v>
      </c>
    </row>
    <row r="152" spans="2:65" s="6" customFormat="1" ht="15.75" customHeight="1">
      <c r="B152" s="21"/>
      <c r="C152" s="134" t="s">
        <v>257</v>
      </c>
      <c r="D152" s="134" t="s">
        <v>140</v>
      </c>
      <c r="E152" s="135" t="s">
        <v>258</v>
      </c>
      <c r="F152" s="263" t="s">
        <v>259</v>
      </c>
      <c r="G152" s="264"/>
      <c r="H152" s="264"/>
      <c r="I152" s="264"/>
      <c r="J152" s="136" t="s">
        <v>202</v>
      </c>
      <c r="K152" s="137">
        <v>3</v>
      </c>
      <c r="L152" s="265"/>
      <c r="M152" s="264"/>
      <c r="N152" s="266">
        <f>ROUND($L$152*$K$152,0)</f>
        <v>0</v>
      </c>
      <c r="O152" s="267"/>
      <c r="P152" s="267"/>
      <c r="Q152" s="267"/>
      <c r="R152" s="119"/>
      <c r="S152" s="41"/>
      <c r="T152" s="122"/>
      <c r="U152" s="123" t="s">
        <v>34</v>
      </c>
      <c r="V152" s="22"/>
      <c r="W152" s="22"/>
      <c r="X152" s="124">
        <v>0</v>
      </c>
      <c r="Y152" s="124">
        <f>$X$152*$K$152</f>
        <v>0</v>
      </c>
      <c r="Z152" s="124">
        <v>0</v>
      </c>
      <c r="AA152" s="125">
        <f>$Z$152*$K$152</f>
        <v>0</v>
      </c>
      <c r="AR152" s="80" t="s">
        <v>161</v>
      </c>
      <c r="AT152" s="80" t="s">
        <v>140</v>
      </c>
      <c r="AU152" s="80" t="s">
        <v>72</v>
      </c>
      <c r="AY152" s="6" t="s">
        <v>114</v>
      </c>
      <c r="BE152" s="126">
        <f>IF($U$152="základní",$N$152,0)</f>
        <v>0</v>
      </c>
      <c r="BF152" s="126">
        <f>IF($U$152="snížená",$N$152,0)</f>
        <v>0</v>
      </c>
      <c r="BG152" s="126">
        <f>IF($U$152="zákl. přenesená",$N$152,0)</f>
        <v>0</v>
      </c>
      <c r="BH152" s="126">
        <f>IF($U$152="sníž. přenesená",$N$152,0)</f>
        <v>0</v>
      </c>
      <c r="BI152" s="126">
        <f>IF($U$152="nulová",$N$152,0)</f>
        <v>0</v>
      </c>
      <c r="BJ152" s="80" t="s">
        <v>8</v>
      </c>
      <c r="BK152" s="126">
        <f>ROUND($L$152*$K$152,0)</f>
        <v>0</v>
      </c>
      <c r="BL152" s="80" t="s">
        <v>155</v>
      </c>
      <c r="BM152" s="80" t="s">
        <v>260</v>
      </c>
    </row>
    <row r="153" spans="2:65" s="6" customFormat="1" ht="16.7" customHeight="1">
      <c r="B153" s="21"/>
      <c r="C153" s="22"/>
      <c r="D153" s="22"/>
      <c r="E153" s="22"/>
      <c r="F153" s="258" t="s">
        <v>259</v>
      </c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41"/>
      <c r="T153" s="50"/>
      <c r="U153" s="22"/>
      <c r="V153" s="22"/>
      <c r="W153" s="22"/>
      <c r="X153" s="22"/>
      <c r="Y153" s="22"/>
      <c r="Z153" s="22"/>
      <c r="AA153" s="51"/>
      <c r="AT153" s="6" t="s">
        <v>123</v>
      </c>
      <c r="AU153" s="6" t="s">
        <v>72</v>
      </c>
    </row>
    <row r="154" spans="2:65" s="6" customFormat="1" ht="15.75" customHeight="1">
      <c r="B154" s="21"/>
      <c r="C154" s="134" t="s">
        <v>261</v>
      </c>
      <c r="D154" s="134" t="s">
        <v>140</v>
      </c>
      <c r="E154" s="135" t="s">
        <v>262</v>
      </c>
      <c r="F154" s="263" t="s">
        <v>263</v>
      </c>
      <c r="G154" s="264"/>
      <c r="H154" s="264"/>
      <c r="I154" s="264"/>
      <c r="J154" s="136" t="s">
        <v>202</v>
      </c>
      <c r="K154" s="137">
        <v>7</v>
      </c>
      <c r="L154" s="265"/>
      <c r="M154" s="264"/>
      <c r="N154" s="266">
        <f>ROUND($L$154*$K$154,0)</f>
        <v>0</v>
      </c>
      <c r="O154" s="267"/>
      <c r="P154" s="267"/>
      <c r="Q154" s="267"/>
      <c r="R154" s="119"/>
      <c r="S154" s="41"/>
      <c r="T154" s="122"/>
      <c r="U154" s="123" t="s">
        <v>34</v>
      </c>
      <c r="V154" s="22"/>
      <c r="W154" s="22"/>
      <c r="X154" s="124">
        <v>0</v>
      </c>
      <c r="Y154" s="124">
        <f>$X$154*$K$154</f>
        <v>0</v>
      </c>
      <c r="Z154" s="124">
        <v>0</v>
      </c>
      <c r="AA154" s="125">
        <f>$Z$154*$K$154</f>
        <v>0</v>
      </c>
      <c r="AR154" s="80" t="s">
        <v>161</v>
      </c>
      <c r="AT154" s="80" t="s">
        <v>140</v>
      </c>
      <c r="AU154" s="80" t="s">
        <v>72</v>
      </c>
      <c r="AY154" s="6" t="s">
        <v>114</v>
      </c>
      <c r="BE154" s="126">
        <f>IF($U$154="základní",$N$154,0)</f>
        <v>0</v>
      </c>
      <c r="BF154" s="126">
        <f>IF($U$154="snížená",$N$154,0)</f>
        <v>0</v>
      </c>
      <c r="BG154" s="126">
        <f>IF($U$154="zákl. přenesená",$N$154,0)</f>
        <v>0</v>
      </c>
      <c r="BH154" s="126">
        <f>IF($U$154="sníž. přenesená",$N$154,0)</f>
        <v>0</v>
      </c>
      <c r="BI154" s="126">
        <f>IF($U$154="nulová",$N$154,0)</f>
        <v>0</v>
      </c>
      <c r="BJ154" s="80" t="s">
        <v>8</v>
      </c>
      <c r="BK154" s="126">
        <f>ROUND($L$154*$K$154,0)</f>
        <v>0</v>
      </c>
      <c r="BL154" s="80" t="s">
        <v>155</v>
      </c>
      <c r="BM154" s="80" t="s">
        <v>264</v>
      </c>
    </row>
    <row r="155" spans="2:65" s="6" customFormat="1" ht="16.7" customHeight="1">
      <c r="B155" s="21"/>
      <c r="C155" s="22"/>
      <c r="D155" s="22"/>
      <c r="E155" s="22"/>
      <c r="F155" s="258" t="s">
        <v>263</v>
      </c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41"/>
      <c r="T155" s="50"/>
      <c r="U155" s="22"/>
      <c r="V155" s="22"/>
      <c r="W155" s="22"/>
      <c r="X155" s="22"/>
      <c r="Y155" s="22"/>
      <c r="Z155" s="22"/>
      <c r="AA155" s="51"/>
      <c r="AT155" s="6" t="s">
        <v>123</v>
      </c>
      <c r="AU155" s="6" t="s">
        <v>72</v>
      </c>
    </row>
    <row r="156" spans="2:65" s="6" customFormat="1" ht="27.2" customHeight="1">
      <c r="B156" s="21"/>
      <c r="C156" s="117" t="s">
        <v>265</v>
      </c>
      <c r="D156" s="117" t="s">
        <v>115</v>
      </c>
      <c r="E156" s="118" t="s">
        <v>266</v>
      </c>
      <c r="F156" s="268" t="s">
        <v>267</v>
      </c>
      <c r="G156" s="267"/>
      <c r="H156" s="267"/>
      <c r="I156" s="267"/>
      <c r="J156" s="120" t="s">
        <v>154</v>
      </c>
      <c r="K156" s="121">
        <v>15</v>
      </c>
      <c r="L156" s="269"/>
      <c r="M156" s="267"/>
      <c r="N156" s="270">
        <f>ROUND($L$156*$K$156,0)</f>
        <v>0</v>
      </c>
      <c r="O156" s="267"/>
      <c r="P156" s="267"/>
      <c r="Q156" s="267"/>
      <c r="R156" s="119" t="s">
        <v>119</v>
      </c>
      <c r="S156" s="41"/>
      <c r="T156" s="122"/>
      <c r="U156" s="123" t="s">
        <v>34</v>
      </c>
      <c r="V156" s="22"/>
      <c r="W156" s="22"/>
      <c r="X156" s="124">
        <v>2.4000000000000001E-4</v>
      </c>
      <c r="Y156" s="124">
        <f>$X$156*$K$156</f>
        <v>3.5999999999999999E-3</v>
      </c>
      <c r="Z156" s="124">
        <v>2.5400000000000002E-3</v>
      </c>
      <c r="AA156" s="125">
        <f>$Z$156*$K$156</f>
        <v>3.8100000000000002E-2</v>
      </c>
      <c r="AR156" s="80" t="s">
        <v>155</v>
      </c>
      <c r="AT156" s="80" t="s">
        <v>115</v>
      </c>
      <c r="AU156" s="80" t="s">
        <v>72</v>
      </c>
      <c r="AY156" s="6" t="s">
        <v>114</v>
      </c>
      <c r="BE156" s="126">
        <f>IF($U$156="základní",$N$156,0)</f>
        <v>0</v>
      </c>
      <c r="BF156" s="126">
        <f>IF($U$156="snížená",$N$156,0)</f>
        <v>0</v>
      </c>
      <c r="BG156" s="126">
        <f>IF($U$156="zákl. přenesená",$N$156,0)</f>
        <v>0</v>
      </c>
      <c r="BH156" s="126">
        <f>IF($U$156="sníž. přenesená",$N$156,0)</f>
        <v>0</v>
      </c>
      <c r="BI156" s="126">
        <f>IF($U$156="nulová",$N$156,0)</f>
        <v>0</v>
      </c>
      <c r="BJ156" s="80" t="s">
        <v>8</v>
      </c>
      <c r="BK156" s="126">
        <f>ROUND($L$156*$K$156,0)</f>
        <v>0</v>
      </c>
      <c r="BL156" s="80" t="s">
        <v>155</v>
      </c>
      <c r="BM156" s="80" t="s">
        <v>268</v>
      </c>
    </row>
    <row r="157" spans="2:65" s="6" customFormat="1" ht="16.7" customHeight="1">
      <c r="B157" s="21"/>
      <c r="C157" s="22"/>
      <c r="D157" s="22"/>
      <c r="E157" s="22"/>
      <c r="F157" s="258" t="s">
        <v>269</v>
      </c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41"/>
      <c r="T157" s="50"/>
      <c r="U157" s="22"/>
      <c r="V157" s="22"/>
      <c r="W157" s="22"/>
      <c r="X157" s="22"/>
      <c r="Y157" s="22"/>
      <c r="Z157" s="22"/>
      <c r="AA157" s="51"/>
      <c r="AT157" s="6" t="s">
        <v>123</v>
      </c>
      <c r="AU157" s="6" t="s">
        <v>72</v>
      </c>
    </row>
    <row r="158" spans="2:65" s="6" customFormat="1" ht="27.2" customHeight="1">
      <c r="B158" s="21"/>
      <c r="C158" s="117" t="s">
        <v>270</v>
      </c>
      <c r="D158" s="117" t="s">
        <v>115</v>
      </c>
      <c r="E158" s="118" t="s">
        <v>271</v>
      </c>
      <c r="F158" s="268" t="s">
        <v>272</v>
      </c>
      <c r="G158" s="267"/>
      <c r="H158" s="267"/>
      <c r="I158" s="267"/>
      <c r="J158" s="120" t="s">
        <v>154</v>
      </c>
      <c r="K158" s="121">
        <v>20</v>
      </c>
      <c r="L158" s="269"/>
      <c r="M158" s="267"/>
      <c r="N158" s="270">
        <f>ROUND($L$158*$K$158,0)</f>
        <v>0</v>
      </c>
      <c r="O158" s="267"/>
      <c r="P158" s="267"/>
      <c r="Q158" s="267"/>
      <c r="R158" s="119" t="s">
        <v>119</v>
      </c>
      <c r="S158" s="41"/>
      <c r="T158" s="122"/>
      <c r="U158" s="123" t="s">
        <v>34</v>
      </c>
      <c r="V158" s="22"/>
      <c r="W158" s="22"/>
      <c r="X158" s="124">
        <v>2.4000000000000001E-4</v>
      </c>
      <c r="Y158" s="124">
        <f>$X$158*$K$158</f>
        <v>4.8000000000000004E-3</v>
      </c>
      <c r="Z158" s="124">
        <v>5.5300000000000002E-3</v>
      </c>
      <c r="AA158" s="125">
        <f>$Z$158*$K$158</f>
        <v>0.1106</v>
      </c>
      <c r="AR158" s="80" t="s">
        <v>155</v>
      </c>
      <c r="AT158" s="80" t="s">
        <v>115</v>
      </c>
      <c r="AU158" s="80" t="s">
        <v>72</v>
      </c>
      <c r="AY158" s="6" t="s">
        <v>114</v>
      </c>
      <c r="BE158" s="126">
        <f>IF($U$158="základní",$N$158,0)</f>
        <v>0</v>
      </c>
      <c r="BF158" s="126">
        <f>IF($U$158="snížená",$N$158,0)</f>
        <v>0</v>
      </c>
      <c r="BG158" s="126">
        <f>IF($U$158="zákl. přenesená",$N$158,0)</f>
        <v>0</v>
      </c>
      <c r="BH158" s="126">
        <f>IF($U$158="sníž. přenesená",$N$158,0)</f>
        <v>0</v>
      </c>
      <c r="BI158" s="126">
        <f>IF($U$158="nulová",$N$158,0)</f>
        <v>0</v>
      </c>
      <c r="BJ158" s="80" t="s">
        <v>8</v>
      </c>
      <c r="BK158" s="126">
        <f>ROUND($L$158*$K$158,0)</f>
        <v>0</v>
      </c>
      <c r="BL158" s="80" t="s">
        <v>155</v>
      </c>
      <c r="BM158" s="80" t="s">
        <v>273</v>
      </c>
    </row>
    <row r="159" spans="2:65" s="6" customFormat="1" ht="16.7" customHeight="1">
      <c r="B159" s="21"/>
      <c r="C159" s="22"/>
      <c r="D159" s="22"/>
      <c r="E159" s="22"/>
      <c r="F159" s="258" t="s">
        <v>274</v>
      </c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41"/>
      <c r="T159" s="50"/>
      <c r="U159" s="22"/>
      <c r="V159" s="22"/>
      <c r="W159" s="22"/>
      <c r="X159" s="22"/>
      <c r="Y159" s="22"/>
      <c r="Z159" s="22"/>
      <c r="AA159" s="51"/>
      <c r="AT159" s="6" t="s">
        <v>123</v>
      </c>
      <c r="AU159" s="6" t="s">
        <v>72</v>
      </c>
    </row>
    <row r="160" spans="2:65" s="6" customFormat="1" ht="27.2" customHeight="1">
      <c r="B160" s="21"/>
      <c r="C160" s="117" t="s">
        <v>275</v>
      </c>
      <c r="D160" s="117" t="s">
        <v>115</v>
      </c>
      <c r="E160" s="118" t="s">
        <v>276</v>
      </c>
      <c r="F160" s="268" t="s">
        <v>277</v>
      </c>
      <c r="G160" s="267"/>
      <c r="H160" s="267"/>
      <c r="I160" s="267"/>
      <c r="J160" s="120" t="s">
        <v>154</v>
      </c>
      <c r="K160" s="121">
        <v>6</v>
      </c>
      <c r="L160" s="269"/>
      <c r="M160" s="267"/>
      <c r="N160" s="270">
        <f>ROUND($L$160*$K$160,0)</f>
        <v>0</v>
      </c>
      <c r="O160" s="267"/>
      <c r="P160" s="267"/>
      <c r="Q160" s="267"/>
      <c r="R160" s="119" t="s">
        <v>119</v>
      </c>
      <c r="S160" s="41"/>
      <c r="T160" s="122"/>
      <c r="U160" s="123" t="s">
        <v>34</v>
      </c>
      <c r="V160" s="22"/>
      <c r="W160" s="22"/>
      <c r="X160" s="124">
        <v>3.5E-4</v>
      </c>
      <c r="Y160" s="124">
        <f>$X$160*$K$160</f>
        <v>2.0999999999999999E-3</v>
      </c>
      <c r="Z160" s="124">
        <v>9.8099999999999993E-3</v>
      </c>
      <c r="AA160" s="125">
        <f>$Z$160*$K$160</f>
        <v>5.8859999999999996E-2</v>
      </c>
      <c r="AR160" s="80" t="s">
        <v>155</v>
      </c>
      <c r="AT160" s="80" t="s">
        <v>115</v>
      </c>
      <c r="AU160" s="80" t="s">
        <v>72</v>
      </c>
      <c r="AY160" s="6" t="s">
        <v>114</v>
      </c>
      <c r="BE160" s="126">
        <f>IF($U$160="základní",$N$160,0)</f>
        <v>0</v>
      </c>
      <c r="BF160" s="126">
        <f>IF($U$160="snížená",$N$160,0)</f>
        <v>0</v>
      </c>
      <c r="BG160" s="126">
        <f>IF($U$160="zákl. přenesená",$N$160,0)</f>
        <v>0</v>
      </c>
      <c r="BH160" s="126">
        <f>IF($U$160="sníž. přenesená",$N$160,0)</f>
        <v>0</v>
      </c>
      <c r="BI160" s="126">
        <f>IF($U$160="nulová",$N$160,0)</f>
        <v>0</v>
      </c>
      <c r="BJ160" s="80" t="s">
        <v>8</v>
      </c>
      <c r="BK160" s="126">
        <f>ROUND($L$160*$K$160,0)</f>
        <v>0</v>
      </c>
      <c r="BL160" s="80" t="s">
        <v>155</v>
      </c>
      <c r="BM160" s="80" t="s">
        <v>278</v>
      </c>
    </row>
    <row r="161" spans="2:65" s="6" customFormat="1" ht="16.7" customHeight="1">
      <c r="B161" s="21"/>
      <c r="C161" s="22"/>
      <c r="D161" s="22"/>
      <c r="E161" s="22"/>
      <c r="F161" s="258" t="s">
        <v>279</v>
      </c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41"/>
      <c r="T161" s="50"/>
      <c r="U161" s="22"/>
      <c r="V161" s="22"/>
      <c r="W161" s="22"/>
      <c r="X161" s="22"/>
      <c r="Y161" s="22"/>
      <c r="Z161" s="22"/>
      <c r="AA161" s="51"/>
      <c r="AT161" s="6" t="s">
        <v>123</v>
      </c>
      <c r="AU161" s="6" t="s">
        <v>72</v>
      </c>
    </row>
    <row r="162" spans="2:65" s="6" customFormat="1" ht="27.2" customHeight="1">
      <c r="B162" s="21"/>
      <c r="C162" s="117" t="s">
        <v>161</v>
      </c>
      <c r="D162" s="117" t="s">
        <v>115</v>
      </c>
      <c r="E162" s="118" t="s">
        <v>280</v>
      </c>
      <c r="F162" s="268" t="s">
        <v>281</v>
      </c>
      <c r="G162" s="267"/>
      <c r="H162" s="267"/>
      <c r="I162" s="267"/>
      <c r="J162" s="120" t="s">
        <v>206</v>
      </c>
      <c r="K162" s="121">
        <v>1</v>
      </c>
      <c r="L162" s="269"/>
      <c r="M162" s="267"/>
      <c r="N162" s="270">
        <f>ROUND($L$162*$K$162,0)</f>
        <v>0</v>
      </c>
      <c r="O162" s="267"/>
      <c r="P162" s="267"/>
      <c r="Q162" s="267"/>
      <c r="R162" s="119" t="s">
        <v>119</v>
      </c>
      <c r="S162" s="41"/>
      <c r="T162" s="122"/>
      <c r="U162" s="123" t="s">
        <v>34</v>
      </c>
      <c r="V162" s="22"/>
      <c r="W162" s="22"/>
      <c r="X162" s="124">
        <v>7.2700000000000004E-3</v>
      </c>
      <c r="Y162" s="124">
        <f>$X$162*$K$162</f>
        <v>7.2700000000000004E-3</v>
      </c>
      <c r="Z162" s="124">
        <v>0</v>
      </c>
      <c r="AA162" s="125">
        <f>$Z$162*$K$162</f>
        <v>0</v>
      </c>
      <c r="AR162" s="80" t="s">
        <v>155</v>
      </c>
      <c r="AT162" s="80" t="s">
        <v>115</v>
      </c>
      <c r="AU162" s="80" t="s">
        <v>72</v>
      </c>
      <c r="AY162" s="6" t="s">
        <v>114</v>
      </c>
      <c r="BE162" s="126">
        <f>IF($U$162="základní",$N$162,0)</f>
        <v>0</v>
      </c>
      <c r="BF162" s="126">
        <f>IF($U$162="snížená",$N$162,0)</f>
        <v>0</v>
      </c>
      <c r="BG162" s="126">
        <f>IF($U$162="zákl. přenesená",$N$162,0)</f>
        <v>0</v>
      </c>
      <c r="BH162" s="126">
        <f>IF($U$162="sníž. přenesená",$N$162,0)</f>
        <v>0</v>
      </c>
      <c r="BI162" s="126">
        <f>IF($U$162="nulová",$N$162,0)</f>
        <v>0</v>
      </c>
      <c r="BJ162" s="80" t="s">
        <v>8</v>
      </c>
      <c r="BK162" s="126">
        <f>ROUND($L$162*$K$162,0)</f>
        <v>0</v>
      </c>
      <c r="BL162" s="80" t="s">
        <v>155</v>
      </c>
      <c r="BM162" s="80" t="s">
        <v>282</v>
      </c>
    </row>
    <row r="163" spans="2:65" s="6" customFormat="1" ht="16.7" customHeight="1">
      <c r="B163" s="21"/>
      <c r="C163" s="22"/>
      <c r="D163" s="22"/>
      <c r="E163" s="22"/>
      <c r="F163" s="258" t="s">
        <v>283</v>
      </c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41"/>
      <c r="T163" s="50"/>
      <c r="U163" s="22"/>
      <c r="V163" s="22"/>
      <c r="W163" s="22"/>
      <c r="X163" s="22"/>
      <c r="Y163" s="22"/>
      <c r="Z163" s="22"/>
      <c r="AA163" s="51"/>
      <c r="AT163" s="6" t="s">
        <v>123</v>
      </c>
      <c r="AU163" s="6" t="s">
        <v>72</v>
      </c>
    </row>
    <row r="164" spans="2:65" s="6" customFormat="1" ht="27.2" customHeight="1">
      <c r="B164" s="21"/>
      <c r="C164" s="134" t="s">
        <v>284</v>
      </c>
      <c r="D164" s="134" t="s">
        <v>140</v>
      </c>
      <c r="E164" s="135" t="s">
        <v>285</v>
      </c>
      <c r="F164" s="263" t="s">
        <v>286</v>
      </c>
      <c r="G164" s="264"/>
      <c r="H164" s="264"/>
      <c r="I164" s="264"/>
      <c r="J164" s="136" t="s">
        <v>202</v>
      </c>
      <c r="K164" s="137">
        <v>1</v>
      </c>
      <c r="L164" s="265"/>
      <c r="M164" s="264"/>
      <c r="N164" s="266">
        <f>ROUND($L$164*$K$164,0)</f>
        <v>0</v>
      </c>
      <c r="O164" s="267"/>
      <c r="P164" s="267"/>
      <c r="Q164" s="267"/>
      <c r="R164" s="119"/>
      <c r="S164" s="41"/>
      <c r="T164" s="122"/>
      <c r="U164" s="123" t="s">
        <v>34</v>
      </c>
      <c r="V164" s="22"/>
      <c r="W164" s="22"/>
      <c r="X164" s="124">
        <v>0</v>
      </c>
      <c r="Y164" s="124">
        <f>$X$164*$K$164</f>
        <v>0</v>
      </c>
      <c r="Z164" s="124">
        <v>0</v>
      </c>
      <c r="AA164" s="125">
        <f>$Z$164*$K$164</f>
        <v>0</v>
      </c>
      <c r="AR164" s="80" t="s">
        <v>161</v>
      </c>
      <c r="AT164" s="80" t="s">
        <v>140</v>
      </c>
      <c r="AU164" s="80" t="s">
        <v>72</v>
      </c>
      <c r="AY164" s="6" t="s">
        <v>114</v>
      </c>
      <c r="BE164" s="126">
        <f>IF($U$164="základní",$N$164,0)</f>
        <v>0</v>
      </c>
      <c r="BF164" s="126">
        <f>IF($U$164="snížená",$N$164,0)</f>
        <v>0</v>
      </c>
      <c r="BG164" s="126">
        <f>IF($U$164="zákl. přenesená",$N$164,0)</f>
        <v>0</v>
      </c>
      <c r="BH164" s="126">
        <f>IF($U$164="sníž. přenesená",$N$164,0)</f>
        <v>0</v>
      </c>
      <c r="BI164" s="126">
        <f>IF($U$164="nulová",$N$164,0)</f>
        <v>0</v>
      </c>
      <c r="BJ164" s="80" t="s">
        <v>8</v>
      </c>
      <c r="BK164" s="126">
        <f>ROUND($L$164*$K$164,0)</f>
        <v>0</v>
      </c>
      <c r="BL164" s="80" t="s">
        <v>155</v>
      </c>
      <c r="BM164" s="80" t="s">
        <v>287</v>
      </c>
    </row>
    <row r="165" spans="2:65" s="6" customFormat="1" ht="16.7" customHeight="1">
      <c r="B165" s="21"/>
      <c r="C165" s="22"/>
      <c r="D165" s="22"/>
      <c r="E165" s="22"/>
      <c r="F165" s="258" t="s">
        <v>286</v>
      </c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41"/>
      <c r="T165" s="50"/>
      <c r="U165" s="22"/>
      <c r="V165" s="22"/>
      <c r="W165" s="22"/>
      <c r="X165" s="22"/>
      <c r="Y165" s="22"/>
      <c r="Z165" s="22"/>
      <c r="AA165" s="51"/>
      <c r="AT165" s="6" t="s">
        <v>123</v>
      </c>
      <c r="AU165" s="6" t="s">
        <v>72</v>
      </c>
    </row>
    <row r="166" spans="2:65" s="6" customFormat="1" ht="15.75" customHeight="1">
      <c r="B166" s="21"/>
      <c r="C166" s="134" t="s">
        <v>288</v>
      </c>
      <c r="D166" s="134" t="s">
        <v>140</v>
      </c>
      <c r="E166" s="135" t="s">
        <v>289</v>
      </c>
      <c r="F166" s="263" t="s">
        <v>290</v>
      </c>
      <c r="G166" s="264"/>
      <c r="H166" s="264"/>
      <c r="I166" s="264"/>
      <c r="J166" s="136" t="s">
        <v>202</v>
      </c>
      <c r="K166" s="137">
        <v>2</v>
      </c>
      <c r="L166" s="265"/>
      <c r="M166" s="264"/>
      <c r="N166" s="266">
        <f>ROUND($L$166*$K$166,0)</f>
        <v>0</v>
      </c>
      <c r="O166" s="267"/>
      <c r="P166" s="267"/>
      <c r="Q166" s="267"/>
      <c r="R166" s="119"/>
      <c r="S166" s="41"/>
      <c r="T166" s="122"/>
      <c r="U166" s="123" t="s">
        <v>34</v>
      </c>
      <c r="V166" s="22"/>
      <c r="W166" s="22"/>
      <c r="X166" s="124">
        <v>0</v>
      </c>
      <c r="Y166" s="124">
        <f>$X$166*$K$166</f>
        <v>0</v>
      </c>
      <c r="Z166" s="124">
        <v>0</v>
      </c>
      <c r="AA166" s="125">
        <f>$Z$166*$K$166</f>
        <v>0</v>
      </c>
      <c r="AR166" s="80" t="s">
        <v>161</v>
      </c>
      <c r="AT166" s="80" t="s">
        <v>140</v>
      </c>
      <c r="AU166" s="80" t="s">
        <v>72</v>
      </c>
      <c r="AY166" s="6" t="s">
        <v>114</v>
      </c>
      <c r="BE166" s="126">
        <f>IF($U$166="základní",$N$166,0)</f>
        <v>0</v>
      </c>
      <c r="BF166" s="126">
        <f>IF($U$166="snížená",$N$166,0)</f>
        <v>0</v>
      </c>
      <c r="BG166" s="126">
        <f>IF($U$166="zákl. přenesená",$N$166,0)</f>
        <v>0</v>
      </c>
      <c r="BH166" s="126">
        <f>IF($U$166="sníž. přenesená",$N$166,0)</f>
        <v>0</v>
      </c>
      <c r="BI166" s="126">
        <f>IF($U$166="nulová",$N$166,0)</f>
        <v>0</v>
      </c>
      <c r="BJ166" s="80" t="s">
        <v>8</v>
      </c>
      <c r="BK166" s="126">
        <f>ROUND($L$166*$K$166,0)</f>
        <v>0</v>
      </c>
      <c r="BL166" s="80" t="s">
        <v>155</v>
      </c>
      <c r="BM166" s="80" t="s">
        <v>291</v>
      </c>
    </row>
    <row r="167" spans="2:65" s="6" customFormat="1" ht="16.7" customHeight="1">
      <c r="B167" s="21"/>
      <c r="C167" s="22"/>
      <c r="D167" s="22"/>
      <c r="E167" s="22"/>
      <c r="F167" s="258" t="s">
        <v>290</v>
      </c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41"/>
      <c r="T167" s="50"/>
      <c r="U167" s="22"/>
      <c r="V167" s="22"/>
      <c r="W167" s="22"/>
      <c r="X167" s="22"/>
      <c r="Y167" s="22"/>
      <c r="Z167" s="22"/>
      <c r="AA167" s="51"/>
      <c r="AT167" s="6" t="s">
        <v>123</v>
      </c>
      <c r="AU167" s="6" t="s">
        <v>72</v>
      </c>
    </row>
    <row r="168" spans="2:65" s="6" customFormat="1" ht="27.2" customHeight="1">
      <c r="B168" s="21"/>
      <c r="C168" s="134" t="s">
        <v>292</v>
      </c>
      <c r="D168" s="134" t="s">
        <v>140</v>
      </c>
      <c r="E168" s="135" t="s">
        <v>293</v>
      </c>
      <c r="F168" s="263" t="s">
        <v>294</v>
      </c>
      <c r="G168" s="264"/>
      <c r="H168" s="264"/>
      <c r="I168" s="264"/>
      <c r="J168" s="136" t="s">
        <v>202</v>
      </c>
      <c r="K168" s="137">
        <v>2</v>
      </c>
      <c r="L168" s="265"/>
      <c r="M168" s="264"/>
      <c r="N168" s="266">
        <f>ROUND($L$168*$K$168,0)</f>
        <v>0</v>
      </c>
      <c r="O168" s="267"/>
      <c r="P168" s="267"/>
      <c r="Q168" s="267"/>
      <c r="R168" s="119"/>
      <c r="S168" s="41"/>
      <c r="T168" s="122"/>
      <c r="U168" s="123" t="s">
        <v>34</v>
      </c>
      <c r="V168" s="22"/>
      <c r="W168" s="22"/>
      <c r="X168" s="124">
        <v>0</v>
      </c>
      <c r="Y168" s="124">
        <f>$X$168*$K$168</f>
        <v>0</v>
      </c>
      <c r="Z168" s="124">
        <v>0</v>
      </c>
      <c r="AA168" s="125">
        <f>$Z$168*$K$168</f>
        <v>0</v>
      </c>
      <c r="AR168" s="80" t="s">
        <v>161</v>
      </c>
      <c r="AT168" s="80" t="s">
        <v>140</v>
      </c>
      <c r="AU168" s="80" t="s">
        <v>72</v>
      </c>
      <c r="AY168" s="6" t="s">
        <v>114</v>
      </c>
      <c r="BE168" s="126">
        <f>IF($U$168="základní",$N$168,0)</f>
        <v>0</v>
      </c>
      <c r="BF168" s="126">
        <f>IF($U$168="snížená",$N$168,0)</f>
        <v>0</v>
      </c>
      <c r="BG168" s="126">
        <f>IF($U$168="zákl. přenesená",$N$168,0)</f>
        <v>0</v>
      </c>
      <c r="BH168" s="126">
        <f>IF($U$168="sníž. přenesená",$N$168,0)</f>
        <v>0</v>
      </c>
      <c r="BI168" s="126">
        <f>IF($U$168="nulová",$N$168,0)</f>
        <v>0</v>
      </c>
      <c r="BJ168" s="80" t="s">
        <v>8</v>
      </c>
      <c r="BK168" s="126">
        <f>ROUND($L$168*$K$168,0)</f>
        <v>0</v>
      </c>
      <c r="BL168" s="80" t="s">
        <v>155</v>
      </c>
      <c r="BM168" s="80" t="s">
        <v>295</v>
      </c>
    </row>
    <row r="169" spans="2:65" s="6" customFormat="1" ht="16.7" customHeight="1">
      <c r="B169" s="21"/>
      <c r="C169" s="22"/>
      <c r="D169" s="22"/>
      <c r="E169" s="22"/>
      <c r="F169" s="258" t="s">
        <v>294</v>
      </c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41"/>
      <c r="T169" s="50"/>
      <c r="U169" s="22"/>
      <c r="V169" s="22"/>
      <c r="W169" s="22"/>
      <c r="X169" s="22"/>
      <c r="Y169" s="22"/>
      <c r="Z169" s="22"/>
      <c r="AA169" s="51"/>
      <c r="AT169" s="6" t="s">
        <v>123</v>
      </c>
      <c r="AU169" s="6" t="s">
        <v>72</v>
      </c>
    </row>
    <row r="170" spans="2:65" s="6" customFormat="1" ht="15.75" customHeight="1">
      <c r="B170" s="21"/>
      <c r="C170" s="134" t="s">
        <v>296</v>
      </c>
      <c r="D170" s="134" t="s">
        <v>140</v>
      </c>
      <c r="E170" s="135" t="s">
        <v>297</v>
      </c>
      <c r="F170" s="263" t="s">
        <v>298</v>
      </c>
      <c r="G170" s="264"/>
      <c r="H170" s="264"/>
      <c r="I170" s="264"/>
      <c r="J170" s="136" t="s">
        <v>202</v>
      </c>
      <c r="K170" s="137">
        <v>1</v>
      </c>
      <c r="L170" s="265"/>
      <c r="M170" s="264"/>
      <c r="N170" s="266">
        <f>ROUND($L$170*$K$170,0)</f>
        <v>0</v>
      </c>
      <c r="O170" s="267"/>
      <c r="P170" s="267"/>
      <c r="Q170" s="267"/>
      <c r="R170" s="119"/>
      <c r="S170" s="41"/>
      <c r="T170" s="122"/>
      <c r="U170" s="123" t="s">
        <v>34</v>
      </c>
      <c r="V170" s="22"/>
      <c r="W170" s="22"/>
      <c r="X170" s="124">
        <v>0</v>
      </c>
      <c r="Y170" s="124">
        <f>$X$170*$K$170</f>
        <v>0</v>
      </c>
      <c r="Z170" s="124">
        <v>0</v>
      </c>
      <c r="AA170" s="125">
        <f>$Z$170*$K$170</f>
        <v>0</v>
      </c>
      <c r="AR170" s="80" t="s">
        <v>161</v>
      </c>
      <c r="AT170" s="80" t="s">
        <v>140</v>
      </c>
      <c r="AU170" s="80" t="s">
        <v>72</v>
      </c>
      <c r="AY170" s="6" t="s">
        <v>114</v>
      </c>
      <c r="BE170" s="126">
        <f>IF($U$170="základní",$N$170,0)</f>
        <v>0</v>
      </c>
      <c r="BF170" s="126">
        <f>IF($U$170="snížená",$N$170,0)</f>
        <v>0</v>
      </c>
      <c r="BG170" s="126">
        <f>IF($U$170="zákl. přenesená",$N$170,0)</f>
        <v>0</v>
      </c>
      <c r="BH170" s="126">
        <f>IF($U$170="sníž. přenesená",$N$170,0)</f>
        <v>0</v>
      </c>
      <c r="BI170" s="126">
        <f>IF($U$170="nulová",$N$170,0)</f>
        <v>0</v>
      </c>
      <c r="BJ170" s="80" t="s">
        <v>8</v>
      </c>
      <c r="BK170" s="126">
        <f>ROUND($L$170*$K$170,0)</f>
        <v>0</v>
      </c>
      <c r="BL170" s="80" t="s">
        <v>155</v>
      </c>
      <c r="BM170" s="80" t="s">
        <v>299</v>
      </c>
    </row>
    <row r="171" spans="2:65" s="6" customFormat="1" ht="16.7" customHeight="1">
      <c r="B171" s="21"/>
      <c r="C171" s="22"/>
      <c r="D171" s="22"/>
      <c r="E171" s="22"/>
      <c r="F171" s="258" t="s">
        <v>298</v>
      </c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41"/>
      <c r="T171" s="50"/>
      <c r="U171" s="22"/>
      <c r="V171" s="22"/>
      <c r="W171" s="22"/>
      <c r="X171" s="22"/>
      <c r="Y171" s="22"/>
      <c r="Z171" s="22"/>
      <c r="AA171" s="51"/>
      <c r="AT171" s="6" t="s">
        <v>123</v>
      </c>
      <c r="AU171" s="6" t="s">
        <v>72</v>
      </c>
    </row>
    <row r="172" spans="2:65" s="6" customFormat="1" ht="15.75" customHeight="1">
      <c r="B172" s="21"/>
      <c r="C172" s="134" t="s">
        <v>300</v>
      </c>
      <c r="D172" s="134" t="s">
        <v>140</v>
      </c>
      <c r="E172" s="135" t="s">
        <v>301</v>
      </c>
      <c r="F172" s="263" t="s">
        <v>302</v>
      </c>
      <c r="G172" s="264"/>
      <c r="H172" s="264"/>
      <c r="I172" s="264"/>
      <c r="J172" s="136" t="s">
        <v>202</v>
      </c>
      <c r="K172" s="137">
        <v>10</v>
      </c>
      <c r="L172" s="265"/>
      <c r="M172" s="264"/>
      <c r="N172" s="266">
        <f>ROUND($L$172*$K$172,0)</f>
        <v>0</v>
      </c>
      <c r="O172" s="267"/>
      <c r="P172" s="267"/>
      <c r="Q172" s="267"/>
      <c r="R172" s="119"/>
      <c r="S172" s="41"/>
      <c r="T172" s="122"/>
      <c r="U172" s="123" t="s">
        <v>34</v>
      </c>
      <c r="V172" s="22"/>
      <c r="W172" s="22"/>
      <c r="X172" s="124">
        <v>0</v>
      </c>
      <c r="Y172" s="124">
        <f>$X$172*$K$172</f>
        <v>0</v>
      </c>
      <c r="Z172" s="124">
        <v>0</v>
      </c>
      <c r="AA172" s="125">
        <f>$Z$172*$K$172</f>
        <v>0</v>
      </c>
      <c r="AR172" s="80" t="s">
        <v>161</v>
      </c>
      <c r="AT172" s="80" t="s">
        <v>140</v>
      </c>
      <c r="AU172" s="80" t="s">
        <v>72</v>
      </c>
      <c r="AY172" s="6" t="s">
        <v>114</v>
      </c>
      <c r="BE172" s="126">
        <f>IF($U$172="základní",$N$172,0)</f>
        <v>0</v>
      </c>
      <c r="BF172" s="126">
        <f>IF($U$172="snížená",$N$172,0)</f>
        <v>0</v>
      </c>
      <c r="BG172" s="126">
        <f>IF($U$172="zákl. přenesená",$N$172,0)</f>
        <v>0</v>
      </c>
      <c r="BH172" s="126">
        <f>IF($U$172="sníž. přenesená",$N$172,0)</f>
        <v>0</v>
      </c>
      <c r="BI172" s="126">
        <f>IF($U$172="nulová",$N$172,0)</f>
        <v>0</v>
      </c>
      <c r="BJ172" s="80" t="s">
        <v>8</v>
      </c>
      <c r="BK172" s="126">
        <f>ROUND($L$172*$K$172,0)</f>
        <v>0</v>
      </c>
      <c r="BL172" s="80" t="s">
        <v>155</v>
      </c>
      <c r="BM172" s="80" t="s">
        <v>303</v>
      </c>
    </row>
    <row r="173" spans="2:65" s="6" customFormat="1" ht="16.7" customHeight="1">
      <c r="B173" s="21"/>
      <c r="C173" s="22"/>
      <c r="D173" s="22"/>
      <c r="E173" s="22"/>
      <c r="F173" s="258" t="s">
        <v>302</v>
      </c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41"/>
      <c r="T173" s="50"/>
      <c r="U173" s="22"/>
      <c r="V173" s="22"/>
      <c r="W173" s="22"/>
      <c r="X173" s="22"/>
      <c r="Y173" s="22"/>
      <c r="Z173" s="22"/>
      <c r="AA173" s="51"/>
      <c r="AT173" s="6" t="s">
        <v>123</v>
      </c>
      <c r="AU173" s="6" t="s">
        <v>72</v>
      </c>
    </row>
    <row r="174" spans="2:65" s="6" customFormat="1" ht="15.75" customHeight="1">
      <c r="B174" s="21"/>
      <c r="C174" s="134" t="s">
        <v>304</v>
      </c>
      <c r="D174" s="134" t="s">
        <v>140</v>
      </c>
      <c r="E174" s="135" t="s">
        <v>305</v>
      </c>
      <c r="F174" s="263" t="s">
        <v>306</v>
      </c>
      <c r="G174" s="264"/>
      <c r="H174" s="264"/>
      <c r="I174" s="264"/>
      <c r="J174" s="136" t="s">
        <v>202</v>
      </c>
      <c r="K174" s="137">
        <v>5</v>
      </c>
      <c r="L174" s="265"/>
      <c r="M174" s="264"/>
      <c r="N174" s="266">
        <f>ROUND($L$174*$K$174,0)</f>
        <v>0</v>
      </c>
      <c r="O174" s="267"/>
      <c r="P174" s="267"/>
      <c r="Q174" s="267"/>
      <c r="R174" s="119"/>
      <c r="S174" s="41"/>
      <c r="T174" s="122"/>
      <c r="U174" s="123" t="s">
        <v>34</v>
      </c>
      <c r="V174" s="22"/>
      <c r="W174" s="22"/>
      <c r="X174" s="124">
        <v>0</v>
      </c>
      <c r="Y174" s="124">
        <f>$X$174*$K$174</f>
        <v>0</v>
      </c>
      <c r="Z174" s="124">
        <v>0</v>
      </c>
      <c r="AA174" s="125">
        <f>$Z$174*$K$174</f>
        <v>0</v>
      </c>
      <c r="AR174" s="80" t="s">
        <v>161</v>
      </c>
      <c r="AT174" s="80" t="s">
        <v>140</v>
      </c>
      <c r="AU174" s="80" t="s">
        <v>72</v>
      </c>
      <c r="AY174" s="6" t="s">
        <v>114</v>
      </c>
      <c r="BE174" s="126">
        <f>IF($U$174="základní",$N$174,0)</f>
        <v>0</v>
      </c>
      <c r="BF174" s="126">
        <f>IF($U$174="snížená",$N$174,0)</f>
        <v>0</v>
      </c>
      <c r="BG174" s="126">
        <f>IF($U$174="zákl. přenesená",$N$174,0)</f>
        <v>0</v>
      </c>
      <c r="BH174" s="126">
        <f>IF($U$174="sníž. přenesená",$N$174,0)</f>
        <v>0</v>
      </c>
      <c r="BI174" s="126">
        <f>IF($U$174="nulová",$N$174,0)</f>
        <v>0</v>
      </c>
      <c r="BJ174" s="80" t="s">
        <v>8</v>
      </c>
      <c r="BK174" s="126">
        <f>ROUND($L$174*$K$174,0)</f>
        <v>0</v>
      </c>
      <c r="BL174" s="80" t="s">
        <v>155</v>
      </c>
      <c r="BM174" s="80" t="s">
        <v>307</v>
      </c>
    </row>
    <row r="175" spans="2:65" s="6" customFormat="1" ht="16.7" customHeight="1">
      <c r="B175" s="21"/>
      <c r="C175" s="22"/>
      <c r="D175" s="22"/>
      <c r="E175" s="22"/>
      <c r="F175" s="258" t="s">
        <v>306</v>
      </c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41"/>
      <c r="T175" s="50"/>
      <c r="U175" s="22"/>
      <c r="V175" s="22"/>
      <c r="W175" s="22"/>
      <c r="X175" s="22"/>
      <c r="Y175" s="22"/>
      <c r="Z175" s="22"/>
      <c r="AA175" s="51"/>
      <c r="AT175" s="6" t="s">
        <v>123</v>
      </c>
      <c r="AU175" s="6" t="s">
        <v>72</v>
      </c>
    </row>
    <row r="176" spans="2:65" s="6" customFormat="1" ht="15.75" customHeight="1">
      <c r="B176" s="21"/>
      <c r="C176" s="134" t="s">
        <v>308</v>
      </c>
      <c r="D176" s="134" t="s">
        <v>140</v>
      </c>
      <c r="E176" s="135" t="s">
        <v>309</v>
      </c>
      <c r="F176" s="263" t="s">
        <v>310</v>
      </c>
      <c r="G176" s="264"/>
      <c r="H176" s="264"/>
      <c r="I176" s="264"/>
      <c r="J176" s="136" t="s">
        <v>202</v>
      </c>
      <c r="K176" s="137">
        <v>5</v>
      </c>
      <c r="L176" s="265"/>
      <c r="M176" s="264"/>
      <c r="N176" s="266">
        <f>ROUND($L$176*$K$176,0)</f>
        <v>0</v>
      </c>
      <c r="O176" s="267"/>
      <c r="P176" s="267"/>
      <c r="Q176" s="267"/>
      <c r="R176" s="119"/>
      <c r="S176" s="41"/>
      <c r="T176" s="122"/>
      <c r="U176" s="123" t="s">
        <v>34</v>
      </c>
      <c r="V176" s="22"/>
      <c r="W176" s="22"/>
      <c r="X176" s="124">
        <v>0</v>
      </c>
      <c r="Y176" s="124">
        <f>$X$176*$K$176</f>
        <v>0</v>
      </c>
      <c r="Z176" s="124">
        <v>0</v>
      </c>
      <c r="AA176" s="125">
        <f>$Z$176*$K$176</f>
        <v>0</v>
      </c>
      <c r="AR176" s="80" t="s">
        <v>161</v>
      </c>
      <c r="AT176" s="80" t="s">
        <v>140</v>
      </c>
      <c r="AU176" s="80" t="s">
        <v>72</v>
      </c>
      <c r="AY176" s="6" t="s">
        <v>114</v>
      </c>
      <c r="BE176" s="126">
        <f>IF($U$176="základní",$N$176,0)</f>
        <v>0</v>
      </c>
      <c r="BF176" s="126">
        <f>IF($U$176="snížená",$N$176,0)</f>
        <v>0</v>
      </c>
      <c r="BG176" s="126">
        <f>IF($U$176="zákl. přenesená",$N$176,0)</f>
        <v>0</v>
      </c>
      <c r="BH176" s="126">
        <f>IF($U$176="sníž. přenesená",$N$176,0)</f>
        <v>0</v>
      </c>
      <c r="BI176" s="126">
        <f>IF($U$176="nulová",$N$176,0)</f>
        <v>0</v>
      </c>
      <c r="BJ176" s="80" t="s">
        <v>8</v>
      </c>
      <c r="BK176" s="126">
        <f>ROUND($L$176*$K$176,0)</f>
        <v>0</v>
      </c>
      <c r="BL176" s="80" t="s">
        <v>155</v>
      </c>
      <c r="BM176" s="80" t="s">
        <v>311</v>
      </c>
    </row>
    <row r="177" spans="2:65" s="6" customFormat="1" ht="16.7" customHeight="1">
      <c r="B177" s="21"/>
      <c r="C177" s="22"/>
      <c r="D177" s="22"/>
      <c r="E177" s="22"/>
      <c r="F177" s="258" t="s">
        <v>310</v>
      </c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41"/>
      <c r="T177" s="50"/>
      <c r="U177" s="22"/>
      <c r="V177" s="22"/>
      <c r="W177" s="22"/>
      <c r="X177" s="22"/>
      <c r="Y177" s="22"/>
      <c r="Z177" s="22"/>
      <c r="AA177" s="51"/>
      <c r="AT177" s="6" t="s">
        <v>123</v>
      </c>
      <c r="AU177" s="6" t="s">
        <v>72</v>
      </c>
    </row>
    <row r="178" spans="2:65" s="6" customFormat="1" ht="15.75" customHeight="1">
      <c r="B178" s="21"/>
      <c r="C178" s="134" t="s">
        <v>312</v>
      </c>
      <c r="D178" s="134" t="s">
        <v>140</v>
      </c>
      <c r="E178" s="135" t="s">
        <v>313</v>
      </c>
      <c r="F178" s="263" t="s">
        <v>314</v>
      </c>
      <c r="G178" s="264"/>
      <c r="H178" s="264"/>
      <c r="I178" s="264"/>
      <c r="J178" s="136" t="s">
        <v>202</v>
      </c>
      <c r="K178" s="137">
        <v>5</v>
      </c>
      <c r="L178" s="265"/>
      <c r="M178" s="264"/>
      <c r="N178" s="266">
        <f>ROUND($L$178*$K$178,0)</f>
        <v>0</v>
      </c>
      <c r="O178" s="267"/>
      <c r="P178" s="267"/>
      <c r="Q178" s="267"/>
      <c r="R178" s="119"/>
      <c r="S178" s="41"/>
      <c r="T178" s="122"/>
      <c r="U178" s="123" t="s">
        <v>34</v>
      </c>
      <c r="V178" s="22"/>
      <c r="W178" s="22"/>
      <c r="X178" s="124">
        <v>0</v>
      </c>
      <c r="Y178" s="124">
        <f>$X$178*$K$178</f>
        <v>0</v>
      </c>
      <c r="Z178" s="124">
        <v>0</v>
      </c>
      <c r="AA178" s="125">
        <f>$Z$178*$K$178</f>
        <v>0</v>
      </c>
      <c r="AR178" s="80" t="s">
        <v>161</v>
      </c>
      <c r="AT178" s="80" t="s">
        <v>140</v>
      </c>
      <c r="AU178" s="80" t="s">
        <v>72</v>
      </c>
      <c r="AY178" s="6" t="s">
        <v>114</v>
      </c>
      <c r="BE178" s="126">
        <f>IF($U$178="základní",$N$178,0)</f>
        <v>0</v>
      </c>
      <c r="BF178" s="126">
        <f>IF($U$178="snížená",$N$178,0)</f>
        <v>0</v>
      </c>
      <c r="BG178" s="126">
        <f>IF($U$178="zákl. přenesená",$N$178,0)</f>
        <v>0</v>
      </c>
      <c r="BH178" s="126">
        <f>IF($U$178="sníž. přenesená",$N$178,0)</f>
        <v>0</v>
      </c>
      <c r="BI178" s="126">
        <f>IF($U$178="nulová",$N$178,0)</f>
        <v>0</v>
      </c>
      <c r="BJ178" s="80" t="s">
        <v>8</v>
      </c>
      <c r="BK178" s="126">
        <f>ROUND($L$178*$K$178,0)</f>
        <v>0</v>
      </c>
      <c r="BL178" s="80" t="s">
        <v>155</v>
      </c>
      <c r="BM178" s="80" t="s">
        <v>315</v>
      </c>
    </row>
    <row r="179" spans="2:65" s="6" customFormat="1" ht="16.7" customHeight="1">
      <c r="B179" s="21"/>
      <c r="C179" s="22"/>
      <c r="D179" s="22"/>
      <c r="E179" s="22"/>
      <c r="F179" s="258" t="s">
        <v>314</v>
      </c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41"/>
      <c r="T179" s="50"/>
      <c r="U179" s="22"/>
      <c r="V179" s="22"/>
      <c r="W179" s="22"/>
      <c r="X179" s="22"/>
      <c r="Y179" s="22"/>
      <c r="Z179" s="22"/>
      <c r="AA179" s="51"/>
      <c r="AT179" s="6" t="s">
        <v>123</v>
      </c>
      <c r="AU179" s="6" t="s">
        <v>72</v>
      </c>
    </row>
    <row r="180" spans="2:65" s="6" customFormat="1" ht="15.75" customHeight="1">
      <c r="B180" s="21"/>
      <c r="C180" s="134" t="s">
        <v>316</v>
      </c>
      <c r="D180" s="134" t="s">
        <v>140</v>
      </c>
      <c r="E180" s="135" t="s">
        <v>317</v>
      </c>
      <c r="F180" s="263" t="s">
        <v>318</v>
      </c>
      <c r="G180" s="264"/>
      <c r="H180" s="264"/>
      <c r="I180" s="264"/>
      <c r="J180" s="136" t="s">
        <v>202</v>
      </c>
      <c r="K180" s="137">
        <v>5</v>
      </c>
      <c r="L180" s="265"/>
      <c r="M180" s="264"/>
      <c r="N180" s="266">
        <f>ROUND($L$180*$K$180,0)</f>
        <v>0</v>
      </c>
      <c r="O180" s="267"/>
      <c r="P180" s="267"/>
      <c r="Q180" s="267"/>
      <c r="R180" s="119"/>
      <c r="S180" s="41"/>
      <c r="T180" s="122"/>
      <c r="U180" s="123" t="s">
        <v>34</v>
      </c>
      <c r="V180" s="22"/>
      <c r="W180" s="22"/>
      <c r="X180" s="124">
        <v>0</v>
      </c>
      <c r="Y180" s="124">
        <f>$X$180*$K$180</f>
        <v>0</v>
      </c>
      <c r="Z180" s="124">
        <v>0</v>
      </c>
      <c r="AA180" s="125">
        <f>$Z$180*$K$180</f>
        <v>0</v>
      </c>
      <c r="AR180" s="80" t="s">
        <v>161</v>
      </c>
      <c r="AT180" s="80" t="s">
        <v>140</v>
      </c>
      <c r="AU180" s="80" t="s">
        <v>72</v>
      </c>
      <c r="AY180" s="6" t="s">
        <v>114</v>
      </c>
      <c r="BE180" s="126">
        <f>IF($U$180="základní",$N$180,0)</f>
        <v>0</v>
      </c>
      <c r="BF180" s="126">
        <f>IF($U$180="snížená",$N$180,0)</f>
        <v>0</v>
      </c>
      <c r="BG180" s="126">
        <f>IF($U$180="zákl. přenesená",$N$180,0)</f>
        <v>0</v>
      </c>
      <c r="BH180" s="126">
        <f>IF($U$180="sníž. přenesená",$N$180,0)</f>
        <v>0</v>
      </c>
      <c r="BI180" s="126">
        <f>IF($U$180="nulová",$N$180,0)</f>
        <v>0</v>
      </c>
      <c r="BJ180" s="80" t="s">
        <v>8</v>
      </c>
      <c r="BK180" s="126">
        <f>ROUND($L$180*$K$180,0)</f>
        <v>0</v>
      </c>
      <c r="BL180" s="80" t="s">
        <v>155</v>
      </c>
      <c r="BM180" s="80" t="s">
        <v>319</v>
      </c>
    </row>
    <row r="181" spans="2:65" s="6" customFormat="1" ht="16.7" customHeight="1">
      <c r="B181" s="21"/>
      <c r="C181" s="22"/>
      <c r="D181" s="22"/>
      <c r="E181" s="22"/>
      <c r="F181" s="258" t="s">
        <v>318</v>
      </c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41"/>
      <c r="T181" s="50"/>
      <c r="U181" s="22"/>
      <c r="V181" s="22"/>
      <c r="W181" s="22"/>
      <c r="X181" s="22"/>
      <c r="Y181" s="22"/>
      <c r="Z181" s="22"/>
      <c r="AA181" s="51"/>
      <c r="AT181" s="6" t="s">
        <v>123</v>
      </c>
      <c r="AU181" s="6" t="s">
        <v>72</v>
      </c>
    </row>
    <row r="182" spans="2:65" s="6" customFormat="1" ht="27.2" customHeight="1">
      <c r="B182" s="21"/>
      <c r="C182" s="117" t="s">
        <v>320</v>
      </c>
      <c r="D182" s="117" t="s">
        <v>115</v>
      </c>
      <c r="E182" s="118" t="s">
        <v>321</v>
      </c>
      <c r="F182" s="268" t="s">
        <v>322</v>
      </c>
      <c r="G182" s="267"/>
      <c r="H182" s="267"/>
      <c r="I182" s="267"/>
      <c r="J182" s="120" t="s">
        <v>206</v>
      </c>
      <c r="K182" s="121">
        <v>2</v>
      </c>
      <c r="L182" s="269"/>
      <c r="M182" s="267"/>
      <c r="N182" s="270">
        <f>ROUND($L$182*$K$182,0)</f>
        <v>0</v>
      </c>
      <c r="O182" s="267"/>
      <c r="P182" s="267"/>
      <c r="Q182" s="267"/>
      <c r="R182" s="119" t="s">
        <v>119</v>
      </c>
      <c r="S182" s="41"/>
      <c r="T182" s="122"/>
      <c r="U182" s="123" t="s">
        <v>34</v>
      </c>
      <c r="V182" s="22"/>
      <c r="W182" s="22"/>
      <c r="X182" s="124">
        <v>2.4000000000000001E-4</v>
      </c>
      <c r="Y182" s="124">
        <f>$X$182*$K$182</f>
        <v>4.8000000000000001E-4</v>
      </c>
      <c r="Z182" s="124">
        <v>0</v>
      </c>
      <c r="AA182" s="125">
        <f>$Z$182*$K$182</f>
        <v>0</v>
      </c>
      <c r="AR182" s="80" t="s">
        <v>155</v>
      </c>
      <c r="AT182" s="80" t="s">
        <v>115</v>
      </c>
      <c r="AU182" s="80" t="s">
        <v>72</v>
      </c>
      <c r="AY182" s="6" t="s">
        <v>114</v>
      </c>
      <c r="BE182" s="126">
        <f>IF($U$182="základní",$N$182,0)</f>
        <v>0</v>
      </c>
      <c r="BF182" s="126">
        <f>IF($U$182="snížená",$N$182,0)</f>
        <v>0</v>
      </c>
      <c r="BG182" s="126">
        <f>IF($U$182="zákl. přenesená",$N$182,0)</f>
        <v>0</v>
      </c>
      <c r="BH182" s="126">
        <f>IF($U$182="sníž. přenesená",$N$182,0)</f>
        <v>0</v>
      </c>
      <c r="BI182" s="126">
        <f>IF($U$182="nulová",$N$182,0)</f>
        <v>0</v>
      </c>
      <c r="BJ182" s="80" t="s">
        <v>8</v>
      </c>
      <c r="BK182" s="126">
        <f>ROUND($L$182*$K$182,0)</f>
        <v>0</v>
      </c>
      <c r="BL182" s="80" t="s">
        <v>155</v>
      </c>
      <c r="BM182" s="80" t="s">
        <v>323</v>
      </c>
    </row>
    <row r="183" spans="2:65" s="6" customFormat="1" ht="16.7" customHeight="1">
      <c r="B183" s="21"/>
      <c r="C183" s="22"/>
      <c r="D183" s="22"/>
      <c r="E183" s="22"/>
      <c r="F183" s="258" t="s">
        <v>324</v>
      </c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41"/>
      <c r="T183" s="50"/>
      <c r="U183" s="22"/>
      <c r="V183" s="22"/>
      <c r="W183" s="22"/>
      <c r="X183" s="22"/>
      <c r="Y183" s="22"/>
      <c r="Z183" s="22"/>
      <c r="AA183" s="51"/>
      <c r="AT183" s="6" t="s">
        <v>123</v>
      </c>
      <c r="AU183" s="6" t="s">
        <v>72</v>
      </c>
    </row>
    <row r="184" spans="2:65" s="6" customFormat="1" ht="39" customHeight="1">
      <c r="B184" s="21"/>
      <c r="C184" s="117" t="s">
        <v>325</v>
      </c>
      <c r="D184" s="117" t="s">
        <v>115</v>
      </c>
      <c r="E184" s="118" t="s">
        <v>326</v>
      </c>
      <c r="F184" s="268" t="s">
        <v>327</v>
      </c>
      <c r="G184" s="267"/>
      <c r="H184" s="267"/>
      <c r="I184" s="267"/>
      <c r="J184" s="120" t="s">
        <v>206</v>
      </c>
      <c r="K184" s="121">
        <v>4</v>
      </c>
      <c r="L184" s="269"/>
      <c r="M184" s="267"/>
      <c r="N184" s="270">
        <f>ROUND($L$184*$K$184,0)</f>
        <v>0</v>
      </c>
      <c r="O184" s="267"/>
      <c r="P184" s="267"/>
      <c r="Q184" s="267"/>
      <c r="R184" s="119" t="s">
        <v>119</v>
      </c>
      <c r="S184" s="41"/>
      <c r="T184" s="122"/>
      <c r="U184" s="123" t="s">
        <v>34</v>
      </c>
      <c r="V184" s="22"/>
      <c r="W184" s="22"/>
      <c r="X184" s="124">
        <v>3.8000000000000002E-4</v>
      </c>
      <c r="Y184" s="124">
        <f>$X$184*$K$184</f>
        <v>1.5200000000000001E-3</v>
      </c>
      <c r="Z184" s="124">
        <v>0</v>
      </c>
      <c r="AA184" s="125">
        <f>$Z$184*$K$184</f>
        <v>0</v>
      </c>
      <c r="AR184" s="80" t="s">
        <v>155</v>
      </c>
      <c r="AT184" s="80" t="s">
        <v>115</v>
      </c>
      <c r="AU184" s="80" t="s">
        <v>72</v>
      </c>
      <c r="AY184" s="6" t="s">
        <v>114</v>
      </c>
      <c r="BE184" s="126">
        <f>IF($U$184="základní",$N$184,0)</f>
        <v>0</v>
      </c>
      <c r="BF184" s="126">
        <f>IF($U$184="snížená",$N$184,0)</f>
        <v>0</v>
      </c>
      <c r="BG184" s="126">
        <f>IF($U$184="zákl. přenesená",$N$184,0)</f>
        <v>0</v>
      </c>
      <c r="BH184" s="126">
        <f>IF($U$184="sníž. přenesená",$N$184,0)</f>
        <v>0</v>
      </c>
      <c r="BI184" s="126">
        <f>IF($U$184="nulová",$N$184,0)</f>
        <v>0</v>
      </c>
      <c r="BJ184" s="80" t="s">
        <v>8</v>
      </c>
      <c r="BK184" s="126">
        <f>ROUND($L$184*$K$184,0)</f>
        <v>0</v>
      </c>
      <c r="BL184" s="80" t="s">
        <v>155</v>
      </c>
      <c r="BM184" s="80" t="s">
        <v>328</v>
      </c>
    </row>
    <row r="185" spans="2:65" s="6" customFormat="1" ht="16.7" customHeight="1">
      <c r="B185" s="21"/>
      <c r="C185" s="22"/>
      <c r="D185" s="22"/>
      <c r="E185" s="22"/>
      <c r="F185" s="258" t="s">
        <v>329</v>
      </c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41"/>
      <c r="T185" s="50"/>
      <c r="U185" s="22"/>
      <c r="V185" s="22"/>
      <c r="W185" s="22"/>
      <c r="X185" s="22"/>
      <c r="Y185" s="22"/>
      <c r="Z185" s="22"/>
      <c r="AA185" s="51"/>
      <c r="AT185" s="6" t="s">
        <v>123</v>
      </c>
      <c r="AU185" s="6" t="s">
        <v>72</v>
      </c>
    </row>
    <row r="186" spans="2:65" s="6" customFormat="1" ht="27.2" customHeight="1">
      <c r="B186" s="21"/>
      <c r="C186" s="117" t="s">
        <v>330</v>
      </c>
      <c r="D186" s="117" t="s">
        <v>115</v>
      </c>
      <c r="E186" s="118" t="s">
        <v>331</v>
      </c>
      <c r="F186" s="268" t="s">
        <v>332</v>
      </c>
      <c r="G186" s="267"/>
      <c r="H186" s="267"/>
      <c r="I186" s="267"/>
      <c r="J186" s="120" t="s">
        <v>206</v>
      </c>
      <c r="K186" s="121">
        <v>2</v>
      </c>
      <c r="L186" s="269"/>
      <c r="M186" s="267"/>
      <c r="N186" s="270">
        <f>ROUND($L$186*$K$186,0)</f>
        <v>0</v>
      </c>
      <c r="O186" s="267"/>
      <c r="P186" s="267"/>
      <c r="Q186" s="267"/>
      <c r="R186" s="119"/>
      <c r="S186" s="41"/>
      <c r="T186" s="122"/>
      <c r="U186" s="123" t="s">
        <v>34</v>
      </c>
      <c r="V186" s="22"/>
      <c r="W186" s="22"/>
      <c r="X186" s="124">
        <v>3.8000000000000002E-4</v>
      </c>
      <c r="Y186" s="124">
        <f>$X$186*$K$186</f>
        <v>7.6000000000000004E-4</v>
      </c>
      <c r="Z186" s="124">
        <v>0</v>
      </c>
      <c r="AA186" s="125">
        <f>$Z$186*$K$186</f>
        <v>0</v>
      </c>
      <c r="AR186" s="80" t="s">
        <v>155</v>
      </c>
      <c r="AT186" s="80" t="s">
        <v>115</v>
      </c>
      <c r="AU186" s="80" t="s">
        <v>72</v>
      </c>
      <c r="AY186" s="6" t="s">
        <v>114</v>
      </c>
      <c r="BE186" s="126">
        <f>IF($U$186="základní",$N$186,0)</f>
        <v>0</v>
      </c>
      <c r="BF186" s="126">
        <f>IF($U$186="snížená",$N$186,0)</f>
        <v>0</v>
      </c>
      <c r="BG186" s="126">
        <f>IF($U$186="zákl. přenesená",$N$186,0)</f>
        <v>0</v>
      </c>
      <c r="BH186" s="126">
        <f>IF($U$186="sníž. přenesená",$N$186,0)</f>
        <v>0</v>
      </c>
      <c r="BI186" s="126">
        <f>IF($U$186="nulová",$N$186,0)</f>
        <v>0</v>
      </c>
      <c r="BJ186" s="80" t="s">
        <v>8</v>
      </c>
      <c r="BK186" s="126">
        <f>ROUND($L$186*$K$186,0)</f>
        <v>0</v>
      </c>
      <c r="BL186" s="80" t="s">
        <v>155</v>
      </c>
      <c r="BM186" s="80" t="s">
        <v>333</v>
      </c>
    </row>
    <row r="187" spans="2:65" s="6" customFormat="1" ht="16.7" customHeight="1">
      <c r="B187" s="21"/>
      <c r="C187" s="22"/>
      <c r="D187" s="22"/>
      <c r="E187" s="22"/>
      <c r="F187" s="258" t="s">
        <v>329</v>
      </c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41"/>
      <c r="T187" s="50"/>
      <c r="U187" s="22"/>
      <c r="V187" s="22"/>
      <c r="W187" s="22"/>
      <c r="X187" s="22"/>
      <c r="Y187" s="22"/>
      <c r="Z187" s="22"/>
      <c r="AA187" s="51"/>
      <c r="AT187" s="6" t="s">
        <v>123</v>
      </c>
      <c r="AU187" s="6" t="s">
        <v>72</v>
      </c>
    </row>
    <row r="188" spans="2:65" s="6" customFormat="1" ht="39" customHeight="1">
      <c r="B188" s="21"/>
      <c r="C188" s="117" t="s">
        <v>334</v>
      </c>
      <c r="D188" s="117" t="s">
        <v>115</v>
      </c>
      <c r="E188" s="118" t="s">
        <v>335</v>
      </c>
      <c r="F188" s="268" t="s">
        <v>336</v>
      </c>
      <c r="G188" s="267"/>
      <c r="H188" s="267"/>
      <c r="I188" s="267"/>
      <c r="J188" s="120" t="s">
        <v>206</v>
      </c>
      <c r="K188" s="121">
        <v>2</v>
      </c>
      <c r="L188" s="269"/>
      <c r="M188" s="267"/>
      <c r="N188" s="270">
        <f>ROUND($L$188*$K$188,0)</f>
        <v>0</v>
      </c>
      <c r="O188" s="267"/>
      <c r="P188" s="267"/>
      <c r="Q188" s="267"/>
      <c r="R188" s="119" t="s">
        <v>119</v>
      </c>
      <c r="S188" s="41"/>
      <c r="T188" s="122"/>
      <c r="U188" s="123" t="s">
        <v>34</v>
      </c>
      <c r="V188" s="22"/>
      <c r="W188" s="22"/>
      <c r="X188" s="124">
        <v>8.8000000000000003E-4</v>
      </c>
      <c r="Y188" s="124">
        <f>$X$188*$K$188</f>
        <v>1.7600000000000001E-3</v>
      </c>
      <c r="Z188" s="124">
        <v>0</v>
      </c>
      <c r="AA188" s="125">
        <f>$Z$188*$K$188</f>
        <v>0</v>
      </c>
      <c r="AR188" s="80" t="s">
        <v>155</v>
      </c>
      <c r="AT188" s="80" t="s">
        <v>115</v>
      </c>
      <c r="AU188" s="80" t="s">
        <v>72</v>
      </c>
      <c r="AY188" s="6" t="s">
        <v>114</v>
      </c>
      <c r="BE188" s="126">
        <f>IF($U$188="základní",$N$188,0)</f>
        <v>0</v>
      </c>
      <c r="BF188" s="126">
        <f>IF($U$188="snížená",$N$188,0)</f>
        <v>0</v>
      </c>
      <c r="BG188" s="126">
        <f>IF($U$188="zákl. přenesená",$N$188,0)</f>
        <v>0</v>
      </c>
      <c r="BH188" s="126">
        <f>IF($U$188="sníž. přenesená",$N$188,0)</f>
        <v>0</v>
      </c>
      <c r="BI188" s="126">
        <f>IF($U$188="nulová",$N$188,0)</f>
        <v>0</v>
      </c>
      <c r="BJ188" s="80" t="s">
        <v>8</v>
      </c>
      <c r="BK188" s="126">
        <f>ROUND($L$188*$K$188,0)</f>
        <v>0</v>
      </c>
      <c r="BL188" s="80" t="s">
        <v>155</v>
      </c>
      <c r="BM188" s="80" t="s">
        <v>337</v>
      </c>
    </row>
    <row r="189" spans="2:65" s="6" customFormat="1" ht="16.7" customHeight="1">
      <c r="B189" s="21"/>
      <c r="C189" s="22"/>
      <c r="D189" s="22"/>
      <c r="E189" s="22"/>
      <c r="F189" s="258" t="s">
        <v>338</v>
      </c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41"/>
      <c r="T189" s="50"/>
      <c r="U189" s="22"/>
      <c r="V189" s="22"/>
      <c r="W189" s="22"/>
      <c r="X189" s="22"/>
      <c r="Y189" s="22"/>
      <c r="Z189" s="22"/>
      <c r="AA189" s="51"/>
      <c r="AT189" s="6" t="s">
        <v>123</v>
      </c>
      <c r="AU189" s="6" t="s">
        <v>72</v>
      </c>
    </row>
    <row r="190" spans="2:65" s="6" customFormat="1" ht="27.2" customHeight="1">
      <c r="B190" s="21"/>
      <c r="C190" s="117" t="s">
        <v>339</v>
      </c>
      <c r="D190" s="117" t="s">
        <v>115</v>
      </c>
      <c r="E190" s="118" t="s">
        <v>340</v>
      </c>
      <c r="F190" s="268" t="s">
        <v>341</v>
      </c>
      <c r="G190" s="267"/>
      <c r="H190" s="267"/>
      <c r="I190" s="267"/>
      <c r="J190" s="120" t="s">
        <v>206</v>
      </c>
      <c r="K190" s="121">
        <v>2</v>
      </c>
      <c r="L190" s="269"/>
      <c r="M190" s="267"/>
      <c r="N190" s="270">
        <f>ROUND($L$190*$K$190,0)</f>
        <v>0</v>
      </c>
      <c r="O190" s="267"/>
      <c r="P190" s="267"/>
      <c r="Q190" s="267"/>
      <c r="R190" s="119" t="s">
        <v>119</v>
      </c>
      <c r="S190" s="41"/>
      <c r="T190" s="122"/>
      <c r="U190" s="123" t="s">
        <v>34</v>
      </c>
      <c r="V190" s="22"/>
      <c r="W190" s="22"/>
      <c r="X190" s="124">
        <v>0</v>
      </c>
      <c r="Y190" s="124">
        <f>$X$190*$K$190</f>
        <v>0</v>
      </c>
      <c r="Z190" s="124">
        <v>0</v>
      </c>
      <c r="AA190" s="125">
        <f>$Z$190*$K$190</f>
        <v>0</v>
      </c>
      <c r="AR190" s="80" t="s">
        <v>155</v>
      </c>
      <c r="AT190" s="80" t="s">
        <v>115</v>
      </c>
      <c r="AU190" s="80" t="s">
        <v>72</v>
      </c>
      <c r="AY190" s="6" t="s">
        <v>114</v>
      </c>
      <c r="BE190" s="126">
        <f>IF($U$190="základní",$N$190,0)</f>
        <v>0</v>
      </c>
      <c r="BF190" s="126">
        <f>IF($U$190="snížená",$N$190,0)</f>
        <v>0</v>
      </c>
      <c r="BG190" s="126">
        <f>IF($U$190="zákl. přenesená",$N$190,0)</f>
        <v>0</v>
      </c>
      <c r="BH190" s="126">
        <f>IF($U$190="sníž. přenesená",$N$190,0)</f>
        <v>0</v>
      </c>
      <c r="BI190" s="126">
        <f>IF($U$190="nulová",$N$190,0)</f>
        <v>0</v>
      </c>
      <c r="BJ190" s="80" t="s">
        <v>8</v>
      </c>
      <c r="BK190" s="126">
        <f>ROUND($L$190*$K$190,0)</f>
        <v>0</v>
      </c>
      <c r="BL190" s="80" t="s">
        <v>155</v>
      </c>
      <c r="BM190" s="80" t="s">
        <v>342</v>
      </c>
    </row>
    <row r="191" spans="2:65" s="6" customFormat="1" ht="16.7" customHeight="1">
      <c r="B191" s="21"/>
      <c r="C191" s="22"/>
      <c r="D191" s="22"/>
      <c r="E191" s="22"/>
      <c r="F191" s="258" t="s">
        <v>343</v>
      </c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41"/>
      <c r="T191" s="50"/>
      <c r="U191" s="22"/>
      <c r="V191" s="22"/>
      <c r="W191" s="22"/>
      <c r="X191" s="22"/>
      <c r="Y191" s="22"/>
      <c r="Z191" s="22"/>
      <c r="AA191" s="51"/>
      <c r="AT191" s="6" t="s">
        <v>123</v>
      </c>
      <c r="AU191" s="6" t="s">
        <v>72</v>
      </c>
    </row>
    <row r="192" spans="2:65" s="6" customFormat="1" ht="27.2" customHeight="1">
      <c r="B192" s="21"/>
      <c r="C192" s="117" t="s">
        <v>344</v>
      </c>
      <c r="D192" s="117" t="s">
        <v>115</v>
      </c>
      <c r="E192" s="118" t="s">
        <v>345</v>
      </c>
      <c r="F192" s="268" t="s">
        <v>346</v>
      </c>
      <c r="G192" s="267"/>
      <c r="H192" s="267"/>
      <c r="I192" s="267"/>
      <c r="J192" s="120" t="s">
        <v>206</v>
      </c>
      <c r="K192" s="121">
        <v>6</v>
      </c>
      <c r="L192" s="269"/>
      <c r="M192" s="267"/>
      <c r="N192" s="270">
        <f>ROUND($L$192*$K$192,0)</f>
        <v>0</v>
      </c>
      <c r="O192" s="267"/>
      <c r="P192" s="267"/>
      <c r="Q192" s="267"/>
      <c r="R192" s="119" t="s">
        <v>119</v>
      </c>
      <c r="S192" s="41"/>
      <c r="T192" s="122"/>
      <c r="U192" s="123" t="s">
        <v>34</v>
      </c>
      <c r="V192" s="22"/>
      <c r="W192" s="22"/>
      <c r="X192" s="124">
        <v>0</v>
      </c>
      <c r="Y192" s="124">
        <f>$X$192*$K$192</f>
        <v>0</v>
      </c>
      <c r="Z192" s="124">
        <v>0</v>
      </c>
      <c r="AA192" s="125">
        <f>$Z$192*$K$192</f>
        <v>0</v>
      </c>
      <c r="AR192" s="80" t="s">
        <v>155</v>
      </c>
      <c r="AT192" s="80" t="s">
        <v>115</v>
      </c>
      <c r="AU192" s="80" t="s">
        <v>72</v>
      </c>
      <c r="AY192" s="6" t="s">
        <v>114</v>
      </c>
      <c r="BE192" s="126">
        <f>IF($U$192="základní",$N$192,0)</f>
        <v>0</v>
      </c>
      <c r="BF192" s="126">
        <f>IF($U$192="snížená",$N$192,0)</f>
        <v>0</v>
      </c>
      <c r="BG192" s="126">
        <f>IF($U$192="zákl. přenesená",$N$192,0)</f>
        <v>0</v>
      </c>
      <c r="BH192" s="126">
        <f>IF($U$192="sníž. přenesená",$N$192,0)</f>
        <v>0</v>
      </c>
      <c r="BI192" s="126">
        <f>IF($U$192="nulová",$N$192,0)</f>
        <v>0</v>
      </c>
      <c r="BJ192" s="80" t="s">
        <v>8</v>
      </c>
      <c r="BK192" s="126">
        <f>ROUND($L$192*$K$192,0)</f>
        <v>0</v>
      </c>
      <c r="BL192" s="80" t="s">
        <v>155</v>
      </c>
      <c r="BM192" s="80" t="s">
        <v>347</v>
      </c>
    </row>
    <row r="193" spans="2:65" s="6" customFormat="1" ht="16.7" customHeight="1">
      <c r="B193" s="21"/>
      <c r="C193" s="22"/>
      <c r="D193" s="22"/>
      <c r="E193" s="22"/>
      <c r="F193" s="258" t="s">
        <v>348</v>
      </c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41"/>
      <c r="T193" s="50"/>
      <c r="U193" s="22"/>
      <c r="V193" s="22"/>
      <c r="W193" s="22"/>
      <c r="X193" s="22"/>
      <c r="Y193" s="22"/>
      <c r="Z193" s="22"/>
      <c r="AA193" s="51"/>
      <c r="AT193" s="6" t="s">
        <v>123</v>
      </c>
      <c r="AU193" s="6" t="s">
        <v>72</v>
      </c>
    </row>
    <row r="194" spans="2:65" s="6" customFormat="1" ht="27.2" customHeight="1">
      <c r="B194" s="21"/>
      <c r="C194" s="117" t="s">
        <v>349</v>
      </c>
      <c r="D194" s="117" t="s">
        <v>115</v>
      </c>
      <c r="E194" s="118" t="s">
        <v>350</v>
      </c>
      <c r="F194" s="268" t="s">
        <v>351</v>
      </c>
      <c r="G194" s="267"/>
      <c r="H194" s="267"/>
      <c r="I194" s="267"/>
      <c r="J194" s="120" t="s">
        <v>206</v>
      </c>
      <c r="K194" s="121">
        <v>2</v>
      </c>
      <c r="L194" s="269"/>
      <c r="M194" s="267"/>
      <c r="N194" s="270">
        <f>ROUND($L$194*$K$194,0)</f>
        <v>0</v>
      </c>
      <c r="O194" s="267"/>
      <c r="P194" s="267"/>
      <c r="Q194" s="267"/>
      <c r="R194" s="119" t="s">
        <v>119</v>
      </c>
      <c r="S194" s="41"/>
      <c r="T194" s="122"/>
      <c r="U194" s="123" t="s">
        <v>34</v>
      </c>
      <c r="V194" s="22"/>
      <c r="W194" s="22"/>
      <c r="X194" s="124">
        <v>0</v>
      </c>
      <c r="Y194" s="124">
        <f>$X$194*$K$194</f>
        <v>0</v>
      </c>
      <c r="Z194" s="124">
        <v>0</v>
      </c>
      <c r="AA194" s="125">
        <f>$Z$194*$K$194</f>
        <v>0</v>
      </c>
      <c r="AR194" s="80" t="s">
        <v>155</v>
      </c>
      <c r="AT194" s="80" t="s">
        <v>115</v>
      </c>
      <c r="AU194" s="80" t="s">
        <v>72</v>
      </c>
      <c r="AY194" s="6" t="s">
        <v>114</v>
      </c>
      <c r="BE194" s="126">
        <f>IF($U$194="základní",$N$194,0)</f>
        <v>0</v>
      </c>
      <c r="BF194" s="126">
        <f>IF($U$194="snížená",$N$194,0)</f>
        <v>0</v>
      </c>
      <c r="BG194" s="126">
        <f>IF($U$194="zákl. přenesená",$N$194,0)</f>
        <v>0</v>
      </c>
      <c r="BH194" s="126">
        <f>IF($U$194="sníž. přenesená",$N$194,0)</f>
        <v>0</v>
      </c>
      <c r="BI194" s="126">
        <f>IF($U$194="nulová",$N$194,0)</f>
        <v>0</v>
      </c>
      <c r="BJ194" s="80" t="s">
        <v>8</v>
      </c>
      <c r="BK194" s="126">
        <f>ROUND($L$194*$K$194,0)</f>
        <v>0</v>
      </c>
      <c r="BL194" s="80" t="s">
        <v>155</v>
      </c>
      <c r="BM194" s="80" t="s">
        <v>352</v>
      </c>
    </row>
    <row r="195" spans="2:65" s="6" customFormat="1" ht="16.7" customHeight="1">
      <c r="B195" s="21"/>
      <c r="C195" s="22"/>
      <c r="D195" s="22"/>
      <c r="E195" s="22"/>
      <c r="F195" s="258" t="s">
        <v>353</v>
      </c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41"/>
      <c r="T195" s="50"/>
      <c r="U195" s="22"/>
      <c r="V195" s="22"/>
      <c r="W195" s="22"/>
      <c r="X195" s="22"/>
      <c r="Y195" s="22"/>
      <c r="Z195" s="22"/>
      <c r="AA195" s="51"/>
      <c r="AT195" s="6" t="s">
        <v>123</v>
      </c>
      <c r="AU195" s="6" t="s">
        <v>72</v>
      </c>
    </row>
    <row r="196" spans="2:65" s="6" customFormat="1" ht="15.75" customHeight="1">
      <c r="B196" s="21"/>
      <c r="C196" s="134" t="s">
        <v>354</v>
      </c>
      <c r="D196" s="134" t="s">
        <v>140</v>
      </c>
      <c r="E196" s="135" t="s">
        <v>355</v>
      </c>
      <c r="F196" s="263" t="s">
        <v>356</v>
      </c>
      <c r="G196" s="264"/>
      <c r="H196" s="264"/>
      <c r="I196" s="264"/>
      <c r="J196" s="136" t="s">
        <v>357</v>
      </c>
      <c r="K196" s="137">
        <v>3</v>
      </c>
      <c r="L196" s="265"/>
      <c r="M196" s="264"/>
      <c r="N196" s="266">
        <f>ROUND($L$196*$K$196,0)</f>
        <v>0</v>
      </c>
      <c r="O196" s="267"/>
      <c r="P196" s="267"/>
      <c r="Q196" s="267"/>
      <c r="R196" s="119"/>
      <c r="S196" s="41"/>
      <c r="T196" s="122"/>
      <c r="U196" s="123" t="s">
        <v>34</v>
      </c>
      <c r="V196" s="22"/>
      <c r="W196" s="22"/>
      <c r="X196" s="124">
        <v>0</v>
      </c>
      <c r="Y196" s="124">
        <f>$X$196*$K$196</f>
        <v>0</v>
      </c>
      <c r="Z196" s="124">
        <v>0</v>
      </c>
      <c r="AA196" s="125">
        <f>$Z$196*$K$196</f>
        <v>0</v>
      </c>
      <c r="AR196" s="80" t="s">
        <v>161</v>
      </c>
      <c r="AT196" s="80" t="s">
        <v>140</v>
      </c>
      <c r="AU196" s="80" t="s">
        <v>72</v>
      </c>
      <c r="AY196" s="6" t="s">
        <v>114</v>
      </c>
      <c r="BE196" s="126">
        <f>IF($U$196="základní",$N$196,0)</f>
        <v>0</v>
      </c>
      <c r="BF196" s="126">
        <f>IF($U$196="snížená",$N$196,0)</f>
        <v>0</v>
      </c>
      <c r="BG196" s="126">
        <f>IF($U$196="zákl. přenesená",$N$196,0)</f>
        <v>0</v>
      </c>
      <c r="BH196" s="126">
        <f>IF($U$196="sníž. přenesená",$N$196,0)</f>
        <v>0</v>
      </c>
      <c r="BI196" s="126">
        <f>IF($U$196="nulová",$N$196,0)</f>
        <v>0</v>
      </c>
      <c r="BJ196" s="80" t="s">
        <v>8</v>
      </c>
      <c r="BK196" s="126">
        <f>ROUND($L$196*$K$196,0)</f>
        <v>0</v>
      </c>
      <c r="BL196" s="80" t="s">
        <v>155</v>
      </c>
      <c r="BM196" s="80" t="s">
        <v>358</v>
      </c>
    </row>
    <row r="197" spans="2:65" s="6" customFormat="1" ht="16.7" customHeight="1">
      <c r="B197" s="21"/>
      <c r="C197" s="22"/>
      <c r="D197" s="22"/>
      <c r="E197" s="22"/>
      <c r="F197" s="258" t="s">
        <v>356</v>
      </c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41"/>
      <c r="T197" s="50"/>
      <c r="U197" s="22"/>
      <c r="V197" s="22"/>
      <c r="W197" s="22"/>
      <c r="X197" s="22"/>
      <c r="Y197" s="22"/>
      <c r="Z197" s="22"/>
      <c r="AA197" s="51"/>
      <c r="AT197" s="6" t="s">
        <v>123</v>
      </c>
      <c r="AU197" s="6" t="s">
        <v>72</v>
      </c>
    </row>
    <row r="198" spans="2:65" s="6" customFormat="1" ht="15.75" customHeight="1">
      <c r="B198" s="21"/>
      <c r="C198" s="134" t="s">
        <v>359</v>
      </c>
      <c r="D198" s="134" t="s">
        <v>140</v>
      </c>
      <c r="E198" s="135" t="s">
        <v>360</v>
      </c>
      <c r="F198" s="263" t="s">
        <v>361</v>
      </c>
      <c r="G198" s="264"/>
      <c r="H198" s="264"/>
      <c r="I198" s="264"/>
      <c r="J198" s="136" t="s">
        <v>154</v>
      </c>
      <c r="K198" s="137">
        <v>37</v>
      </c>
      <c r="L198" s="265"/>
      <c r="M198" s="264"/>
      <c r="N198" s="266">
        <f>ROUND($L$198*$K$198,0)</f>
        <v>0</v>
      </c>
      <c r="O198" s="267"/>
      <c r="P198" s="267"/>
      <c r="Q198" s="267"/>
      <c r="R198" s="119"/>
      <c r="S198" s="41"/>
      <c r="T198" s="122"/>
      <c r="U198" s="123" t="s">
        <v>34</v>
      </c>
      <c r="V198" s="22"/>
      <c r="W198" s="22"/>
      <c r="X198" s="124">
        <v>0</v>
      </c>
      <c r="Y198" s="124">
        <f>$X$198*$K$198</f>
        <v>0</v>
      </c>
      <c r="Z198" s="124">
        <v>0</v>
      </c>
      <c r="AA198" s="125">
        <f>$Z$198*$K$198</f>
        <v>0</v>
      </c>
      <c r="AR198" s="80" t="s">
        <v>161</v>
      </c>
      <c r="AT198" s="80" t="s">
        <v>140</v>
      </c>
      <c r="AU198" s="80" t="s">
        <v>72</v>
      </c>
      <c r="AY198" s="6" t="s">
        <v>114</v>
      </c>
      <c r="BE198" s="126">
        <f>IF($U$198="základní",$N$198,0)</f>
        <v>0</v>
      </c>
      <c r="BF198" s="126">
        <f>IF($U$198="snížená",$N$198,0)</f>
        <v>0</v>
      </c>
      <c r="BG198" s="126">
        <f>IF($U$198="zákl. přenesená",$N$198,0)</f>
        <v>0</v>
      </c>
      <c r="BH198" s="126">
        <f>IF($U$198="sníž. přenesená",$N$198,0)</f>
        <v>0</v>
      </c>
      <c r="BI198" s="126">
        <f>IF($U$198="nulová",$N$198,0)</f>
        <v>0</v>
      </c>
      <c r="BJ198" s="80" t="s">
        <v>8</v>
      </c>
      <c r="BK198" s="126">
        <f>ROUND($L$198*$K$198,0)</f>
        <v>0</v>
      </c>
      <c r="BL198" s="80" t="s">
        <v>155</v>
      </c>
      <c r="BM198" s="80" t="s">
        <v>362</v>
      </c>
    </row>
    <row r="199" spans="2:65" s="6" customFormat="1" ht="16.7" customHeight="1">
      <c r="B199" s="21"/>
      <c r="C199" s="22"/>
      <c r="D199" s="22"/>
      <c r="E199" s="22"/>
      <c r="F199" s="258" t="s">
        <v>361</v>
      </c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41"/>
      <c r="T199" s="50"/>
      <c r="U199" s="22"/>
      <c r="V199" s="22"/>
      <c r="W199" s="22"/>
      <c r="X199" s="22"/>
      <c r="Y199" s="22"/>
      <c r="Z199" s="22"/>
      <c r="AA199" s="51"/>
      <c r="AT199" s="6" t="s">
        <v>123</v>
      </c>
      <c r="AU199" s="6" t="s">
        <v>72</v>
      </c>
    </row>
    <row r="200" spans="2:65" s="6" customFormat="1" ht="15.75" customHeight="1">
      <c r="B200" s="21"/>
      <c r="C200" s="134" t="s">
        <v>363</v>
      </c>
      <c r="D200" s="134" t="s">
        <v>140</v>
      </c>
      <c r="E200" s="135" t="s">
        <v>364</v>
      </c>
      <c r="F200" s="263" t="s">
        <v>365</v>
      </c>
      <c r="G200" s="264"/>
      <c r="H200" s="264"/>
      <c r="I200" s="264"/>
      <c r="J200" s="136" t="s">
        <v>149</v>
      </c>
      <c r="K200" s="137">
        <v>1</v>
      </c>
      <c r="L200" s="265"/>
      <c r="M200" s="264"/>
      <c r="N200" s="266">
        <f>ROUND($L$200*$K$200,0)</f>
        <v>0</v>
      </c>
      <c r="O200" s="267"/>
      <c r="P200" s="267"/>
      <c r="Q200" s="267"/>
      <c r="R200" s="119"/>
      <c r="S200" s="41"/>
      <c r="T200" s="122"/>
      <c r="U200" s="123" t="s">
        <v>34</v>
      </c>
      <c r="V200" s="22"/>
      <c r="W200" s="22"/>
      <c r="X200" s="124">
        <v>0</v>
      </c>
      <c r="Y200" s="124">
        <f>$X$200*$K$200</f>
        <v>0</v>
      </c>
      <c r="Z200" s="124">
        <v>0</v>
      </c>
      <c r="AA200" s="125">
        <f>$Z$200*$K$200</f>
        <v>0</v>
      </c>
      <c r="AR200" s="80" t="s">
        <v>161</v>
      </c>
      <c r="AT200" s="80" t="s">
        <v>140</v>
      </c>
      <c r="AU200" s="80" t="s">
        <v>72</v>
      </c>
      <c r="AY200" s="6" t="s">
        <v>114</v>
      </c>
      <c r="BE200" s="126">
        <f>IF($U$200="základní",$N$200,0)</f>
        <v>0</v>
      </c>
      <c r="BF200" s="126">
        <f>IF($U$200="snížená",$N$200,0)</f>
        <v>0</v>
      </c>
      <c r="BG200" s="126">
        <f>IF($U$200="zákl. přenesená",$N$200,0)</f>
        <v>0</v>
      </c>
      <c r="BH200" s="126">
        <f>IF($U$200="sníž. přenesená",$N$200,0)</f>
        <v>0</v>
      </c>
      <c r="BI200" s="126">
        <f>IF($U$200="nulová",$N$200,0)</f>
        <v>0</v>
      </c>
      <c r="BJ200" s="80" t="s">
        <v>8</v>
      </c>
      <c r="BK200" s="126">
        <f>ROUND($L$200*$K$200,0)</f>
        <v>0</v>
      </c>
      <c r="BL200" s="80" t="s">
        <v>155</v>
      </c>
      <c r="BM200" s="80" t="s">
        <v>366</v>
      </c>
    </row>
    <row r="201" spans="2:65" s="6" customFormat="1" ht="16.7" customHeight="1">
      <c r="B201" s="21"/>
      <c r="C201" s="22"/>
      <c r="D201" s="22"/>
      <c r="E201" s="22"/>
      <c r="F201" s="258" t="s">
        <v>365</v>
      </c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41"/>
      <c r="T201" s="50"/>
      <c r="U201" s="22"/>
      <c r="V201" s="22"/>
      <c r="W201" s="22"/>
      <c r="X201" s="22"/>
      <c r="Y201" s="22"/>
      <c r="Z201" s="22"/>
      <c r="AA201" s="51"/>
      <c r="AT201" s="6" t="s">
        <v>123</v>
      </c>
      <c r="AU201" s="6" t="s">
        <v>72</v>
      </c>
    </row>
    <row r="202" spans="2:65" s="6" customFormat="1" ht="15.75" customHeight="1">
      <c r="B202" s="21"/>
      <c r="C202" s="134" t="s">
        <v>367</v>
      </c>
      <c r="D202" s="134" t="s">
        <v>140</v>
      </c>
      <c r="E202" s="135" t="s">
        <v>368</v>
      </c>
      <c r="F202" s="263" t="s">
        <v>369</v>
      </c>
      <c r="G202" s="264"/>
      <c r="H202" s="264"/>
      <c r="I202" s="264"/>
      <c r="J202" s="136" t="s">
        <v>154</v>
      </c>
      <c r="K202" s="137">
        <v>31</v>
      </c>
      <c r="L202" s="265"/>
      <c r="M202" s="264"/>
      <c r="N202" s="266">
        <f>ROUND($L$202*$K$202,0)</f>
        <v>0</v>
      </c>
      <c r="O202" s="267"/>
      <c r="P202" s="267"/>
      <c r="Q202" s="267"/>
      <c r="R202" s="119"/>
      <c r="S202" s="41"/>
      <c r="T202" s="122"/>
      <c r="U202" s="123" t="s">
        <v>34</v>
      </c>
      <c r="V202" s="22"/>
      <c r="W202" s="22"/>
      <c r="X202" s="124">
        <v>0</v>
      </c>
      <c r="Y202" s="124">
        <f>$X$202*$K$202</f>
        <v>0</v>
      </c>
      <c r="Z202" s="124">
        <v>0</v>
      </c>
      <c r="AA202" s="125">
        <f>$Z$202*$K$202</f>
        <v>0</v>
      </c>
      <c r="AR202" s="80" t="s">
        <v>161</v>
      </c>
      <c r="AT202" s="80" t="s">
        <v>140</v>
      </c>
      <c r="AU202" s="80" t="s">
        <v>72</v>
      </c>
      <c r="AY202" s="6" t="s">
        <v>114</v>
      </c>
      <c r="BE202" s="126">
        <f>IF($U$202="základní",$N$202,0)</f>
        <v>0</v>
      </c>
      <c r="BF202" s="126">
        <f>IF($U$202="snížená",$N$202,0)</f>
        <v>0</v>
      </c>
      <c r="BG202" s="126">
        <f>IF($U$202="zákl. přenesená",$N$202,0)</f>
        <v>0</v>
      </c>
      <c r="BH202" s="126">
        <f>IF($U$202="sníž. přenesená",$N$202,0)</f>
        <v>0</v>
      </c>
      <c r="BI202" s="126">
        <f>IF($U$202="nulová",$N$202,0)</f>
        <v>0</v>
      </c>
      <c r="BJ202" s="80" t="s">
        <v>8</v>
      </c>
      <c r="BK202" s="126">
        <f>ROUND($L$202*$K$202,0)</f>
        <v>0</v>
      </c>
      <c r="BL202" s="80" t="s">
        <v>155</v>
      </c>
      <c r="BM202" s="80" t="s">
        <v>370</v>
      </c>
    </row>
    <row r="203" spans="2:65" s="6" customFormat="1" ht="16.7" customHeight="1">
      <c r="B203" s="21"/>
      <c r="C203" s="22"/>
      <c r="D203" s="22"/>
      <c r="E203" s="22"/>
      <c r="F203" s="258" t="s">
        <v>369</v>
      </c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41"/>
      <c r="T203" s="50"/>
      <c r="U203" s="22"/>
      <c r="V203" s="22"/>
      <c r="W203" s="22"/>
      <c r="X203" s="22"/>
      <c r="Y203" s="22"/>
      <c r="Z203" s="22"/>
      <c r="AA203" s="51"/>
      <c r="AT203" s="6" t="s">
        <v>123</v>
      </c>
      <c r="AU203" s="6" t="s">
        <v>72</v>
      </c>
    </row>
    <row r="204" spans="2:65" s="6" customFormat="1" ht="15.75" customHeight="1">
      <c r="B204" s="21"/>
      <c r="C204" s="134" t="s">
        <v>371</v>
      </c>
      <c r="D204" s="134" t="s">
        <v>140</v>
      </c>
      <c r="E204" s="135" t="s">
        <v>372</v>
      </c>
      <c r="F204" s="263" t="s">
        <v>373</v>
      </c>
      <c r="G204" s="264"/>
      <c r="H204" s="264"/>
      <c r="I204" s="264"/>
      <c r="J204" s="136" t="s">
        <v>154</v>
      </c>
      <c r="K204" s="137">
        <v>62</v>
      </c>
      <c r="L204" s="265"/>
      <c r="M204" s="264"/>
      <c r="N204" s="266">
        <f>ROUND($L$204*$K$204,0)</f>
        <v>0</v>
      </c>
      <c r="O204" s="267"/>
      <c r="P204" s="267"/>
      <c r="Q204" s="267"/>
      <c r="R204" s="119"/>
      <c r="S204" s="41"/>
      <c r="T204" s="122"/>
      <c r="U204" s="123" t="s">
        <v>34</v>
      </c>
      <c r="V204" s="22"/>
      <c r="W204" s="22"/>
      <c r="X204" s="124">
        <v>0</v>
      </c>
      <c r="Y204" s="124">
        <f>$X$204*$K$204</f>
        <v>0</v>
      </c>
      <c r="Z204" s="124">
        <v>0</v>
      </c>
      <c r="AA204" s="125">
        <f>$Z$204*$K$204</f>
        <v>0</v>
      </c>
      <c r="AR204" s="80" t="s">
        <v>161</v>
      </c>
      <c r="AT204" s="80" t="s">
        <v>140</v>
      </c>
      <c r="AU204" s="80" t="s">
        <v>72</v>
      </c>
      <c r="AY204" s="6" t="s">
        <v>114</v>
      </c>
      <c r="BE204" s="126">
        <f>IF($U$204="základní",$N$204,0)</f>
        <v>0</v>
      </c>
      <c r="BF204" s="126">
        <f>IF($U$204="snížená",$N$204,0)</f>
        <v>0</v>
      </c>
      <c r="BG204" s="126">
        <f>IF($U$204="zákl. přenesená",$N$204,0)</f>
        <v>0</v>
      </c>
      <c r="BH204" s="126">
        <f>IF($U$204="sníž. přenesená",$N$204,0)</f>
        <v>0</v>
      </c>
      <c r="BI204" s="126">
        <f>IF($U$204="nulová",$N$204,0)</f>
        <v>0</v>
      </c>
      <c r="BJ204" s="80" t="s">
        <v>8</v>
      </c>
      <c r="BK204" s="126">
        <f>ROUND($L$204*$K$204,0)</f>
        <v>0</v>
      </c>
      <c r="BL204" s="80" t="s">
        <v>155</v>
      </c>
      <c r="BM204" s="80" t="s">
        <v>374</v>
      </c>
    </row>
    <row r="205" spans="2:65" s="6" customFormat="1" ht="16.7" customHeight="1">
      <c r="B205" s="21"/>
      <c r="C205" s="22"/>
      <c r="D205" s="22"/>
      <c r="E205" s="22"/>
      <c r="F205" s="258" t="s">
        <v>373</v>
      </c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41"/>
      <c r="T205" s="50"/>
      <c r="U205" s="22"/>
      <c r="V205" s="22"/>
      <c r="W205" s="22"/>
      <c r="X205" s="22"/>
      <c r="Y205" s="22"/>
      <c r="Z205" s="22"/>
      <c r="AA205" s="51"/>
      <c r="AT205" s="6" t="s">
        <v>123</v>
      </c>
      <c r="AU205" s="6" t="s">
        <v>72</v>
      </c>
    </row>
    <row r="206" spans="2:65" s="106" customFormat="1" ht="30.95" customHeight="1">
      <c r="B206" s="107"/>
      <c r="C206" s="108"/>
      <c r="D206" s="116" t="s">
        <v>94</v>
      </c>
      <c r="E206" s="108"/>
      <c r="F206" s="108"/>
      <c r="G206" s="108"/>
      <c r="H206" s="108"/>
      <c r="I206" s="108"/>
      <c r="J206" s="108"/>
      <c r="K206" s="108"/>
      <c r="L206" s="108"/>
      <c r="M206" s="108"/>
      <c r="N206" s="262">
        <f>$BK$206</f>
        <v>0</v>
      </c>
      <c r="O206" s="261"/>
      <c r="P206" s="261"/>
      <c r="Q206" s="261"/>
      <c r="R206" s="108"/>
      <c r="S206" s="110"/>
      <c r="T206" s="111"/>
      <c r="U206" s="108"/>
      <c r="V206" s="108"/>
      <c r="W206" s="112">
        <f>SUM($W$207:$W$274)</f>
        <v>0</v>
      </c>
      <c r="X206" s="108"/>
      <c r="Y206" s="112">
        <f>SUM($Y$207:$Y$274)</f>
        <v>0</v>
      </c>
      <c r="Z206" s="108"/>
      <c r="AA206" s="113">
        <f>SUM($AA$207:$AA$274)</f>
        <v>0</v>
      </c>
      <c r="AR206" s="114" t="s">
        <v>72</v>
      </c>
      <c r="AT206" s="114" t="s">
        <v>63</v>
      </c>
      <c r="AU206" s="114" t="s">
        <v>8</v>
      </c>
      <c r="AY206" s="114" t="s">
        <v>114</v>
      </c>
      <c r="BK206" s="115">
        <f>SUM($BK$207:$BK$274)</f>
        <v>0</v>
      </c>
    </row>
    <row r="207" spans="2:65" s="6" customFormat="1" ht="27.2" customHeight="1">
      <c r="B207" s="21"/>
      <c r="C207" s="134" t="s">
        <v>375</v>
      </c>
      <c r="D207" s="134" t="s">
        <v>140</v>
      </c>
      <c r="E207" s="135" t="s">
        <v>376</v>
      </c>
      <c r="F207" s="263" t="s">
        <v>377</v>
      </c>
      <c r="G207" s="264"/>
      <c r="H207" s="264"/>
      <c r="I207" s="264"/>
      <c r="J207" s="136" t="s">
        <v>202</v>
      </c>
      <c r="K207" s="137">
        <v>2</v>
      </c>
      <c r="L207" s="265"/>
      <c r="M207" s="264"/>
      <c r="N207" s="266">
        <f>ROUND($L$207*$K$207,0)</f>
        <v>0</v>
      </c>
      <c r="O207" s="267"/>
      <c r="P207" s="267"/>
      <c r="Q207" s="267"/>
      <c r="R207" s="119"/>
      <c r="S207" s="41"/>
      <c r="T207" s="122"/>
      <c r="U207" s="123" t="s">
        <v>34</v>
      </c>
      <c r="V207" s="22"/>
      <c r="W207" s="22"/>
      <c r="X207" s="124">
        <v>0</v>
      </c>
      <c r="Y207" s="124">
        <f>$X$207*$K$207</f>
        <v>0</v>
      </c>
      <c r="Z207" s="124">
        <v>0</v>
      </c>
      <c r="AA207" s="125">
        <f>$Z$207*$K$207</f>
        <v>0</v>
      </c>
      <c r="AR207" s="80" t="s">
        <v>161</v>
      </c>
      <c r="AT207" s="80" t="s">
        <v>140</v>
      </c>
      <c r="AU207" s="80" t="s">
        <v>72</v>
      </c>
      <c r="AY207" s="6" t="s">
        <v>114</v>
      </c>
      <c r="BE207" s="126">
        <f>IF($U$207="základní",$N$207,0)</f>
        <v>0</v>
      </c>
      <c r="BF207" s="126">
        <f>IF($U$207="snížená",$N$207,0)</f>
        <v>0</v>
      </c>
      <c r="BG207" s="126">
        <f>IF($U$207="zákl. přenesená",$N$207,0)</f>
        <v>0</v>
      </c>
      <c r="BH207" s="126">
        <f>IF($U$207="sníž. přenesená",$N$207,0)</f>
        <v>0</v>
      </c>
      <c r="BI207" s="126">
        <f>IF($U$207="nulová",$N$207,0)</f>
        <v>0</v>
      </c>
      <c r="BJ207" s="80" t="s">
        <v>8</v>
      </c>
      <c r="BK207" s="126">
        <f>ROUND($L$207*$K$207,0)</f>
        <v>0</v>
      </c>
      <c r="BL207" s="80" t="s">
        <v>155</v>
      </c>
      <c r="BM207" s="80" t="s">
        <v>378</v>
      </c>
    </row>
    <row r="208" spans="2:65" s="6" customFormat="1" ht="16.7" customHeight="1">
      <c r="B208" s="21"/>
      <c r="C208" s="22"/>
      <c r="D208" s="22"/>
      <c r="E208" s="22"/>
      <c r="F208" s="258" t="s">
        <v>377</v>
      </c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41"/>
      <c r="T208" s="50"/>
      <c r="U208" s="22"/>
      <c r="V208" s="22"/>
      <c r="W208" s="22"/>
      <c r="X208" s="22"/>
      <c r="Y208" s="22"/>
      <c r="Z208" s="22"/>
      <c r="AA208" s="51"/>
      <c r="AT208" s="6" t="s">
        <v>123</v>
      </c>
      <c r="AU208" s="6" t="s">
        <v>72</v>
      </c>
    </row>
    <row r="209" spans="2:65" s="6" customFormat="1" ht="27.2" customHeight="1">
      <c r="B209" s="21"/>
      <c r="C209" s="134" t="s">
        <v>379</v>
      </c>
      <c r="D209" s="134" t="s">
        <v>140</v>
      </c>
      <c r="E209" s="135" t="s">
        <v>380</v>
      </c>
      <c r="F209" s="263" t="s">
        <v>381</v>
      </c>
      <c r="G209" s="264"/>
      <c r="H209" s="264"/>
      <c r="I209" s="264"/>
      <c r="J209" s="136" t="s">
        <v>202</v>
      </c>
      <c r="K209" s="137">
        <v>2</v>
      </c>
      <c r="L209" s="265"/>
      <c r="M209" s="264"/>
      <c r="N209" s="266">
        <f>ROUND($L$209*$K$209,0)</f>
        <v>0</v>
      </c>
      <c r="O209" s="267"/>
      <c r="P209" s="267"/>
      <c r="Q209" s="267"/>
      <c r="R209" s="119"/>
      <c r="S209" s="41"/>
      <c r="T209" s="122"/>
      <c r="U209" s="123" t="s">
        <v>34</v>
      </c>
      <c r="V209" s="22"/>
      <c r="W209" s="22"/>
      <c r="X209" s="124">
        <v>0</v>
      </c>
      <c r="Y209" s="124">
        <f>$X$209*$K$209</f>
        <v>0</v>
      </c>
      <c r="Z209" s="124">
        <v>0</v>
      </c>
      <c r="AA209" s="125">
        <f>$Z$209*$K$209</f>
        <v>0</v>
      </c>
      <c r="AR209" s="80" t="s">
        <v>161</v>
      </c>
      <c r="AT209" s="80" t="s">
        <v>140</v>
      </c>
      <c r="AU209" s="80" t="s">
        <v>72</v>
      </c>
      <c r="AY209" s="6" t="s">
        <v>114</v>
      </c>
      <c r="BE209" s="126">
        <f>IF($U$209="základní",$N$209,0)</f>
        <v>0</v>
      </c>
      <c r="BF209" s="126">
        <f>IF($U$209="snížená",$N$209,0)</f>
        <v>0</v>
      </c>
      <c r="BG209" s="126">
        <f>IF($U$209="zákl. přenesená",$N$209,0)</f>
        <v>0</v>
      </c>
      <c r="BH209" s="126">
        <f>IF($U$209="sníž. přenesená",$N$209,0)</f>
        <v>0</v>
      </c>
      <c r="BI209" s="126">
        <f>IF($U$209="nulová",$N$209,0)</f>
        <v>0</v>
      </c>
      <c r="BJ209" s="80" t="s">
        <v>8</v>
      </c>
      <c r="BK209" s="126">
        <f>ROUND($L$209*$K$209,0)</f>
        <v>0</v>
      </c>
      <c r="BL209" s="80" t="s">
        <v>155</v>
      </c>
      <c r="BM209" s="80" t="s">
        <v>382</v>
      </c>
    </row>
    <row r="210" spans="2:65" s="6" customFormat="1" ht="16.7" customHeight="1">
      <c r="B210" s="21"/>
      <c r="C210" s="22"/>
      <c r="D210" s="22"/>
      <c r="E210" s="22"/>
      <c r="F210" s="258" t="s">
        <v>381</v>
      </c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41"/>
      <c r="T210" s="50"/>
      <c r="U210" s="22"/>
      <c r="V210" s="22"/>
      <c r="W210" s="22"/>
      <c r="X210" s="22"/>
      <c r="Y210" s="22"/>
      <c r="Z210" s="22"/>
      <c r="AA210" s="51"/>
      <c r="AT210" s="6" t="s">
        <v>123</v>
      </c>
      <c r="AU210" s="6" t="s">
        <v>72</v>
      </c>
    </row>
    <row r="211" spans="2:65" s="6" customFormat="1" ht="27.2" customHeight="1">
      <c r="B211" s="21"/>
      <c r="C211" s="134" t="s">
        <v>383</v>
      </c>
      <c r="D211" s="134" t="s">
        <v>140</v>
      </c>
      <c r="E211" s="135" t="s">
        <v>384</v>
      </c>
      <c r="F211" s="263" t="s">
        <v>385</v>
      </c>
      <c r="G211" s="264"/>
      <c r="H211" s="264"/>
      <c r="I211" s="264"/>
      <c r="J211" s="136" t="s">
        <v>202</v>
      </c>
      <c r="K211" s="137">
        <v>2</v>
      </c>
      <c r="L211" s="265"/>
      <c r="M211" s="264"/>
      <c r="N211" s="266">
        <f>ROUND($L$211*$K$211,0)</f>
        <v>0</v>
      </c>
      <c r="O211" s="267"/>
      <c r="P211" s="267"/>
      <c r="Q211" s="267"/>
      <c r="R211" s="119"/>
      <c r="S211" s="41"/>
      <c r="T211" s="122"/>
      <c r="U211" s="123" t="s">
        <v>34</v>
      </c>
      <c r="V211" s="22"/>
      <c r="W211" s="22"/>
      <c r="X211" s="124">
        <v>0</v>
      </c>
      <c r="Y211" s="124">
        <f>$X$211*$K$211</f>
        <v>0</v>
      </c>
      <c r="Z211" s="124">
        <v>0</v>
      </c>
      <c r="AA211" s="125">
        <f>$Z$211*$K$211</f>
        <v>0</v>
      </c>
      <c r="AR211" s="80" t="s">
        <v>161</v>
      </c>
      <c r="AT211" s="80" t="s">
        <v>140</v>
      </c>
      <c r="AU211" s="80" t="s">
        <v>72</v>
      </c>
      <c r="AY211" s="6" t="s">
        <v>114</v>
      </c>
      <c r="BE211" s="126">
        <f>IF($U$211="základní",$N$211,0)</f>
        <v>0</v>
      </c>
      <c r="BF211" s="126">
        <f>IF($U$211="snížená",$N$211,0)</f>
        <v>0</v>
      </c>
      <c r="BG211" s="126">
        <f>IF($U$211="zákl. přenesená",$N$211,0)</f>
        <v>0</v>
      </c>
      <c r="BH211" s="126">
        <f>IF($U$211="sníž. přenesená",$N$211,0)</f>
        <v>0</v>
      </c>
      <c r="BI211" s="126">
        <f>IF($U$211="nulová",$N$211,0)</f>
        <v>0</v>
      </c>
      <c r="BJ211" s="80" t="s">
        <v>8</v>
      </c>
      <c r="BK211" s="126">
        <f>ROUND($L$211*$K$211,0)</f>
        <v>0</v>
      </c>
      <c r="BL211" s="80" t="s">
        <v>155</v>
      </c>
      <c r="BM211" s="80" t="s">
        <v>386</v>
      </c>
    </row>
    <row r="212" spans="2:65" s="6" customFormat="1" ht="16.7" customHeight="1">
      <c r="B212" s="21"/>
      <c r="C212" s="22"/>
      <c r="D212" s="22"/>
      <c r="E212" s="22"/>
      <c r="F212" s="258" t="s">
        <v>385</v>
      </c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41"/>
      <c r="T212" s="50"/>
      <c r="U212" s="22"/>
      <c r="V212" s="22"/>
      <c r="W212" s="22"/>
      <c r="X212" s="22"/>
      <c r="Y212" s="22"/>
      <c r="Z212" s="22"/>
      <c r="AA212" s="51"/>
      <c r="AT212" s="6" t="s">
        <v>123</v>
      </c>
      <c r="AU212" s="6" t="s">
        <v>72</v>
      </c>
    </row>
    <row r="213" spans="2:65" s="6" customFormat="1" ht="27.2" customHeight="1">
      <c r="B213" s="21"/>
      <c r="C213" s="134" t="s">
        <v>387</v>
      </c>
      <c r="D213" s="134" t="s">
        <v>140</v>
      </c>
      <c r="E213" s="135" t="s">
        <v>388</v>
      </c>
      <c r="F213" s="263" t="s">
        <v>389</v>
      </c>
      <c r="G213" s="264"/>
      <c r="H213" s="264"/>
      <c r="I213" s="264"/>
      <c r="J213" s="136" t="s">
        <v>202</v>
      </c>
      <c r="K213" s="137">
        <v>2</v>
      </c>
      <c r="L213" s="265"/>
      <c r="M213" s="264"/>
      <c r="N213" s="266">
        <f>ROUND($L$213*$K$213,0)</f>
        <v>0</v>
      </c>
      <c r="O213" s="267"/>
      <c r="P213" s="267"/>
      <c r="Q213" s="267"/>
      <c r="R213" s="119"/>
      <c r="S213" s="41"/>
      <c r="T213" s="122"/>
      <c r="U213" s="123" t="s">
        <v>34</v>
      </c>
      <c r="V213" s="22"/>
      <c r="W213" s="22"/>
      <c r="X213" s="124">
        <v>0</v>
      </c>
      <c r="Y213" s="124">
        <f>$X$213*$K$213</f>
        <v>0</v>
      </c>
      <c r="Z213" s="124">
        <v>0</v>
      </c>
      <c r="AA213" s="125">
        <f>$Z$213*$K$213</f>
        <v>0</v>
      </c>
      <c r="AR213" s="80" t="s">
        <v>161</v>
      </c>
      <c r="AT213" s="80" t="s">
        <v>140</v>
      </c>
      <c r="AU213" s="80" t="s">
        <v>72</v>
      </c>
      <c r="AY213" s="6" t="s">
        <v>114</v>
      </c>
      <c r="BE213" s="126">
        <f>IF($U$213="základní",$N$213,0)</f>
        <v>0</v>
      </c>
      <c r="BF213" s="126">
        <f>IF($U$213="snížená",$N$213,0)</f>
        <v>0</v>
      </c>
      <c r="BG213" s="126">
        <f>IF($U$213="zákl. přenesená",$N$213,0)</f>
        <v>0</v>
      </c>
      <c r="BH213" s="126">
        <f>IF($U$213="sníž. přenesená",$N$213,0)</f>
        <v>0</v>
      </c>
      <c r="BI213" s="126">
        <f>IF($U$213="nulová",$N$213,0)</f>
        <v>0</v>
      </c>
      <c r="BJ213" s="80" t="s">
        <v>8</v>
      </c>
      <c r="BK213" s="126">
        <f>ROUND($L$213*$K$213,0)</f>
        <v>0</v>
      </c>
      <c r="BL213" s="80" t="s">
        <v>155</v>
      </c>
      <c r="BM213" s="80" t="s">
        <v>390</v>
      </c>
    </row>
    <row r="214" spans="2:65" s="6" customFormat="1" ht="16.7" customHeight="1">
      <c r="B214" s="21"/>
      <c r="C214" s="22"/>
      <c r="D214" s="22"/>
      <c r="E214" s="22"/>
      <c r="F214" s="258" t="s">
        <v>389</v>
      </c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41"/>
      <c r="T214" s="50"/>
      <c r="U214" s="22"/>
      <c r="V214" s="22"/>
      <c r="W214" s="22"/>
      <c r="X214" s="22"/>
      <c r="Y214" s="22"/>
      <c r="Z214" s="22"/>
      <c r="AA214" s="51"/>
      <c r="AT214" s="6" t="s">
        <v>123</v>
      </c>
      <c r="AU214" s="6" t="s">
        <v>72</v>
      </c>
    </row>
    <row r="215" spans="2:65" s="6" customFormat="1" ht="15.75" customHeight="1">
      <c r="B215" s="21"/>
      <c r="C215" s="134" t="s">
        <v>391</v>
      </c>
      <c r="D215" s="134" t="s">
        <v>140</v>
      </c>
      <c r="E215" s="135" t="s">
        <v>392</v>
      </c>
      <c r="F215" s="263" t="s">
        <v>393</v>
      </c>
      <c r="G215" s="264"/>
      <c r="H215" s="264"/>
      <c r="I215" s="264"/>
      <c r="J215" s="136" t="s">
        <v>202</v>
      </c>
      <c r="K215" s="137">
        <v>22</v>
      </c>
      <c r="L215" s="265"/>
      <c r="M215" s="264"/>
      <c r="N215" s="266">
        <f>ROUND($L$215*$K$215,0)</f>
        <v>0</v>
      </c>
      <c r="O215" s="267"/>
      <c r="P215" s="267"/>
      <c r="Q215" s="267"/>
      <c r="R215" s="119"/>
      <c r="S215" s="41"/>
      <c r="T215" s="122"/>
      <c r="U215" s="123" t="s">
        <v>34</v>
      </c>
      <c r="V215" s="22"/>
      <c r="W215" s="22"/>
      <c r="X215" s="124">
        <v>0</v>
      </c>
      <c r="Y215" s="124">
        <f>$X$215*$K$215</f>
        <v>0</v>
      </c>
      <c r="Z215" s="124">
        <v>0</v>
      </c>
      <c r="AA215" s="125">
        <f>$Z$215*$K$215</f>
        <v>0</v>
      </c>
      <c r="AR215" s="80" t="s">
        <v>161</v>
      </c>
      <c r="AT215" s="80" t="s">
        <v>140</v>
      </c>
      <c r="AU215" s="80" t="s">
        <v>72</v>
      </c>
      <c r="AY215" s="6" t="s">
        <v>114</v>
      </c>
      <c r="BE215" s="126">
        <f>IF($U$215="základní",$N$215,0)</f>
        <v>0</v>
      </c>
      <c r="BF215" s="126">
        <f>IF($U$215="snížená",$N$215,0)</f>
        <v>0</v>
      </c>
      <c r="BG215" s="126">
        <f>IF($U$215="zákl. přenesená",$N$215,0)</f>
        <v>0</v>
      </c>
      <c r="BH215" s="126">
        <f>IF($U$215="sníž. přenesená",$N$215,0)</f>
        <v>0</v>
      </c>
      <c r="BI215" s="126">
        <f>IF($U$215="nulová",$N$215,0)</f>
        <v>0</v>
      </c>
      <c r="BJ215" s="80" t="s">
        <v>8</v>
      </c>
      <c r="BK215" s="126">
        <f>ROUND($L$215*$K$215,0)</f>
        <v>0</v>
      </c>
      <c r="BL215" s="80" t="s">
        <v>155</v>
      </c>
      <c r="BM215" s="80" t="s">
        <v>394</v>
      </c>
    </row>
    <row r="216" spans="2:65" s="6" customFormat="1" ht="16.7" customHeight="1">
      <c r="B216" s="21"/>
      <c r="C216" s="22"/>
      <c r="D216" s="22"/>
      <c r="E216" s="22"/>
      <c r="F216" s="258" t="s">
        <v>393</v>
      </c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41"/>
      <c r="T216" s="50"/>
      <c r="U216" s="22"/>
      <c r="V216" s="22"/>
      <c r="W216" s="22"/>
      <c r="X216" s="22"/>
      <c r="Y216" s="22"/>
      <c r="Z216" s="22"/>
      <c r="AA216" s="51"/>
      <c r="AT216" s="6" t="s">
        <v>123</v>
      </c>
      <c r="AU216" s="6" t="s">
        <v>72</v>
      </c>
    </row>
    <row r="217" spans="2:65" s="6" customFormat="1" ht="27.2" customHeight="1">
      <c r="B217" s="21"/>
      <c r="C217" s="134" t="s">
        <v>395</v>
      </c>
      <c r="D217" s="134" t="s">
        <v>140</v>
      </c>
      <c r="E217" s="135" t="s">
        <v>396</v>
      </c>
      <c r="F217" s="263" t="s">
        <v>397</v>
      </c>
      <c r="G217" s="264"/>
      <c r="H217" s="264"/>
      <c r="I217" s="264"/>
      <c r="J217" s="136" t="s">
        <v>202</v>
      </c>
      <c r="K217" s="137">
        <v>1</v>
      </c>
      <c r="L217" s="265"/>
      <c r="M217" s="264"/>
      <c r="N217" s="266">
        <f>ROUND($L$217*$K$217,0)</f>
        <v>0</v>
      </c>
      <c r="O217" s="267"/>
      <c r="P217" s="267"/>
      <c r="Q217" s="267"/>
      <c r="R217" s="119"/>
      <c r="S217" s="41"/>
      <c r="T217" s="122"/>
      <c r="U217" s="123" t="s">
        <v>34</v>
      </c>
      <c r="V217" s="22"/>
      <c r="W217" s="22"/>
      <c r="X217" s="124">
        <v>0</v>
      </c>
      <c r="Y217" s="124">
        <f>$X$217*$K$217</f>
        <v>0</v>
      </c>
      <c r="Z217" s="124">
        <v>0</v>
      </c>
      <c r="AA217" s="125">
        <f>$Z$217*$K$217</f>
        <v>0</v>
      </c>
      <c r="AR217" s="80" t="s">
        <v>161</v>
      </c>
      <c r="AT217" s="80" t="s">
        <v>140</v>
      </c>
      <c r="AU217" s="80" t="s">
        <v>72</v>
      </c>
      <c r="AY217" s="6" t="s">
        <v>114</v>
      </c>
      <c r="BE217" s="126">
        <f>IF($U$217="základní",$N$217,0)</f>
        <v>0</v>
      </c>
      <c r="BF217" s="126">
        <f>IF($U$217="snížená",$N$217,0)</f>
        <v>0</v>
      </c>
      <c r="BG217" s="126">
        <f>IF($U$217="zákl. přenesená",$N$217,0)</f>
        <v>0</v>
      </c>
      <c r="BH217" s="126">
        <f>IF($U$217="sníž. přenesená",$N$217,0)</f>
        <v>0</v>
      </c>
      <c r="BI217" s="126">
        <f>IF($U$217="nulová",$N$217,0)</f>
        <v>0</v>
      </c>
      <c r="BJ217" s="80" t="s">
        <v>8</v>
      </c>
      <c r="BK217" s="126">
        <f>ROUND($L$217*$K$217,0)</f>
        <v>0</v>
      </c>
      <c r="BL217" s="80" t="s">
        <v>155</v>
      </c>
      <c r="BM217" s="80" t="s">
        <v>398</v>
      </c>
    </row>
    <row r="218" spans="2:65" s="6" customFormat="1" ht="16.7" customHeight="1">
      <c r="B218" s="21"/>
      <c r="C218" s="22"/>
      <c r="D218" s="22"/>
      <c r="E218" s="22"/>
      <c r="F218" s="258" t="s">
        <v>397</v>
      </c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41"/>
      <c r="T218" s="50"/>
      <c r="U218" s="22"/>
      <c r="V218" s="22"/>
      <c r="W218" s="22"/>
      <c r="X218" s="22"/>
      <c r="Y218" s="22"/>
      <c r="Z218" s="22"/>
      <c r="AA218" s="51"/>
      <c r="AT218" s="6" t="s">
        <v>123</v>
      </c>
      <c r="AU218" s="6" t="s">
        <v>72</v>
      </c>
    </row>
    <row r="219" spans="2:65" s="6" customFormat="1" ht="15.75" customHeight="1">
      <c r="B219" s="21"/>
      <c r="C219" s="134" t="s">
        <v>399</v>
      </c>
      <c r="D219" s="134" t="s">
        <v>140</v>
      </c>
      <c r="E219" s="135" t="s">
        <v>400</v>
      </c>
      <c r="F219" s="263" t="s">
        <v>401</v>
      </c>
      <c r="G219" s="264"/>
      <c r="H219" s="264"/>
      <c r="I219" s="264"/>
      <c r="J219" s="136" t="s">
        <v>202</v>
      </c>
      <c r="K219" s="137">
        <v>1</v>
      </c>
      <c r="L219" s="265"/>
      <c r="M219" s="264"/>
      <c r="N219" s="266">
        <f>ROUND($L$219*$K$219,0)</f>
        <v>0</v>
      </c>
      <c r="O219" s="267"/>
      <c r="P219" s="267"/>
      <c r="Q219" s="267"/>
      <c r="R219" s="119"/>
      <c r="S219" s="41"/>
      <c r="T219" s="122"/>
      <c r="U219" s="123" t="s">
        <v>34</v>
      </c>
      <c r="V219" s="22"/>
      <c r="W219" s="22"/>
      <c r="X219" s="124">
        <v>0</v>
      </c>
      <c r="Y219" s="124">
        <f>$X$219*$K$219</f>
        <v>0</v>
      </c>
      <c r="Z219" s="124">
        <v>0</v>
      </c>
      <c r="AA219" s="125">
        <f>$Z$219*$K$219</f>
        <v>0</v>
      </c>
      <c r="AR219" s="80" t="s">
        <v>161</v>
      </c>
      <c r="AT219" s="80" t="s">
        <v>140</v>
      </c>
      <c r="AU219" s="80" t="s">
        <v>72</v>
      </c>
      <c r="AY219" s="6" t="s">
        <v>114</v>
      </c>
      <c r="BE219" s="126">
        <f>IF($U$219="základní",$N$219,0)</f>
        <v>0</v>
      </c>
      <c r="BF219" s="126">
        <f>IF($U$219="snížená",$N$219,0)</f>
        <v>0</v>
      </c>
      <c r="BG219" s="126">
        <f>IF($U$219="zákl. přenesená",$N$219,0)</f>
        <v>0</v>
      </c>
      <c r="BH219" s="126">
        <f>IF($U$219="sníž. přenesená",$N$219,0)</f>
        <v>0</v>
      </c>
      <c r="BI219" s="126">
        <f>IF($U$219="nulová",$N$219,0)</f>
        <v>0</v>
      </c>
      <c r="BJ219" s="80" t="s">
        <v>8</v>
      </c>
      <c r="BK219" s="126">
        <f>ROUND($L$219*$K$219,0)</f>
        <v>0</v>
      </c>
      <c r="BL219" s="80" t="s">
        <v>155</v>
      </c>
      <c r="BM219" s="80" t="s">
        <v>402</v>
      </c>
    </row>
    <row r="220" spans="2:65" s="6" customFormat="1" ht="16.7" customHeight="1">
      <c r="B220" s="21"/>
      <c r="C220" s="22"/>
      <c r="D220" s="22"/>
      <c r="E220" s="22"/>
      <c r="F220" s="258" t="s">
        <v>401</v>
      </c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41"/>
      <c r="T220" s="50"/>
      <c r="U220" s="22"/>
      <c r="V220" s="22"/>
      <c r="W220" s="22"/>
      <c r="X220" s="22"/>
      <c r="Y220" s="22"/>
      <c r="Z220" s="22"/>
      <c r="AA220" s="51"/>
      <c r="AT220" s="6" t="s">
        <v>123</v>
      </c>
      <c r="AU220" s="6" t="s">
        <v>72</v>
      </c>
    </row>
    <row r="221" spans="2:65" s="6" customFormat="1" ht="15.75" customHeight="1">
      <c r="B221" s="21"/>
      <c r="C221" s="134" t="s">
        <v>403</v>
      </c>
      <c r="D221" s="134" t="s">
        <v>140</v>
      </c>
      <c r="E221" s="135" t="s">
        <v>404</v>
      </c>
      <c r="F221" s="263" t="s">
        <v>405</v>
      </c>
      <c r="G221" s="264"/>
      <c r="H221" s="264"/>
      <c r="I221" s="264"/>
      <c r="J221" s="136" t="s">
        <v>202</v>
      </c>
      <c r="K221" s="137">
        <v>16</v>
      </c>
      <c r="L221" s="265"/>
      <c r="M221" s="264"/>
      <c r="N221" s="266">
        <f>ROUND($L$221*$K$221,0)</f>
        <v>0</v>
      </c>
      <c r="O221" s="267"/>
      <c r="P221" s="267"/>
      <c r="Q221" s="267"/>
      <c r="R221" s="119"/>
      <c r="S221" s="41"/>
      <c r="T221" s="122"/>
      <c r="U221" s="123" t="s">
        <v>34</v>
      </c>
      <c r="V221" s="22"/>
      <c r="W221" s="22"/>
      <c r="X221" s="124">
        <v>0</v>
      </c>
      <c r="Y221" s="124">
        <f>$X$221*$K$221</f>
        <v>0</v>
      </c>
      <c r="Z221" s="124">
        <v>0</v>
      </c>
      <c r="AA221" s="125">
        <f>$Z$221*$K$221</f>
        <v>0</v>
      </c>
      <c r="AR221" s="80" t="s">
        <v>161</v>
      </c>
      <c r="AT221" s="80" t="s">
        <v>140</v>
      </c>
      <c r="AU221" s="80" t="s">
        <v>72</v>
      </c>
      <c r="AY221" s="6" t="s">
        <v>114</v>
      </c>
      <c r="BE221" s="126">
        <f>IF($U$221="základní",$N$221,0)</f>
        <v>0</v>
      </c>
      <c r="BF221" s="126">
        <f>IF($U$221="snížená",$N$221,0)</f>
        <v>0</v>
      </c>
      <c r="BG221" s="126">
        <f>IF($U$221="zákl. přenesená",$N$221,0)</f>
        <v>0</v>
      </c>
      <c r="BH221" s="126">
        <f>IF($U$221="sníž. přenesená",$N$221,0)</f>
        <v>0</v>
      </c>
      <c r="BI221" s="126">
        <f>IF($U$221="nulová",$N$221,0)</f>
        <v>0</v>
      </c>
      <c r="BJ221" s="80" t="s">
        <v>8</v>
      </c>
      <c r="BK221" s="126">
        <f>ROUND($L$221*$K$221,0)</f>
        <v>0</v>
      </c>
      <c r="BL221" s="80" t="s">
        <v>155</v>
      </c>
      <c r="BM221" s="80" t="s">
        <v>406</v>
      </c>
    </row>
    <row r="222" spans="2:65" s="6" customFormat="1" ht="16.7" customHeight="1">
      <c r="B222" s="21"/>
      <c r="C222" s="22"/>
      <c r="D222" s="22"/>
      <c r="E222" s="22"/>
      <c r="F222" s="258" t="s">
        <v>405</v>
      </c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41"/>
      <c r="T222" s="50"/>
      <c r="U222" s="22"/>
      <c r="V222" s="22"/>
      <c r="W222" s="22"/>
      <c r="X222" s="22"/>
      <c r="Y222" s="22"/>
      <c r="Z222" s="22"/>
      <c r="AA222" s="51"/>
      <c r="AT222" s="6" t="s">
        <v>123</v>
      </c>
      <c r="AU222" s="6" t="s">
        <v>72</v>
      </c>
    </row>
    <row r="223" spans="2:65" s="6" customFormat="1" ht="15.75" customHeight="1">
      <c r="B223" s="21"/>
      <c r="C223" s="134" t="s">
        <v>407</v>
      </c>
      <c r="D223" s="134" t="s">
        <v>140</v>
      </c>
      <c r="E223" s="135" t="s">
        <v>408</v>
      </c>
      <c r="F223" s="263" t="s">
        <v>409</v>
      </c>
      <c r="G223" s="264"/>
      <c r="H223" s="264"/>
      <c r="I223" s="264"/>
      <c r="J223" s="136" t="s">
        <v>202</v>
      </c>
      <c r="K223" s="137">
        <v>1</v>
      </c>
      <c r="L223" s="265"/>
      <c r="M223" s="264"/>
      <c r="N223" s="266">
        <f>ROUND($L$223*$K$223,0)</f>
        <v>0</v>
      </c>
      <c r="O223" s="267"/>
      <c r="P223" s="267"/>
      <c r="Q223" s="267"/>
      <c r="R223" s="119"/>
      <c r="S223" s="41"/>
      <c r="T223" s="122"/>
      <c r="U223" s="123" t="s">
        <v>34</v>
      </c>
      <c r="V223" s="22"/>
      <c r="W223" s="22"/>
      <c r="X223" s="124">
        <v>0</v>
      </c>
      <c r="Y223" s="124">
        <f>$X$223*$K$223</f>
        <v>0</v>
      </c>
      <c r="Z223" s="124">
        <v>0</v>
      </c>
      <c r="AA223" s="125">
        <f>$Z$223*$K$223</f>
        <v>0</v>
      </c>
      <c r="AR223" s="80" t="s">
        <v>161</v>
      </c>
      <c r="AT223" s="80" t="s">
        <v>140</v>
      </c>
      <c r="AU223" s="80" t="s">
        <v>72</v>
      </c>
      <c r="AY223" s="6" t="s">
        <v>114</v>
      </c>
      <c r="BE223" s="126">
        <f>IF($U$223="základní",$N$223,0)</f>
        <v>0</v>
      </c>
      <c r="BF223" s="126">
        <f>IF($U$223="snížená",$N$223,0)</f>
        <v>0</v>
      </c>
      <c r="BG223" s="126">
        <f>IF($U$223="zákl. přenesená",$N$223,0)</f>
        <v>0</v>
      </c>
      <c r="BH223" s="126">
        <f>IF($U$223="sníž. přenesená",$N$223,0)</f>
        <v>0</v>
      </c>
      <c r="BI223" s="126">
        <f>IF($U$223="nulová",$N$223,0)</f>
        <v>0</v>
      </c>
      <c r="BJ223" s="80" t="s">
        <v>8</v>
      </c>
      <c r="BK223" s="126">
        <f>ROUND($L$223*$K$223,0)</f>
        <v>0</v>
      </c>
      <c r="BL223" s="80" t="s">
        <v>155</v>
      </c>
      <c r="BM223" s="80" t="s">
        <v>410</v>
      </c>
    </row>
    <row r="224" spans="2:65" s="6" customFormat="1" ht="16.7" customHeight="1">
      <c r="B224" s="21"/>
      <c r="C224" s="22"/>
      <c r="D224" s="22"/>
      <c r="E224" s="22"/>
      <c r="F224" s="258" t="s">
        <v>409</v>
      </c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41"/>
      <c r="T224" s="50"/>
      <c r="U224" s="22"/>
      <c r="V224" s="22"/>
      <c r="W224" s="22"/>
      <c r="X224" s="22"/>
      <c r="Y224" s="22"/>
      <c r="Z224" s="22"/>
      <c r="AA224" s="51"/>
      <c r="AT224" s="6" t="s">
        <v>123</v>
      </c>
      <c r="AU224" s="6" t="s">
        <v>72</v>
      </c>
    </row>
    <row r="225" spans="2:65" s="6" customFormat="1" ht="15.75" customHeight="1">
      <c r="B225" s="21"/>
      <c r="C225" s="134" t="s">
        <v>411</v>
      </c>
      <c r="D225" s="134" t="s">
        <v>140</v>
      </c>
      <c r="E225" s="135" t="s">
        <v>412</v>
      </c>
      <c r="F225" s="263" t="s">
        <v>413</v>
      </c>
      <c r="G225" s="264"/>
      <c r="H225" s="264"/>
      <c r="I225" s="264"/>
      <c r="J225" s="136" t="s">
        <v>202</v>
      </c>
      <c r="K225" s="137">
        <v>1</v>
      </c>
      <c r="L225" s="265"/>
      <c r="M225" s="264"/>
      <c r="N225" s="266">
        <f>ROUND($L$225*$K$225,0)</f>
        <v>0</v>
      </c>
      <c r="O225" s="267"/>
      <c r="P225" s="267"/>
      <c r="Q225" s="267"/>
      <c r="R225" s="119"/>
      <c r="S225" s="41"/>
      <c r="T225" s="122"/>
      <c r="U225" s="123" t="s">
        <v>34</v>
      </c>
      <c r="V225" s="22"/>
      <c r="W225" s="22"/>
      <c r="X225" s="124">
        <v>0</v>
      </c>
      <c r="Y225" s="124">
        <f>$X$225*$K$225</f>
        <v>0</v>
      </c>
      <c r="Z225" s="124">
        <v>0</v>
      </c>
      <c r="AA225" s="125">
        <f>$Z$225*$K$225</f>
        <v>0</v>
      </c>
      <c r="AR225" s="80" t="s">
        <v>161</v>
      </c>
      <c r="AT225" s="80" t="s">
        <v>140</v>
      </c>
      <c r="AU225" s="80" t="s">
        <v>72</v>
      </c>
      <c r="AY225" s="6" t="s">
        <v>114</v>
      </c>
      <c r="BE225" s="126">
        <f>IF($U$225="základní",$N$225,0)</f>
        <v>0</v>
      </c>
      <c r="BF225" s="126">
        <f>IF($U$225="snížená",$N$225,0)</f>
        <v>0</v>
      </c>
      <c r="BG225" s="126">
        <f>IF($U$225="zákl. přenesená",$N$225,0)</f>
        <v>0</v>
      </c>
      <c r="BH225" s="126">
        <f>IF($U$225="sníž. přenesená",$N$225,0)</f>
        <v>0</v>
      </c>
      <c r="BI225" s="126">
        <f>IF($U$225="nulová",$N$225,0)</f>
        <v>0</v>
      </c>
      <c r="BJ225" s="80" t="s">
        <v>8</v>
      </c>
      <c r="BK225" s="126">
        <f>ROUND($L$225*$K$225,0)</f>
        <v>0</v>
      </c>
      <c r="BL225" s="80" t="s">
        <v>155</v>
      </c>
      <c r="BM225" s="80" t="s">
        <v>414</v>
      </c>
    </row>
    <row r="226" spans="2:65" s="6" customFormat="1" ht="16.7" customHeight="1">
      <c r="B226" s="21"/>
      <c r="C226" s="22"/>
      <c r="D226" s="22"/>
      <c r="E226" s="22"/>
      <c r="F226" s="258" t="s">
        <v>413</v>
      </c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41"/>
      <c r="T226" s="50"/>
      <c r="U226" s="22"/>
      <c r="V226" s="22"/>
      <c r="W226" s="22"/>
      <c r="X226" s="22"/>
      <c r="Y226" s="22"/>
      <c r="Z226" s="22"/>
      <c r="AA226" s="51"/>
      <c r="AT226" s="6" t="s">
        <v>123</v>
      </c>
      <c r="AU226" s="6" t="s">
        <v>72</v>
      </c>
    </row>
    <row r="227" spans="2:65" s="6" customFormat="1" ht="15.75" customHeight="1">
      <c r="B227" s="21"/>
      <c r="C227" s="134" t="s">
        <v>415</v>
      </c>
      <c r="D227" s="134" t="s">
        <v>140</v>
      </c>
      <c r="E227" s="135" t="s">
        <v>416</v>
      </c>
      <c r="F227" s="263" t="s">
        <v>417</v>
      </c>
      <c r="G227" s="264"/>
      <c r="H227" s="264"/>
      <c r="I227" s="264"/>
      <c r="J227" s="136" t="s">
        <v>202</v>
      </c>
      <c r="K227" s="137">
        <v>1</v>
      </c>
      <c r="L227" s="265"/>
      <c r="M227" s="264"/>
      <c r="N227" s="266">
        <f>ROUND($L$227*$K$227,0)</f>
        <v>0</v>
      </c>
      <c r="O227" s="267"/>
      <c r="P227" s="267"/>
      <c r="Q227" s="267"/>
      <c r="R227" s="119"/>
      <c r="S227" s="41"/>
      <c r="T227" s="122"/>
      <c r="U227" s="123" t="s">
        <v>34</v>
      </c>
      <c r="V227" s="22"/>
      <c r="W227" s="22"/>
      <c r="X227" s="124">
        <v>0</v>
      </c>
      <c r="Y227" s="124">
        <f>$X$227*$K$227</f>
        <v>0</v>
      </c>
      <c r="Z227" s="124">
        <v>0</v>
      </c>
      <c r="AA227" s="125">
        <f>$Z$227*$K$227</f>
        <v>0</v>
      </c>
      <c r="AR227" s="80" t="s">
        <v>161</v>
      </c>
      <c r="AT227" s="80" t="s">
        <v>140</v>
      </c>
      <c r="AU227" s="80" t="s">
        <v>72</v>
      </c>
      <c r="AY227" s="6" t="s">
        <v>114</v>
      </c>
      <c r="BE227" s="126">
        <f>IF($U$227="základní",$N$227,0)</f>
        <v>0</v>
      </c>
      <c r="BF227" s="126">
        <f>IF($U$227="snížená",$N$227,0)</f>
        <v>0</v>
      </c>
      <c r="BG227" s="126">
        <f>IF($U$227="zákl. přenesená",$N$227,0)</f>
        <v>0</v>
      </c>
      <c r="BH227" s="126">
        <f>IF($U$227="sníž. přenesená",$N$227,0)</f>
        <v>0</v>
      </c>
      <c r="BI227" s="126">
        <f>IF($U$227="nulová",$N$227,0)</f>
        <v>0</v>
      </c>
      <c r="BJ227" s="80" t="s">
        <v>8</v>
      </c>
      <c r="BK227" s="126">
        <f>ROUND($L$227*$K$227,0)</f>
        <v>0</v>
      </c>
      <c r="BL227" s="80" t="s">
        <v>155</v>
      </c>
      <c r="BM227" s="80" t="s">
        <v>418</v>
      </c>
    </row>
    <row r="228" spans="2:65" s="6" customFormat="1" ht="16.7" customHeight="1">
      <c r="B228" s="21"/>
      <c r="C228" s="22"/>
      <c r="D228" s="22"/>
      <c r="E228" s="22"/>
      <c r="F228" s="258" t="s">
        <v>417</v>
      </c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41"/>
      <c r="T228" s="50"/>
      <c r="U228" s="22"/>
      <c r="V228" s="22"/>
      <c r="W228" s="22"/>
      <c r="X228" s="22"/>
      <c r="Y228" s="22"/>
      <c r="Z228" s="22"/>
      <c r="AA228" s="51"/>
      <c r="AT228" s="6" t="s">
        <v>123</v>
      </c>
      <c r="AU228" s="6" t="s">
        <v>72</v>
      </c>
    </row>
    <row r="229" spans="2:65" s="6" customFormat="1" ht="15.75" customHeight="1">
      <c r="B229" s="21"/>
      <c r="C229" s="134" t="s">
        <v>419</v>
      </c>
      <c r="D229" s="134" t="s">
        <v>140</v>
      </c>
      <c r="E229" s="135" t="s">
        <v>420</v>
      </c>
      <c r="F229" s="263" t="s">
        <v>421</v>
      </c>
      <c r="G229" s="264"/>
      <c r="H229" s="264"/>
      <c r="I229" s="264"/>
      <c r="J229" s="136" t="s">
        <v>202</v>
      </c>
      <c r="K229" s="137">
        <v>1</v>
      </c>
      <c r="L229" s="265"/>
      <c r="M229" s="264"/>
      <c r="N229" s="266">
        <f>ROUND($L$229*$K$229,0)</f>
        <v>0</v>
      </c>
      <c r="O229" s="267"/>
      <c r="P229" s="267"/>
      <c r="Q229" s="267"/>
      <c r="R229" s="119"/>
      <c r="S229" s="41"/>
      <c r="T229" s="122"/>
      <c r="U229" s="123" t="s">
        <v>34</v>
      </c>
      <c r="V229" s="22"/>
      <c r="W229" s="22"/>
      <c r="X229" s="124">
        <v>0</v>
      </c>
      <c r="Y229" s="124">
        <f>$X$229*$K$229</f>
        <v>0</v>
      </c>
      <c r="Z229" s="124">
        <v>0</v>
      </c>
      <c r="AA229" s="125">
        <f>$Z$229*$K$229</f>
        <v>0</v>
      </c>
      <c r="AR229" s="80" t="s">
        <v>161</v>
      </c>
      <c r="AT229" s="80" t="s">
        <v>140</v>
      </c>
      <c r="AU229" s="80" t="s">
        <v>72</v>
      </c>
      <c r="AY229" s="6" t="s">
        <v>114</v>
      </c>
      <c r="BE229" s="126">
        <f>IF($U$229="základní",$N$229,0)</f>
        <v>0</v>
      </c>
      <c r="BF229" s="126">
        <f>IF($U$229="snížená",$N$229,0)</f>
        <v>0</v>
      </c>
      <c r="BG229" s="126">
        <f>IF($U$229="zákl. přenesená",$N$229,0)</f>
        <v>0</v>
      </c>
      <c r="BH229" s="126">
        <f>IF($U$229="sníž. přenesená",$N$229,0)</f>
        <v>0</v>
      </c>
      <c r="BI229" s="126">
        <f>IF($U$229="nulová",$N$229,0)</f>
        <v>0</v>
      </c>
      <c r="BJ229" s="80" t="s">
        <v>8</v>
      </c>
      <c r="BK229" s="126">
        <f>ROUND($L$229*$K$229,0)</f>
        <v>0</v>
      </c>
      <c r="BL229" s="80" t="s">
        <v>155</v>
      </c>
      <c r="BM229" s="80" t="s">
        <v>422</v>
      </c>
    </row>
    <row r="230" spans="2:65" s="6" customFormat="1" ht="16.7" customHeight="1">
      <c r="B230" s="21"/>
      <c r="C230" s="22"/>
      <c r="D230" s="22"/>
      <c r="E230" s="22"/>
      <c r="F230" s="258" t="s">
        <v>421</v>
      </c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41"/>
      <c r="T230" s="50"/>
      <c r="U230" s="22"/>
      <c r="V230" s="22"/>
      <c r="W230" s="22"/>
      <c r="X230" s="22"/>
      <c r="Y230" s="22"/>
      <c r="Z230" s="22"/>
      <c r="AA230" s="51"/>
      <c r="AT230" s="6" t="s">
        <v>123</v>
      </c>
      <c r="AU230" s="6" t="s">
        <v>72</v>
      </c>
    </row>
    <row r="231" spans="2:65" s="6" customFormat="1" ht="15.75" customHeight="1">
      <c r="B231" s="21"/>
      <c r="C231" s="134" t="s">
        <v>423</v>
      </c>
      <c r="D231" s="134" t="s">
        <v>140</v>
      </c>
      <c r="E231" s="135" t="s">
        <v>424</v>
      </c>
      <c r="F231" s="263" t="s">
        <v>425</v>
      </c>
      <c r="G231" s="264"/>
      <c r="H231" s="264"/>
      <c r="I231" s="264"/>
      <c r="J231" s="136" t="s">
        <v>202</v>
      </c>
      <c r="K231" s="137">
        <v>1</v>
      </c>
      <c r="L231" s="265"/>
      <c r="M231" s="264"/>
      <c r="N231" s="266">
        <f>ROUND($L$231*$K$231,0)</f>
        <v>0</v>
      </c>
      <c r="O231" s="267"/>
      <c r="P231" s="267"/>
      <c r="Q231" s="267"/>
      <c r="R231" s="119"/>
      <c r="S231" s="41"/>
      <c r="T231" s="122"/>
      <c r="U231" s="123" t="s">
        <v>34</v>
      </c>
      <c r="V231" s="22"/>
      <c r="W231" s="22"/>
      <c r="X231" s="124">
        <v>0</v>
      </c>
      <c r="Y231" s="124">
        <f>$X$231*$K$231</f>
        <v>0</v>
      </c>
      <c r="Z231" s="124">
        <v>0</v>
      </c>
      <c r="AA231" s="125">
        <f>$Z$231*$K$231</f>
        <v>0</v>
      </c>
      <c r="AR231" s="80" t="s">
        <v>161</v>
      </c>
      <c r="AT231" s="80" t="s">
        <v>140</v>
      </c>
      <c r="AU231" s="80" t="s">
        <v>72</v>
      </c>
      <c r="AY231" s="6" t="s">
        <v>114</v>
      </c>
      <c r="BE231" s="126">
        <f>IF($U$231="základní",$N$231,0)</f>
        <v>0</v>
      </c>
      <c r="BF231" s="126">
        <f>IF($U$231="snížená",$N$231,0)</f>
        <v>0</v>
      </c>
      <c r="BG231" s="126">
        <f>IF($U$231="zákl. přenesená",$N$231,0)</f>
        <v>0</v>
      </c>
      <c r="BH231" s="126">
        <f>IF($U$231="sníž. přenesená",$N$231,0)</f>
        <v>0</v>
      </c>
      <c r="BI231" s="126">
        <f>IF($U$231="nulová",$N$231,0)</f>
        <v>0</v>
      </c>
      <c r="BJ231" s="80" t="s">
        <v>8</v>
      </c>
      <c r="BK231" s="126">
        <f>ROUND($L$231*$K$231,0)</f>
        <v>0</v>
      </c>
      <c r="BL231" s="80" t="s">
        <v>155</v>
      </c>
      <c r="BM231" s="80" t="s">
        <v>426</v>
      </c>
    </row>
    <row r="232" spans="2:65" s="6" customFormat="1" ht="16.7" customHeight="1">
      <c r="B232" s="21"/>
      <c r="C232" s="22"/>
      <c r="D232" s="22"/>
      <c r="E232" s="22"/>
      <c r="F232" s="258" t="s">
        <v>425</v>
      </c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41"/>
      <c r="T232" s="50"/>
      <c r="U232" s="22"/>
      <c r="V232" s="22"/>
      <c r="W232" s="22"/>
      <c r="X232" s="22"/>
      <c r="Y232" s="22"/>
      <c r="Z232" s="22"/>
      <c r="AA232" s="51"/>
      <c r="AT232" s="6" t="s">
        <v>123</v>
      </c>
      <c r="AU232" s="6" t="s">
        <v>72</v>
      </c>
    </row>
    <row r="233" spans="2:65" s="6" customFormat="1" ht="15.75" customHeight="1">
      <c r="B233" s="21"/>
      <c r="C233" s="134" t="s">
        <v>427</v>
      </c>
      <c r="D233" s="134" t="s">
        <v>140</v>
      </c>
      <c r="E233" s="135" t="s">
        <v>428</v>
      </c>
      <c r="F233" s="263" t="s">
        <v>429</v>
      </c>
      <c r="G233" s="264"/>
      <c r="H233" s="264"/>
      <c r="I233" s="264"/>
      <c r="J233" s="136" t="s">
        <v>202</v>
      </c>
      <c r="K233" s="137">
        <v>1</v>
      </c>
      <c r="L233" s="265"/>
      <c r="M233" s="264"/>
      <c r="N233" s="266">
        <f>ROUND($L$233*$K$233,0)</f>
        <v>0</v>
      </c>
      <c r="O233" s="267"/>
      <c r="P233" s="267"/>
      <c r="Q233" s="267"/>
      <c r="R233" s="119"/>
      <c r="S233" s="41"/>
      <c r="T233" s="122"/>
      <c r="U233" s="123" t="s">
        <v>34</v>
      </c>
      <c r="V233" s="22"/>
      <c r="W233" s="22"/>
      <c r="X233" s="124">
        <v>0</v>
      </c>
      <c r="Y233" s="124">
        <f>$X$233*$K$233</f>
        <v>0</v>
      </c>
      <c r="Z233" s="124">
        <v>0</v>
      </c>
      <c r="AA233" s="125">
        <f>$Z$233*$K$233</f>
        <v>0</v>
      </c>
      <c r="AR233" s="80" t="s">
        <v>161</v>
      </c>
      <c r="AT233" s="80" t="s">
        <v>140</v>
      </c>
      <c r="AU233" s="80" t="s">
        <v>72</v>
      </c>
      <c r="AY233" s="6" t="s">
        <v>114</v>
      </c>
      <c r="BE233" s="126">
        <f>IF($U$233="základní",$N$233,0)</f>
        <v>0</v>
      </c>
      <c r="BF233" s="126">
        <f>IF($U$233="snížená",$N$233,0)</f>
        <v>0</v>
      </c>
      <c r="BG233" s="126">
        <f>IF($U$233="zákl. přenesená",$N$233,0)</f>
        <v>0</v>
      </c>
      <c r="BH233" s="126">
        <f>IF($U$233="sníž. přenesená",$N$233,0)</f>
        <v>0</v>
      </c>
      <c r="BI233" s="126">
        <f>IF($U$233="nulová",$N$233,0)</f>
        <v>0</v>
      </c>
      <c r="BJ233" s="80" t="s">
        <v>8</v>
      </c>
      <c r="BK233" s="126">
        <f>ROUND($L$233*$K$233,0)</f>
        <v>0</v>
      </c>
      <c r="BL233" s="80" t="s">
        <v>155</v>
      </c>
      <c r="BM233" s="80" t="s">
        <v>430</v>
      </c>
    </row>
    <row r="234" spans="2:65" s="6" customFormat="1" ht="16.7" customHeight="1">
      <c r="B234" s="21"/>
      <c r="C234" s="22"/>
      <c r="D234" s="22"/>
      <c r="E234" s="22"/>
      <c r="F234" s="258" t="s">
        <v>429</v>
      </c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41"/>
      <c r="T234" s="50"/>
      <c r="U234" s="22"/>
      <c r="V234" s="22"/>
      <c r="W234" s="22"/>
      <c r="X234" s="22"/>
      <c r="Y234" s="22"/>
      <c r="Z234" s="22"/>
      <c r="AA234" s="51"/>
      <c r="AT234" s="6" t="s">
        <v>123</v>
      </c>
      <c r="AU234" s="6" t="s">
        <v>72</v>
      </c>
    </row>
    <row r="235" spans="2:65" s="6" customFormat="1" ht="15.75" customHeight="1">
      <c r="B235" s="21"/>
      <c r="C235" s="134" t="s">
        <v>431</v>
      </c>
      <c r="D235" s="134" t="s">
        <v>140</v>
      </c>
      <c r="E235" s="135" t="s">
        <v>432</v>
      </c>
      <c r="F235" s="263" t="s">
        <v>433</v>
      </c>
      <c r="G235" s="264"/>
      <c r="H235" s="264"/>
      <c r="I235" s="264"/>
      <c r="J235" s="136" t="s">
        <v>202</v>
      </c>
      <c r="K235" s="137">
        <v>1</v>
      </c>
      <c r="L235" s="265"/>
      <c r="M235" s="264"/>
      <c r="N235" s="266">
        <f>ROUND($L$235*$K$235,0)</f>
        <v>0</v>
      </c>
      <c r="O235" s="267"/>
      <c r="P235" s="267"/>
      <c r="Q235" s="267"/>
      <c r="R235" s="119"/>
      <c r="S235" s="41"/>
      <c r="T235" s="122"/>
      <c r="U235" s="123" t="s">
        <v>34</v>
      </c>
      <c r="V235" s="22"/>
      <c r="W235" s="22"/>
      <c r="X235" s="124">
        <v>0</v>
      </c>
      <c r="Y235" s="124">
        <f>$X$235*$K$235</f>
        <v>0</v>
      </c>
      <c r="Z235" s="124">
        <v>0</v>
      </c>
      <c r="AA235" s="125">
        <f>$Z$235*$K$235</f>
        <v>0</v>
      </c>
      <c r="AR235" s="80" t="s">
        <v>161</v>
      </c>
      <c r="AT235" s="80" t="s">
        <v>140</v>
      </c>
      <c r="AU235" s="80" t="s">
        <v>72</v>
      </c>
      <c r="AY235" s="6" t="s">
        <v>114</v>
      </c>
      <c r="BE235" s="126">
        <f>IF($U$235="základní",$N$235,0)</f>
        <v>0</v>
      </c>
      <c r="BF235" s="126">
        <f>IF($U$235="snížená",$N$235,0)</f>
        <v>0</v>
      </c>
      <c r="BG235" s="126">
        <f>IF($U$235="zákl. přenesená",$N$235,0)</f>
        <v>0</v>
      </c>
      <c r="BH235" s="126">
        <f>IF($U$235="sníž. přenesená",$N$235,0)</f>
        <v>0</v>
      </c>
      <c r="BI235" s="126">
        <f>IF($U$235="nulová",$N$235,0)</f>
        <v>0</v>
      </c>
      <c r="BJ235" s="80" t="s">
        <v>8</v>
      </c>
      <c r="BK235" s="126">
        <f>ROUND($L$235*$K$235,0)</f>
        <v>0</v>
      </c>
      <c r="BL235" s="80" t="s">
        <v>155</v>
      </c>
      <c r="BM235" s="80" t="s">
        <v>434</v>
      </c>
    </row>
    <row r="236" spans="2:65" s="6" customFormat="1" ht="16.7" customHeight="1">
      <c r="B236" s="21"/>
      <c r="C236" s="22"/>
      <c r="D236" s="22"/>
      <c r="E236" s="22"/>
      <c r="F236" s="258" t="s">
        <v>433</v>
      </c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41"/>
      <c r="T236" s="50"/>
      <c r="U236" s="22"/>
      <c r="V236" s="22"/>
      <c r="W236" s="22"/>
      <c r="X236" s="22"/>
      <c r="Y236" s="22"/>
      <c r="Z236" s="22"/>
      <c r="AA236" s="51"/>
      <c r="AT236" s="6" t="s">
        <v>123</v>
      </c>
      <c r="AU236" s="6" t="s">
        <v>72</v>
      </c>
    </row>
    <row r="237" spans="2:65" s="6" customFormat="1" ht="15.75" customHeight="1">
      <c r="B237" s="21"/>
      <c r="C237" s="134" t="s">
        <v>435</v>
      </c>
      <c r="D237" s="134" t="s">
        <v>140</v>
      </c>
      <c r="E237" s="135" t="s">
        <v>436</v>
      </c>
      <c r="F237" s="263" t="s">
        <v>437</v>
      </c>
      <c r="G237" s="264"/>
      <c r="H237" s="264"/>
      <c r="I237" s="264"/>
      <c r="J237" s="136" t="s">
        <v>202</v>
      </c>
      <c r="K237" s="137">
        <v>5</v>
      </c>
      <c r="L237" s="265"/>
      <c r="M237" s="264"/>
      <c r="N237" s="266">
        <f>ROUND($L$237*$K$237,0)</f>
        <v>0</v>
      </c>
      <c r="O237" s="267"/>
      <c r="P237" s="267"/>
      <c r="Q237" s="267"/>
      <c r="R237" s="119"/>
      <c r="S237" s="41"/>
      <c r="T237" s="122"/>
      <c r="U237" s="123" t="s">
        <v>34</v>
      </c>
      <c r="V237" s="22"/>
      <c r="W237" s="22"/>
      <c r="X237" s="124">
        <v>0</v>
      </c>
      <c r="Y237" s="124">
        <f>$X$237*$K$237</f>
        <v>0</v>
      </c>
      <c r="Z237" s="124">
        <v>0</v>
      </c>
      <c r="AA237" s="125">
        <f>$Z$237*$K$237</f>
        <v>0</v>
      </c>
      <c r="AR237" s="80" t="s">
        <v>161</v>
      </c>
      <c r="AT237" s="80" t="s">
        <v>140</v>
      </c>
      <c r="AU237" s="80" t="s">
        <v>72</v>
      </c>
      <c r="AY237" s="6" t="s">
        <v>114</v>
      </c>
      <c r="BE237" s="126">
        <f>IF($U$237="základní",$N$237,0)</f>
        <v>0</v>
      </c>
      <c r="BF237" s="126">
        <f>IF($U$237="snížená",$N$237,0)</f>
        <v>0</v>
      </c>
      <c r="BG237" s="126">
        <f>IF($U$237="zákl. přenesená",$N$237,0)</f>
        <v>0</v>
      </c>
      <c r="BH237" s="126">
        <f>IF($U$237="sníž. přenesená",$N$237,0)</f>
        <v>0</v>
      </c>
      <c r="BI237" s="126">
        <f>IF($U$237="nulová",$N$237,0)</f>
        <v>0</v>
      </c>
      <c r="BJ237" s="80" t="s">
        <v>8</v>
      </c>
      <c r="BK237" s="126">
        <f>ROUND($L$237*$K$237,0)</f>
        <v>0</v>
      </c>
      <c r="BL237" s="80" t="s">
        <v>155</v>
      </c>
      <c r="BM237" s="80" t="s">
        <v>438</v>
      </c>
    </row>
    <row r="238" spans="2:65" s="6" customFormat="1" ht="16.7" customHeight="1">
      <c r="B238" s="21"/>
      <c r="C238" s="22"/>
      <c r="D238" s="22"/>
      <c r="E238" s="22"/>
      <c r="F238" s="258" t="s">
        <v>437</v>
      </c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41"/>
      <c r="T238" s="50"/>
      <c r="U238" s="22"/>
      <c r="V238" s="22"/>
      <c r="W238" s="22"/>
      <c r="X238" s="22"/>
      <c r="Y238" s="22"/>
      <c r="Z238" s="22"/>
      <c r="AA238" s="51"/>
      <c r="AT238" s="6" t="s">
        <v>123</v>
      </c>
      <c r="AU238" s="6" t="s">
        <v>72</v>
      </c>
    </row>
    <row r="239" spans="2:65" s="6" customFormat="1" ht="15.75" customHeight="1">
      <c r="B239" s="21"/>
      <c r="C239" s="134" t="s">
        <v>439</v>
      </c>
      <c r="D239" s="134" t="s">
        <v>140</v>
      </c>
      <c r="E239" s="135" t="s">
        <v>440</v>
      </c>
      <c r="F239" s="263" t="s">
        <v>441</v>
      </c>
      <c r="G239" s="264"/>
      <c r="H239" s="264"/>
      <c r="I239" s="264"/>
      <c r="J239" s="136" t="s">
        <v>202</v>
      </c>
      <c r="K239" s="137">
        <v>1</v>
      </c>
      <c r="L239" s="265"/>
      <c r="M239" s="264"/>
      <c r="N239" s="266">
        <f>ROUND($L$239*$K$239,0)</f>
        <v>0</v>
      </c>
      <c r="O239" s="267"/>
      <c r="P239" s="267"/>
      <c r="Q239" s="267"/>
      <c r="R239" s="119"/>
      <c r="S239" s="41"/>
      <c r="T239" s="122"/>
      <c r="U239" s="123" t="s">
        <v>34</v>
      </c>
      <c r="V239" s="22"/>
      <c r="W239" s="22"/>
      <c r="X239" s="124">
        <v>0</v>
      </c>
      <c r="Y239" s="124">
        <f>$X$239*$K$239</f>
        <v>0</v>
      </c>
      <c r="Z239" s="124">
        <v>0</v>
      </c>
      <c r="AA239" s="125">
        <f>$Z$239*$K$239</f>
        <v>0</v>
      </c>
      <c r="AR239" s="80" t="s">
        <v>161</v>
      </c>
      <c r="AT239" s="80" t="s">
        <v>140</v>
      </c>
      <c r="AU239" s="80" t="s">
        <v>72</v>
      </c>
      <c r="AY239" s="6" t="s">
        <v>114</v>
      </c>
      <c r="BE239" s="126">
        <f>IF($U$239="základní",$N$239,0)</f>
        <v>0</v>
      </c>
      <c r="BF239" s="126">
        <f>IF($U$239="snížená",$N$239,0)</f>
        <v>0</v>
      </c>
      <c r="BG239" s="126">
        <f>IF($U$239="zákl. přenesená",$N$239,0)</f>
        <v>0</v>
      </c>
      <c r="BH239" s="126">
        <f>IF($U$239="sníž. přenesená",$N$239,0)</f>
        <v>0</v>
      </c>
      <c r="BI239" s="126">
        <f>IF($U$239="nulová",$N$239,0)</f>
        <v>0</v>
      </c>
      <c r="BJ239" s="80" t="s">
        <v>8</v>
      </c>
      <c r="BK239" s="126">
        <f>ROUND($L$239*$K$239,0)</f>
        <v>0</v>
      </c>
      <c r="BL239" s="80" t="s">
        <v>155</v>
      </c>
      <c r="BM239" s="80" t="s">
        <v>442</v>
      </c>
    </row>
    <row r="240" spans="2:65" s="6" customFormat="1" ht="16.7" customHeight="1">
      <c r="B240" s="21"/>
      <c r="C240" s="22"/>
      <c r="D240" s="22"/>
      <c r="E240" s="22"/>
      <c r="F240" s="258" t="s">
        <v>441</v>
      </c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41"/>
      <c r="T240" s="50"/>
      <c r="U240" s="22"/>
      <c r="V240" s="22"/>
      <c r="W240" s="22"/>
      <c r="X240" s="22"/>
      <c r="Y240" s="22"/>
      <c r="Z240" s="22"/>
      <c r="AA240" s="51"/>
      <c r="AT240" s="6" t="s">
        <v>123</v>
      </c>
      <c r="AU240" s="6" t="s">
        <v>72</v>
      </c>
    </row>
    <row r="241" spans="2:65" s="6" customFormat="1" ht="15.75" customHeight="1">
      <c r="B241" s="21"/>
      <c r="C241" s="134" t="s">
        <v>443</v>
      </c>
      <c r="D241" s="134" t="s">
        <v>140</v>
      </c>
      <c r="E241" s="135" t="s">
        <v>444</v>
      </c>
      <c r="F241" s="263" t="s">
        <v>445</v>
      </c>
      <c r="G241" s="264"/>
      <c r="H241" s="264"/>
      <c r="I241" s="264"/>
      <c r="J241" s="136" t="s">
        <v>202</v>
      </c>
      <c r="K241" s="137">
        <v>4</v>
      </c>
      <c r="L241" s="265"/>
      <c r="M241" s="264"/>
      <c r="N241" s="266">
        <f>ROUND($L$241*$K$241,0)</f>
        <v>0</v>
      </c>
      <c r="O241" s="267"/>
      <c r="P241" s="267"/>
      <c r="Q241" s="267"/>
      <c r="R241" s="119"/>
      <c r="S241" s="41"/>
      <c r="T241" s="122"/>
      <c r="U241" s="123" t="s">
        <v>34</v>
      </c>
      <c r="V241" s="22"/>
      <c r="W241" s="22"/>
      <c r="X241" s="124">
        <v>0</v>
      </c>
      <c r="Y241" s="124">
        <f>$X$241*$K$241</f>
        <v>0</v>
      </c>
      <c r="Z241" s="124">
        <v>0</v>
      </c>
      <c r="AA241" s="125">
        <f>$Z$241*$K$241</f>
        <v>0</v>
      </c>
      <c r="AR241" s="80" t="s">
        <v>161</v>
      </c>
      <c r="AT241" s="80" t="s">
        <v>140</v>
      </c>
      <c r="AU241" s="80" t="s">
        <v>72</v>
      </c>
      <c r="AY241" s="6" t="s">
        <v>114</v>
      </c>
      <c r="BE241" s="126">
        <f>IF($U$241="základní",$N$241,0)</f>
        <v>0</v>
      </c>
      <c r="BF241" s="126">
        <f>IF($U$241="snížená",$N$241,0)</f>
        <v>0</v>
      </c>
      <c r="BG241" s="126">
        <f>IF($U$241="zákl. přenesená",$N$241,0)</f>
        <v>0</v>
      </c>
      <c r="BH241" s="126">
        <f>IF($U$241="sníž. přenesená",$N$241,0)</f>
        <v>0</v>
      </c>
      <c r="BI241" s="126">
        <f>IF($U$241="nulová",$N$241,0)</f>
        <v>0</v>
      </c>
      <c r="BJ241" s="80" t="s">
        <v>8</v>
      </c>
      <c r="BK241" s="126">
        <f>ROUND($L$241*$K$241,0)</f>
        <v>0</v>
      </c>
      <c r="BL241" s="80" t="s">
        <v>155</v>
      </c>
      <c r="BM241" s="80" t="s">
        <v>446</v>
      </c>
    </row>
    <row r="242" spans="2:65" s="6" customFormat="1" ht="16.7" customHeight="1">
      <c r="B242" s="21"/>
      <c r="C242" s="22"/>
      <c r="D242" s="22"/>
      <c r="E242" s="22"/>
      <c r="F242" s="258" t="s">
        <v>445</v>
      </c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41"/>
      <c r="T242" s="50"/>
      <c r="U242" s="22"/>
      <c r="V242" s="22"/>
      <c r="W242" s="22"/>
      <c r="X242" s="22"/>
      <c r="Y242" s="22"/>
      <c r="Z242" s="22"/>
      <c r="AA242" s="51"/>
      <c r="AT242" s="6" t="s">
        <v>123</v>
      </c>
      <c r="AU242" s="6" t="s">
        <v>72</v>
      </c>
    </row>
    <row r="243" spans="2:65" s="6" customFormat="1" ht="15.75" customHeight="1">
      <c r="B243" s="21"/>
      <c r="C243" s="134" t="s">
        <v>447</v>
      </c>
      <c r="D243" s="134" t="s">
        <v>140</v>
      </c>
      <c r="E243" s="135" t="s">
        <v>448</v>
      </c>
      <c r="F243" s="263" t="s">
        <v>449</v>
      </c>
      <c r="G243" s="264"/>
      <c r="H243" s="264"/>
      <c r="I243" s="264"/>
      <c r="J243" s="136" t="s">
        <v>202</v>
      </c>
      <c r="K243" s="137">
        <v>3</v>
      </c>
      <c r="L243" s="265"/>
      <c r="M243" s="264"/>
      <c r="N243" s="266">
        <f>ROUND($L$243*$K$243,0)</f>
        <v>0</v>
      </c>
      <c r="O243" s="267"/>
      <c r="P243" s="267"/>
      <c r="Q243" s="267"/>
      <c r="R243" s="119"/>
      <c r="S243" s="41"/>
      <c r="T243" s="122"/>
      <c r="U243" s="123" t="s">
        <v>34</v>
      </c>
      <c r="V243" s="22"/>
      <c r="W243" s="22"/>
      <c r="X243" s="124">
        <v>0</v>
      </c>
      <c r="Y243" s="124">
        <f>$X$243*$K$243</f>
        <v>0</v>
      </c>
      <c r="Z243" s="124">
        <v>0</v>
      </c>
      <c r="AA243" s="125">
        <f>$Z$243*$K$243</f>
        <v>0</v>
      </c>
      <c r="AR243" s="80" t="s">
        <v>161</v>
      </c>
      <c r="AT243" s="80" t="s">
        <v>140</v>
      </c>
      <c r="AU243" s="80" t="s">
        <v>72</v>
      </c>
      <c r="AY243" s="6" t="s">
        <v>114</v>
      </c>
      <c r="BE243" s="126">
        <f>IF($U$243="základní",$N$243,0)</f>
        <v>0</v>
      </c>
      <c r="BF243" s="126">
        <f>IF($U$243="snížená",$N$243,0)</f>
        <v>0</v>
      </c>
      <c r="BG243" s="126">
        <f>IF($U$243="zákl. přenesená",$N$243,0)</f>
        <v>0</v>
      </c>
      <c r="BH243" s="126">
        <f>IF($U$243="sníž. přenesená",$N$243,0)</f>
        <v>0</v>
      </c>
      <c r="BI243" s="126">
        <f>IF($U$243="nulová",$N$243,0)</f>
        <v>0</v>
      </c>
      <c r="BJ243" s="80" t="s">
        <v>8</v>
      </c>
      <c r="BK243" s="126">
        <f>ROUND($L$243*$K$243,0)</f>
        <v>0</v>
      </c>
      <c r="BL243" s="80" t="s">
        <v>155</v>
      </c>
      <c r="BM243" s="80" t="s">
        <v>450</v>
      </c>
    </row>
    <row r="244" spans="2:65" s="6" customFormat="1" ht="16.7" customHeight="1">
      <c r="B244" s="21"/>
      <c r="C244" s="22"/>
      <c r="D244" s="22"/>
      <c r="E244" s="22"/>
      <c r="F244" s="258" t="s">
        <v>449</v>
      </c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41"/>
      <c r="T244" s="50"/>
      <c r="U244" s="22"/>
      <c r="V244" s="22"/>
      <c r="W244" s="22"/>
      <c r="X244" s="22"/>
      <c r="Y244" s="22"/>
      <c r="Z244" s="22"/>
      <c r="AA244" s="51"/>
      <c r="AT244" s="6" t="s">
        <v>123</v>
      </c>
      <c r="AU244" s="6" t="s">
        <v>72</v>
      </c>
    </row>
    <row r="245" spans="2:65" s="6" customFormat="1" ht="15.75" customHeight="1">
      <c r="B245" s="21"/>
      <c r="C245" s="134" t="s">
        <v>451</v>
      </c>
      <c r="D245" s="134" t="s">
        <v>140</v>
      </c>
      <c r="E245" s="135" t="s">
        <v>452</v>
      </c>
      <c r="F245" s="263" t="s">
        <v>453</v>
      </c>
      <c r="G245" s="264"/>
      <c r="H245" s="264"/>
      <c r="I245" s="264"/>
      <c r="J245" s="136" t="s">
        <v>202</v>
      </c>
      <c r="K245" s="137">
        <v>2</v>
      </c>
      <c r="L245" s="265"/>
      <c r="M245" s="264"/>
      <c r="N245" s="266">
        <f>ROUND($L$245*$K$245,0)</f>
        <v>0</v>
      </c>
      <c r="O245" s="267"/>
      <c r="P245" s="267"/>
      <c r="Q245" s="267"/>
      <c r="R245" s="119"/>
      <c r="S245" s="41"/>
      <c r="T245" s="122"/>
      <c r="U245" s="123" t="s">
        <v>34</v>
      </c>
      <c r="V245" s="22"/>
      <c r="W245" s="22"/>
      <c r="X245" s="124">
        <v>0</v>
      </c>
      <c r="Y245" s="124">
        <f>$X$245*$K$245</f>
        <v>0</v>
      </c>
      <c r="Z245" s="124">
        <v>0</v>
      </c>
      <c r="AA245" s="125">
        <f>$Z$245*$K$245</f>
        <v>0</v>
      </c>
      <c r="AR245" s="80" t="s">
        <v>161</v>
      </c>
      <c r="AT245" s="80" t="s">
        <v>140</v>
      </c>
      <c r="AU245" s="80" t="s">
        <v>72</v>
      </c>
      <c r="AY245" s="6" t="s">
        <v>114</v>
      </c>
      <c r="BE245" s="126">
        <f>IF($U$245="základní",$N$245,0)</f>
        <v>0</v>
      </c>
      <c r="BF245" s="126">
        <f>IF($U$245="snížená",$N$245,0)</f>
        <v>0</v>
      </c>
      <c r="BG245" s="126">
        <f>IF($U$245="zákl. přenesená",$N$245,0)</f>
        <v>0</v>
      </c>
      <c r="BH245" s="126">
        <f>IF($U$245="sníž. přenesená",$N$245,0)</f>
        <v>0</v>
      </c>
      <c r="BI245" s="126">
        <f>IF($U$245="nulová",$N$245,0)</f>
        <v>0</v>
      </c>
      <c r="BJ245" s="80" t="s">
        <v>8</v>
      </c>
      <c r="BK245" s="126">
        <f>ROUND($L$245*$K$245,0)</f>
        <v>0</v>
      </c>
      <c r="BL245" s="80" t="s">
        <v>155</v>
      </c>
      <c r="BM245" s="80" t="s">
        <v>454</v>
      </c>
    </row>
    <row r="246" spans="2:65" s="6" customFormat="1" ht="16.7" customHeight="1">
      <c r="B246" s="21"/>
      <c r="C246" s="22"/>
      <c r="D246" s="22"/>
      <c r="E246" s="22"/>
      <c r="F246" s="258" t="s">
        <v>453</v>
      </c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41"/>
      <c r="T246" s="50"/>
      <c r="U246" s="22"/>
      <c r="V246" s="22"/>
      <c r="W246" s="22"/>
      <c r="X246" s="22"/>
      <c r="Y246" s="22"/>
      <c r="Z246" s="22"/>
      <c r="AA246" s="51"/>
      <c r="AT246" s="6" t="s">
        <v>123</v>
      </c>
      <c r="AU246" s="6" t="s">
        <v>72</v>
      </c>
    </row>
    <row r="247" spans="2:65" s="6" customFormat="1" ht="15.75" customHeight="1">
      <c r="B247" s="21"/>
      <c r="C247" s="134" t="s">
        <v>455</v>
      </c>
      <c r="D247" s="134" t="s">
        <v>140</v>
      </c>
      <c r="E247" s="135" t="s">
        <v>456</v>
      </c>
      <c r="F247" s="263" t="s">
        <v>457</v>
      </c>
      <c r="G247" s="264"/>
      <c r="H247" s="264"/>
      <c r="I247" s="264"/>
      <c r="J247" s="136" t="s">
        <v>202</v>
      </c>
      <c r="K247" s="137">
        <v>2</v>
      </c>
      <c r="L247" s="265"/>
      <c r="M247" s="264"/>
      <c r="N247" s="266">
        <f>ROUND($L$247*$K$247,0)</f>
        <v>0</v>
      </c>
      <c r="O247" s="267"/>
      <c r="P247" s="267"/>
      <c r="Q247" s="267"/>
      <c r="R247" s="119"/>
      <c r="S247" s="41"/>
      <c r="T247" s="122"/>
      <c r="U247" s="123" t="s">
        <v>34</v>
      </c>
      <c r="V247" s="22"/>
      <c r="W247" s="22"/>
      <c r="X247" s="124">
        <v>0</v>
      </c>
      <c r="Y247" s="124">
        <f>$X$247*$K$247</f>
        <v>0</v>
      </c>
      <c r="Z247" s="124">
        <v>0</v>
      </c>
      <c r="AA247" s="125">
        <f>$Z$247*$K$247</f>
        <v>0</v>
      </c>
      <c r="AR247" s="80" t="s">
        <v>161</v>
      </c>
      <c r="AT247" s="80" t="s">
        <v>140</v>
      </c>
      <c r="AU247" s="80" t="s">
        <v>72</v>
      </c>
      <c r="AY247" s="6" t="s">
        <v>114</v>
      </c>
      <c r="BE247" s="126">
        <f>IF($U$247="základní",$N$247,0)</f>
        <v>0</v>
      </c>
      <c r="BF247" s="126">
        <f>IF($U$247="snížená",$N$247,0)</f>
        <v>0</v>
      </c>
      <c r="BG247" s="126">
        <f>IF($U$247="zákl. přenesená",$N$247,0)</f>
        <v>0</v>
      </c>
      <c r="BH247" s="126">
        <f>IF($U$247="sníž. přenesená",$N$247,0)</f>
        <v>0</v>
      </c>
      <c r="BI247" s="126">
        <f>IF($U$247="nulová",$N$247,0)</f>
        <v>0</v>
      </c>
      <c r="BJ247" s="80" t="s">
        <v>8</v>
      </c>
      <c r="BK247" s="126">
        <f>ROUND($L$247*$K$247,0)</f>
        <v>0</v>
      </c>
      <c r="BL247" s="80" t="s">
        <v>155</v>
      </c>
      <c r="BM247" s="80" t="s">
        <v>458</v>
      </c>
    </row>
    <row r="248" spans="2:65" s="6" customFormat="1" ht="16.7" customHeight="1">
      <c r="B248" s="21"/>
      <c r="C248" s="22"/>
      <c r="D248" s="22"/>
      <c r="E248" s="22"/>
      <c r="F248" s="258" t="s">
        <v>457</v>
      </c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41"/>
      <c r="T248" s="50"/>
      <c r="U248" s="22"/>
      <c r="V248" s="22"/>
      <c r="W248" s="22"/>
      <c r="X248" s="22"/>
      <c r="Y248" s="22"/>
      <c r="Z248" s="22"/>
      <c r="AA248" s="51"/>
      <c r="AT248" s="6" t="s">
        <v>123</v>
      </c>
      <c r="AU248" s="6" t="s">
        <v>72</v>
      </c>
    </row>
    <row r="249" spans="2:65" s="6" customFormat="1" ht="15.75" customHeight="1">
      <c r="B249" s="21"/>
      <c r="C249" s="134" t="s">
        <v>459</v>
      </c>
      <c r="D249" s="134" t="s">
        <v>140</v>
      </c>
      <c r="E249" s="135" t="s">
        <v>460</v>
      </c>
      <c r="F249" s="263" t="s">
        <v>461</v>
      </c>
      <c r="G249" s="264"/>
      <c r="H249" s="264"/>
      <c r="I249" s="264"/>
      <c r="J249" s="136" t="s">
        <v>202</v>
      </c>
      <c r="K249" s="137">
        <v>5</v>
      </c>
      <c r="L249" s="265"/>
      <c r="M249" s="264"/>
      <c r="N249" s="266">
        <f>ROUND($L$249*$K$249,0)</f>
        <v>0</v>
      </c>
      <c r="O249" s="267"/>
      <c r="P249" s="267"/>
      <c r="Q249" s="267"/>
      <c r="R249" s="119"/>
      <c r="S249" s="41"/>
      <c r="T249" s="122"/>
      <c r="U249" s="123" t="s">
        <v>34</v>
      </c>
      <c r="V249" s="22"/>
      <c r="W249" s="22"/>
      <c r="X249" s="124">
        <v>0</v>
      </c>
      <c r="Y249" s="124">
        <f>$X$249*$K$249</f>
        <v>0</v>
      </c>
      <c r="Z249" s="124">
        <v>0</v>
      </c>
      <c r="AA249" s="125">
        <f>$Z$249*$K$249</f>
        <v>0</v>
      </c>
      <c r="AR249" s="80" t="s">
        <v>161</v>
      </c>
      <c r="AT249" s="80" t="s">
        <v>140</v>
      </c>
      <c r="AU249" s="80" t="s">
        <v>72</v>
      </c>
      <c r="AY249" s="6" t="s">
        <v>114</v>
      </c>
      <c r="BE249" s="126">
        <f>IF($U$249="základní",$N$249,0)</f>
        <v>0</v>
      </c>
      <c r="BF249" s="126">
        <f>IF($U$249="snížená",$N$249,0)</f>
        <v>0</v>
      </c>
      <c r="BG249" s="126">
        <f>IF($U$249="zákl. přenesená",$N$249,0)</f>
        <v>0</v>
      </c>
      <c r="BH249" s="126">
        <f>IF($U$249="sníž. přenesená",$N$249,0)</f>
        <v>0</v>
      </c>
      <c r="BI249" s="126">
        <f>IF($U$249="nulová",$N$249,0)</f>
        <v>0</v>
      </c>
      <c r="BJ249" s="80" t="s">
        <v>8</v>
      </c>
      <c r="BK249" s="126">
        <f>ROUND($L$249*$K$249,0)</f>
        <v>0</v>
      </c>
      <c r="BL249" s="80" t="s">
        <v>155</v>
      </c>
      <c r="BM249" s="80" t="s">
        <v>462</v>
      </c>
    </row>
    <row r="250" spans="2:65" s="6" customFormat="1" ht="16.7" customHeight="1">
      <c r="B250" s="21"/>
      <c r="C250" s="22"/>
      <c r="D250" s="22"/>
      <c r="E250" s="22"/>
      <c r="F250" s="258" t="s">
        <v>461</v>
      </c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41"/>
      <c r="T250" s="50"/>
      <c r="U250" s="22"/>
      <c r="V250" s="22"/>
      <c r="W250" s="22"/>
      <c r="X250" s="22"/>
      <c r="Y250" s="22"/>
      <c r="Z250" s="22"/>
      <c r="AA250" s="51"/>
      <c r="AT250" s="6" t="s">
        <v>123</v>
      </c>
      <c r="AU250" s="6" t="s">
        <v>72</v>
      </c>
    </row>
    <row r="251" spans="2:65" s="6" customFormat="1" ht="27.2" customHeight="1">
      <c r="B251" s="21"/>
      <c r="C251" s="134" t="s">
        <v>463</v>
      </c>
      <c r="D251" s="134" t="s">
        <v>140</v>
      </c>
      <c r="E251" s="135" t="s">
        <v>464</v>
      </c>
      <c r="F251" s="263" t="s">
        <v>465</v>
      </c>
      <c r="G251" s="264"/>
      <c r="H251" s="264"/>
      <c r="I251" s="264"/>
      <c r="J251" s="136" t="s">
        <v>202</v>
      </c>
      <c r="K251" s="137">
        <v>2</v>
      </c>
      <c r="L251" s="265"/>
      <c r="M251" s="264"/>
      <c r="N251" s="266">
        <f>ROUND($L$251*$K$251,0)</f>
        <v>0</v>
      </c>
      <c r="O251" s="267"/>
      <c r="P251" s="267"/>
      <c r="Q251" s="267"/>
      <c r="R251" s="119"/>
      <c r="S251" s="41"/>
      <c r="T251" s="122"/>
      <c r="U251" s="123" t="s">
        <v>34</v>
      </c>
      <c r="V251" s="22"/>
      <c r="W251" s="22"/>
      <c r="X251" s="124">
        <v>0</v>
      </c>
      <c r="Y251" s="124">
        <f>$X$251*$K$251</f>
        <v>0</v>
      </c>
      <c r="Z251" s="124">
        <v>0</v>
      </c>
      <c r="AA251" s="125">
        <f>$Z$251*$K$251</f>
        <v>0</v>
      </c>
      <c r="AR251" s="80" t="s">
        <v>161</v>
      </c>
      <c r="AT251" s="80" t="s">
        <v>140</v>
      </c>
      <c r="AU251" s="80" t="s">
        <v>72</v>
      </c>
      <c r="AY251" s="6" t="s">
        <v>114</v>
      </c>
      <c r="BE251" s="126">
        <f>IF($U$251="základní",$N$251,0)</f>
        <v>0</v>
      </c>
      <c r="BF251" s="126">
        <f>IF($U$251="snížená",$N$251,0)</f>
        <v>0</v>
      </c>
      <c r="BG251" s="126">
        <f>IF($U$251="zákl. přenesená",$N$251,0)</f>
        <v>0</v>
      </c>
      <c r="BH251" s="126">
        <f>IF($U$251="sníž. přenesená",$N$251,0)</f>
        <v>0</v>
      </c>
      <c r="BI251" s="126">
        <f>IF($U$251="nulová",$N$251,0)</f>
        <v>0</v>
      </c>
      <c r="BJ251" s="80" t="s">
        <v>8</v>
      </c>
      <c r="BK251" s="126">
        <f>ROUND($L$251*$K$251,0)</f>
        <v>0</v>
      </c>
      <c r="BL251" s="80" t="s">
        <v>155</v>
      </c>
      <c r="BM251" s="80" t="s">
        <v>466</v>
      </c>
    </row>
    <row r="252" spans="2:65" s="6" customFormat="1" ht="16.7" customHeight="1">
      <c r="B252" s="21"/>
      <c r="C252" s="22"/>
      <c r="D252" s="22"/>
      <c r="E252" s="22"/>
      <c r="F252" s="258" t="s">
        <v>465</v>
      </c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41"/>
      <c r="T252" s="50"/>
      <c r="U252" s="22"/>
      <c r="V252" s="22"/>
      <c r="W252" s="22"/>
      <c r="X252" s="22"/>
      <c r="Y252" s="22"/>
      <c r="Z252" s="22"/>
      <c r="AA252" s="51"/>
      <c r="AT252" s="6" t="s">
        <v>123</v>
      </c>
      <c r="AU252" s="6" t="s">
        <v>72</v>
      </c>
    </row>
    <row r="253" spans="2:65" s="6" customFormat="1" ht="27.2" customHeight="1">
      <c r="B253" s="21"/>
      <c r="C253" s="134" t="s">
        <v>467</v>
      </c>
      <c r="D253" s="134" t="s">
        <v>140</v>
      </c>
      <c r="E253" s="135" t="s">
        <v>468</v>
      </c>
      <c r="F253" s="263" t="s">
        <v>469</v>
      </c>
      <c r="G253" s="264"/>
      <c r="H253" s="264"/>
      <c r="I253" s="264"/>
      <c r="J253" s="136" t="s">
        <v>202</v>
      </c>
      <c r="K253" s="137">
        <v>2</v>
      </c>
      <c r="L253" s="265"/>
      <c r="M253" s="264"/>
      <c r="N253" s="266">
        <f>ROUND($L$253*$K$253,0)</f>
        <v>0</v>
      </c>
      <c r="O253" s="267"/>
      <c r="P253" s="267"/>
      <c r="Q253" s="267"/>
      <c r="R253" s="119"/>
      <c r="S253" s="41"/>
      <c r="T253" s="122"/>
      <c r="U253" s="123" t="s">
        <v>34</v>
      </c>
      <c r="V253" s="22"/>
      <c r="W253" s="22"/>
      <c r="X253" s="124">
        <v>0</v>
      </c>
      <c r="Y253" s="124">
        <f>$X$253*$K$253</f>
        <v>0</v>
      </c>
      <c r="Z253" s="124">
        <v>0</v>
      </c>
      <c r="AA253" s="125">
        <f>$Z$253*$K$253</f>
        <v>0</v>
      </c>
      <c r="AR253" s="80" t="s">
        <v>161</v>
      </c>
      <c r="AT253" s="80" t="s">
        <v>140</v>
      </c>
      <c r="AU253" s="80" t="s">
        <v>72</v>
      </c>
      <c r="AY253" s="6" t="s">
        <v>114</v>
      </c>
      <c r="BE253" s="126">
        <f>IF($U$253="základní",$N$253,0)</f>
        <v>0</v>
      </c>
      <c r="BF253" s="126">
        <f>IF($U$253="snížená",$N$253,0)</f>
        <v>0</v>
      </c>
      <c r="BG253" s="126">
        <f>IF($U$253="zákl. přenesená",$N$253,0)</f>
        <v>0</v>
      </c>
      <c r="BH253" s="126">
        <f>IF($U$253="sníž. přenesená",$N$253,0)</f>
        <v>0</v>
      </c>
      <c r="BI253" s="126">
        <f>IF($U$253="nulová",$N$253,0)</f>
        <v>0</v>
      </c>
      <c r="BJ253" s="80" t="s">
        <v>8</v>
      </c>
      <c r="BK253" s="126">
        <f>ROUND($L$253*$K$253,0)</f>
        <v>0</v>
      </c>
      <c r="BL253" s="80" t="s">
        <v>155</v>
      </c>
      <c r="BM253" s="80" t="s">
        <v>470</v>
      </c>
    </row>
    <row r="254" spans="2:65" s="6" customFormat="1" ht="16.7" customHeight="1">
      <c r="B254" s="21"/>
      <c r="C254" s="22"/>
      <c r="D254" s="22"/>
      <c r="E254" s="22"/>
      <c r="F254" s="258" t="s">
        <v>469</v>
      </c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41"/>
      <c r="T254" s="50"/>
      <c r="U254" s="22"/>
      <c r="V254" s="22"/>
      <c r="W254" s="22"/>
      <c r="X254" s="22"/>
      <c r="Y254" s="22"/>
      <c r="Z254" s="22"/>
      <c r="AA254" s="51"/>
      <c r="AT254" s="6" t="s">
        <v>123</v>
      </c>
      <c r="AU254" s="6" t="s">
        <v>72</v>
      </c>
    </row>
    <row r="255" spans="2:65" s="6" customFormat="1" ht="15.75" customHeight="1">
      <c r="B255" s="21"/>
      <c r="C255" s="134" t="s">
        <v>471</v>
      </c>
      <c r="D255" s="134" t="s">
        <v>140</v>
      </c>
      <c r="E255" s="135" t="s">
        <v>472</v>
      </c>
      <c r="F255" s="263" t="s">
        <v>473</v>
      </c>
      <c r="G255" s="264"/>
      <c r="H255" s="264"/>
      <c r="I255" s="264"/>
      <c r="J255" s="136" t="s">
        <v>202</v>
      </c>
      <c r="K255" s="137">
        <v>2</v>
      </c>
      <c r="L255" s="265"/>
      <c r="M255" s="264"/>
      <c r="N255" s="266">
        <f>ROUND($L$255*$K$255,0)</f>
        <v>0</v>
      </c>
      <c r="O255" s="267"/>
      <c r="P255" s="267"/>
      <c r="Q255" s="267"/>
      <c r="R255" s="119"/>
      <c r="S255" s="41"/>
      <c r="T255" s="122"/>
      <c r="U255" s="123" t="s">
        <v>34</v>
      </c>
      <c r="V255" s="22"/>
      <c r="W255" s="22"/>
      <c r="X255" s="124">
        <v>0</v>
      </c>
      <c r="Y255" s="124">
        <f>$X$255*$K$255</f>
        <v>0</v>
      </c>
      <c r="Z255" s="124">
        <v>0</v>
      </c>
      <c r="AA255" s="125">
        <f>$Z$255*$K$255</f>
        <v>0</v>
      </c>
      <c r="AR255" s="80" t="s">
        <v>161</v>
      </c>
      <c r="AT255" s="80" t="s">
        <v>140</v>
      </c>
      <c r="AU255" s="80" t="s">
        <v>72</v>
      </c>
      <c r="AY255" s="6" t="s">
        <v>114</v>
      </c>
      <c r="BE255" s="126">
        <f>IF($U$255="základní",$N$255,0)</f>
        <v>0</v>
      </c>
      <c r="BF255" s="126">
        <f>IF($U$255="snížená",$N$255,0)</f>
        <v>0</v>
      </c>
      <c r="BG255" s="126">
        <f>IF($U$255="zákl. přenesená",$N$255,0)</f>
        <v>0</v>
      </c>
      <c r="BH255" s="126">
        <f>IF($U$255="sníž. přenesená",$N$255,0)</f>
        <v>0</v>
      </c>
      <c r="BI255" s="126">
        <f>IF($U$255="nulová",$N$255,0)</f>
        <v>0</v>
      </c>
      <c r="BJ255" s="80" t="s">
        <v>8</v>
      </c>
      <c r="BK255" s="126">
        <f>ROUND($L$255*$K$255,0)</f>
        <v>0</v>
      </c>
      <c r="BL255" s="80" t="s">
        <v>155</v>
      </c>
      <c r="BM255" s="80" t="s">
        <v>474</v>
      </c>
    </row>
    <row r="256" spans="2:65" s="6" customFormat="1" ht="16.7" customHeight="1">
      <c r="B256" s="21"/>
      <c r="C256" s="22"/>
      <c r="D256" s="22"/>
      <c r="E256" s="22"/>
      <c r="F256" s="258" t="s">
        <v>473</v>
      </c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41"/>
      <c r="T256" s="50"/>
      <c r="U256" s="22"/>
      <c r="V256" s="22"/>
      <c r="W256" s="22"/>
      <c r="X256" s="22"/>
      <c r="Y256" s="22"/>
      <c r="Z256" s="22"/>
      <c r="AA256" s="51"/>
      <c r="AT256" s="6" t="s">
        <v>123</v>
      </c>
      <c r="AU256" s="6" t="s">
        <v>72</v>
      </c>
    </row>
    <row r="257" spans="2:65" s="6" customFormat="1" ht="27.2" customHeight="1">
      <c r="B257" s="21"/>
      <c r="C257" s="134" t="s">
        <v>475</v>
      </c>
      <c r="D257" s="134" t="s">
        <v>140</v>
      </c>
      <c r="E257" s="135" t="s">
        <v>476</v>
      </c>
      <c r="F257" s="263" t="s">
        <v>477</v>
      </c>
      <c r="G257" s="264"/>
      <c r="H257" s="264"/>
      <c r="I257" s="264"/>
      <c r="J257" s="136" t="s">
        <v>202</v>
      </c>
      <c r="K257" s="137">
        <v>1</v>
      </c>
      <c r="L257" s="265"/>
      <c r="M257" s="264"/>
      <c r="N257" s="266">
        <f>ROUND($L$257*$K$257,0)</f>
        <v>0</v>
      </c>
      <c r="O257" s="267"/>
      <c r="P257" s="267"/>
      <c r="Q257" s="267"/>
      <c r="R257" s="119"/>
      <c r="S257" s="41"/>
      <c r="T257" s="122"/>
      <c r="U257" s="123" t="s">
        <v>34</v>
      </c>
      <c r="V257" s="22"/>
      <c r="W257" s="22"/>
      <c r="X257" s="124">
        <v>0</v>
      </c>
      <c r="Y257" s="124">
        <f>$X$257*$K$257</f>
        <v>0</v>
      </c>
      <c r="Z257" s="124">
        <v>0</v>
      </c>
      <c r="AA257" s="125">
        <f>$Z$257*$K$257</f>
        <v>0</v>
      </c>
      <c r="AR257" s="80" t="s">
        <v>161</v>
      </c>
      <c r="AT257" s="80" t="s">
        <v>140</v>
      </c>
      <c r="AU257" s="80" t="s">
        <v>72</v>
      </c>
      <c r="AY257" s="6" t="s">
        <v>114</v>
      </c>
      <c r="BE257" s="126">
        <f>IF($U$257="základní",$N$257,0)</f>
        <v>0</v>
      </c>
      <c r="BF257" s="126">
        <f>IF($U$257="snížená",$N$257,0)</f>
        <v>0</v>
      </c>
      <c r="BG257" s="126">
        <f>IF($U$257="zákl. přenesená",$N$257,0)</f>
        <v>0</v>
      </c>
      <c r="BH257" s="126">
        <f>IF($U$257="sníž. přenesená",$N$257,0)</f>
        <v>0</v>
      </c>
      <c r="BI257" s="126">
        <f>IF($U$257="nulová",$N$257,0)</f>
        <v>0</v>
      </c>
      <c r="BJ257" s="80" t="s">
        <v>8</v>
      </c>
      <c r="BK257" s="126">
        <f>ROUND($L$257*$K$257,0)</f>
        <v>0</v>
      </c>
      <c r="BL257" s="80" t="s">
        <v>155</v>
      </c>
      <c r="BM257" s="80" t="s">
        <v>478</v>
      </c>
    </row>
    <row r="258" spans="2:65" s="6" customFormat="1" ht="16.7" customHeight="1">
      <c r="B258" s="21"/>
      <c r="C258" s="22"/>
      <c r="D258" s="22"/>
      <c r="E258" s="22"/>
      <c r="F258" s="258" t="s">
        <v>477</v>
      </c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41"/>
      <c r="T258" s="50"/>
      <c r="U258" s="22"/>
      <c r="V258" s="22"/>
      <c r="W258" s="22"/>
      <c r="X258" s="22"/>
      <c r="Y258" s="22"/>
      <c r="Z258" s="22"/>
      <c r="AA258" s="51"/>
      <c r="AT258" s="6" t="s">
        <v>123</v>
      </c>
      <c r="AU258" s="6" t="s">
        <v>72</v>
      </c>
    </row>
    <row r="259" spans="2:65" s="6" customFormat="1" ht="15.75" customHeight="1">
      <c r="B259" s="21"/>
      <c r="C259" s="134" t="s">
        <v>479</v>
      </c>
      <c r="D259" s="134" t="s">
        <v>140</v>
      </c>
      <c r="E259" s="135" t="s">
        <v>480</v>
      </c>
      <c r="F259" s="263" t="s">
        <v>481</v>
      </c>
      <c r="G259" s="264"/>
      <c r="H259" s="264"/>
      <c r="I259" s="264"/>
      <c r="J259" s="136" t="s">
        <v>482</v>
      </c>
      <c r="K259" s="137">
        <v>72</v>
      </c>
      <c r="L259" s="265"/>
      <c r="M259" s="264"/>
      <c r="N259" s="266">
        <f>ROUND($L$259*$K$259,0)</f>
        <v>0</v>
      </c>
      <c r="O259" s="267"/>
      <c r="P259" s="267"/>
      <c r="Q259" s="267"/>
      <c r="R259" s="119"/>
      <c r="S259" s="41"/>
      <c r="T259" s="122"/>
      <c r="U259" s="123" t="s">
        <v>34</v>
      </c>
      <c r="V259" s="22"/>
      <c r="W259" s="22"/>
      <c r="X259" s="124">
        <v>0</v>
      </c>
      <c r="Y259" s="124">
        <f>$X$259*$K$259</f>
        <v>0</v>
      </c>
      <c r="Z259" s="124">
        <v>0</v>
      </c>
      <c r="AA259" s="125">
        <f>$Z$259*$K$259</f>
        <v>0</v>
      </c>
      <c r="AR259" s="80" t="s">
        <v>161</v>
      </c>
      <c r="AT259" s="80" t="s">
        <v>140</v>
      </c>
      <c r="AU259" s="80" t="s">
        <v>72</v>
      </c>
      <c r="AY259" s="6" t="s">
        <v>114</v>
      </c>
      <c r="BE259" s="126">
        <f>IF($U$259="základní",$N$259,0)</f>
        <v>0</v>
      </c>
      <c r="BF259" s="126">
        <f>IF($U$259="snížená",$N$259,0)</f>
        <v>0</v>
      </c>
      <c r="BG259" s="126">
        <f>IF($U$259="zákl. přenesená",$N$259,0)</f>
        <v>0</v>
      </c>
      <c r="BH259" s="126">
        <f>IF($U$259="sníž. přenesená",$N$259,0)</f>
        <v>0</v>
      </c>
      <c r="BI259" s="126">
        <f>IF($U$259="nulová",$N$259,0)</f>
        <v>0</v>
      </c>
      <c r="BJ259" s="80" t="s">
        <v>8</v>
      </c>
      <c r="BK259" s="126">
        <f>ROUND($L$259*$K$259,0)</f>
        <v>0</v>
      </c>
      <c r="BL259" s="80" t="s">
        <v>155</v>
      </c>
      <c r="BM259" s="80" t="s">
        <v>483</v>
      </c>
    </row>
    <row r="260" spans="2:65" s="6" customFormat="1" ht="16.7" customHeight="1">
      <c r="B260" s="21"/>
      <c r="C260" s="22"/>
      <c r="D260" s="22"/>
      <c r="E260" s="22"/>
      <c r="F260" s="258" t="s">
        <v>481</v>
      </c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41"/>
      <c r="T260" s="50"/>
      <c r="U260" s="22"/>
      <c r="V260" s="22"/>
      <c r="W260" s="22"/>
      <c r="X260" s="22"/>
      <c r="Y260" s="22"/>
      <c r="Z260" s="22"/>
      <c r="AA260" s="51"/>
      <c r="AT260" s="6" t="s">
        <v>123</v>
      </c>
      <c r="AU260" s="6" t="s">
        <v>72</v>
      </c>
    </row>
    <row r="261" spans="2:65" s="6" customFormat="1" ht="15.75" customHeight="1">
      <c r="B261" s="21"/>
      <c r="C261" s="134" t="s">
        <v>484</v>
      </c>
      <c r="D261" s="134" t="s">
        <v>140</v>
      </c>
      <c r="E261" s="135" t="s">
        <v>485</v>
      </c>
      <c r="F261" s="263" t="s">
        <v>486</v>
      </c>
      <c r="G261" s="264"/>
      <c r="H261" s="264"/>
      <c r="I261" s="264"/>
      <c r="J261" s="136" t="s">
        <v>357</v>
      </c>
      <c r="K261" s="137">
        <v>15</v>
      </c>
      <c r="L261" s="265"/>
      <c r="M261" s="264"/>
      <c r="N261" s="266">
        <f>ROUND($L$261*$K$261,0)</f>
        <v>0</v>
      </c>
      <c r="O261" s="267"/>
      <c r="P261" s="267"/>
      <c r="Q261" s="267"/>
      <c r="R261" s="119"/>
      <c r="S261" s="41"/>
      <c r="T261" s="122"/>
      <c r="U261" s="123" t="s">
        <v>34</v>
      </c>
      <c r="V261" s="22"/>
      <c r="W261" s="22"/>
      <c r="X261" s="124">
        <v>0</v>
      </c>
      <c r="Y261" s="124">
        <f>$X$261*$K$261</f>
        <v>0</v>
      </c>
      <c r="Z261" s="124">
        <v>0</v>
      </c>
      <c r="AA261" s="125">
        <f>$Z$261*$K$261</f>
        <v>0</v>
      </c>
      <c r="AR261" s="80" t="s">
        <v>161</v>
      </c>
      <c r="AT261" s="80" t="s">
        <v>140</v>
      </c>
      <c r="AU261" s="80" t="s">
        <v>72</v>
      </c>
      <c r="AY261" s="6" t="s">
        <v>114</v>
      </c>
      <c r="BE261" s="126">
        <f>IF($U$261="základní",$N$261,0)</f>
        <v>0</v>
      </c>
      <c r="BF261" s="126">
        <f>IF($U$261="snížená",$N$261,0)</f>
        <v>0</v>
      </c>
      <c r="BG261" s="126">
        <f>IF($U$261="zákl. přenesená",$N$261,0)</f>
        <v>0</v>
      </c>
      <c r="BH261" s="126">
        <f>IF($U$261="sníž. přenesená",$N$261,0)</f>
        <v>0</v>
      </c>
      <c r="BI261" s="126">
        <f>IF($U$261="nulová",$N$261,0)</f>
        <v>0</v>
      </c>
      <c r="BJ261" s="80" t="s">
        <v>8</v>
      </c>
      <c r="BK261" s="126">
        <f>ROUND($L$261*$K$261,0)</f>
        <v>0</v>
      </c>
      <c r="BL261" s="80" t="s">
        <v>155</v>
      </c>
      <c r="BM261" s="80" t="s">
        <v>487</v>
      </c>
    </row>
    <row r="262" spans="2:65" s="6" customFormat="1" ht="16.7" customHeight="1">
      <c r="B262" s="21"/>
      <c r="C262" s="22"/>
      <c r="D262" s="22"/>
      <c r="E262" s="22"/>
      <c r="F262" s="258" t="s">
        <v>486</v>
      </c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41"/>
      <c r="T262" s="50"/>
      <c r="U262" s="22"/>
      <c r="V262" s="22"/>
      <c r="W262" s="22"/>
      <c r="X262" s="22"/>
      <c r="Y262" s="22"/>
      <c r="Z262" s="22"/>
      <c r="AA262" s="51"/>
      <c r="AT262" s="6" t="s">
        <v>123</v>
      </c>
      <c r="AU262" s="6" t="s">
        <v>72</v>
      </c>
    </row>
    <row r="263" spans="2:65" s="6" customFormat="1" ht="15.75" customHeight="1">
      <c r="B263" s="21"/>
      <c r="C263" s="134" t="s">
        <v>488</v>
      </c>
      <c r="D263" s="134" t="s">
        <v>140</v>
      </c>
      <c r="E263" s="135" t="s">
        <v>489</v>
      </c>
      <c r="F263" s="263" t="s">
        <v>490</v>
      </c>
      <c r="G263" s="264"/>
      <c r="H263" s="264"/>
      <c r="I263" s="264"/>
      <c r="J263" s="136" t="s">
        <v>154</v>
      </c>
      <c r="K263" s="137">
        <v>107</v>
      </c>
      <c r="L263" s="265"/>
      <c r="M263" s="264"/>
      <c r="N263" s="266">
        <f>ROUND($L$263*$K$263,0)</f>
        <v>0</v>
      </c>
      <c r="O263" s="267"/>
      <c r="P263" s="267"/>
      <c r="Q263" s="267"/>
      <c r="R263" s="119"/>
      <c r="S263" s="41"/>
      <c r="T263" s="122"/>
      <c r="U263" s="123" t="s">
        <v>34</v>
      </c>
      <c r="V263" s="22"/>
      <c r="W263" s="22"/>
      <c r="X263" s="124">
        <v>0</v>
      </c>
      <c r="Y263" s="124">
        <f>$X$263*$K$263</f>
        <v>0</v>
      </c>
      <c r="Z263" s="124">
        <v>0</v>
      </c>
      <c r="AA263" s="125">
        <f>$Z$263*$K$263</f>
        <v>0</v>
      </c>
      <c r="AR263" s="80" t="s">
        <v>161</v>
      </c>
      <c r="AT263" s="80" t="s">
        <v>140</v>
      </c>
      <c r="AU263" s="80" t="s">
        <v>72</v>
      </c>
      <c r="AY263" s="6" t="s">
        <v>114</v>
      </c>
      <c r="BE263" s="126">
        <f>IF($U$263="základní",$N$263,0)</f>
        <v>0</v>
      </c>
      <c r="BF263" s="126">
        <f>IF($U$263="snížená",$N$263,0)</f>
        <v>0</v>
      </c>
      <c r="BG263" s="126">
        <f>IF($U$263="zákl. přenesená",$N$263,0)</f>
        <v>0</v>
      </c>
      <c r="BH263" s="126">
        <f>IF($U$263="sníž. přenesená",$N$263,0)</f>
        <v>0</v>
      </c>
      <c r="BI263" s="126">
        <f>IF($U$263="nulová",$N$263,0)</f>
        <v>0</v>
      </c>
      <c r="BJ263" s="80" t="s">
        <v>8</v>
      </c>
      <c r="BK263" s="126">
        <f>ROUND($L$263*$K$263,0)</f>
        <v>0</v>
      </c>
      <c r="BL263" s="80" t="s">
        <v>155</v>
      </c>
      <c r="BM263" s="80" t="s">
        <v>491</v>
      </c>
    </row>
    <row r="264" spans="2:65" s="6" customFormat="1" ht="16.7" customHeight="1">
      <c r="B264" s="21"/>
      <c r="C264" s="22"/>
      <c r="D264" s="22"/>
      <c r="E264" s="22"/>
      <c r="F264" s="258" t="s">
        <v>490</v>
      </c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41"/>
      <c r="T264" s="50"/>
      <c r="U264" s="22"/>
      <c r="V264" s="22"/>
      <c r="W264" s="22"/>
      <c r="X264" s="22"/>
      <c r="Y264" s="22"/>
      <c r="Z264" s="22"/>
      <c r="AA264" s="51"/>
      <c r="AT264" s="6" t="s">
        <v>123</v>
      </c>
      <c r="AU264" s="6" t="s">
        <v>72</v>
      </c>
    </row>
    <row r="265" spans="2:65" s="6" customFormat="1" ht="15.75" customHeight="1">
      <c r="B265" s="21"/>
      <c r="C265" s="134" t="s">
        <v>492</v>
      </c>
      <c r="D265" s="134" t="s">
        <v>140</v>
      </c>
      <c r="E265" s="135" t="s">
        <v>493</v>
      </c>
      <c r="F265" s="263" t="s">
        <v>494</v>
      </c>
      <c r="G265" s="264"/>
      <c r="H265" s="264"/>
      <c r="I265" s="264"/>
      <c r="J265" s="136" t="s">
        <v>154</v>
      </c>
      <c r="K265" s="137">
        <v>214</v>
      </c>
      <c r="L265" s="265"/>
      <c r="M265" s="264"/>
      <c r="N265" s="266">
        <f>ROUND($L$265*$K$265,0)</f>
        <v>0</v>
      </c>
      <c r="O265" s="267"/>
      <c r="P265" s="267"/>
      <c r="Q265" s="267"/>
      <c r="R265" s="119"/>
      <c r="S265" s="41"/>
      <c r="T265" s="122"/>
      <c r="U265" s="123" t="s">
        <v>34</v>
      </c>
      <c r="V265" s="22"/>
      <c r="W265" s="22"/>
      <c r="X265" s="124">
        <v>0</v>
      </c>
      <c r="Y265" s="124">
        <f>$X$265*$K$265</f>
        <v>0</v>
      </c>
      <c r="Z265" s="124">
        <v>0</v>
      </c>
      <c r="AA265" s="125">
        <f>$Z$265*$K$265</f>
        <v>0</v>
      </c>
      <c r="AR265" s="80" t="s">
        <v>161</v>
      </c>
      <c r="AT265" s="80" t="s">
        <v>140</v>
      </c>
      <c r="AU265" s="80" t="s">
        <v>72</v>
      </c>
      <c r="AY265" s="6" t="s">
        <v>114</v>
      </c>
      <c r="BE265" s="126">
        <f>IF($U$265="základní",$N$265,0)</f>
        <v>0</v>
      </c>
      <c r="BF265" s="126">
        <f>IF($U$265="snížená",$N$265,0)</f>
        <v>0</v>
      </c>
      <c r="BG265" s="126">
        <f>IF($U$265="zákl. přenesená",$N$265,0)</f>
        <v>0</v>
      </c>
      <c r="BH265" s="126">
        <f>IF($U$265="sníž. přenesená",$N$265,0)</f>
        <v>0</v>
      </c>
      <c r="BI265" s="126">
        <f>IF($U$265="nulová",$N$265,0)</f>
        <v>0</v>
      </c>
      <c r="BJ265" s="80" t="s">
        <v>8</v>
      </c>
      <c r="BK265" s="126">
        <f>ROUND($L$265*$K$265,0)</f>
        <v>0</v>
      </c>
      <c r="BL265" s="80" t="s">
        <v>155</v>
      </c>
      <c r="BM265" s="80" t="s">
        <v>495</v>
      </c>
    </row>
    <row r="266" spans="2:65" s="6" customFormat="1" ht="16.7" customHeight="1">
      <c r="B266" s="21"/>
      <c r="C266" s="22"/>
      <c r="D266" s="22"/>
      <c r="E266" s="22"/>
      <c r="F266" s="258" t="s">
        <v>494</v>
      </c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41"/>
      <c r="T266" s="50"/>
      <c r="U266" s="22"/>
      <c r="V266" s="22"/>
      <c r="W266" s="22"/>
      <c r="X266" s="22"/>
      <c r="Y266" s="22"/>
      <c r="Z266" s="22"/>
      <c r="AA266" s="51"/>
      <c r="AT266" s="6" t="s">
        <v>123</v>
      </c>
      <c r="AU266" s="6" t="s">
        <v>72</v>
      </c>
    </row>
    <row r="267" spans="2:65" s="6" customFormat="1" ht="15.75" customHeight="1">
      <c r="B267" s="21"/>
      <c r="C267" s="134" t="s">
        <v>496</v>
      </c>
      <c r="D267" s="134" t="s">
        <v>140</v>
      </c>
      <c r="E267" s="135" t="s">
        <v>497</v>
      </c>
      <c r="F267" s="263" t="s">
        <v>498</v>
      </c>
      <c r="G267" s="264"/>
      <c r="H267" s="264"/>
      <c r="I267" s="264"/>
      <c r="J267" s="136" t="s">
        <v>482</v>
      </c>
      <c r="K267" s="137">
        <v>8</v>
      </c>
      <c r="L267" s="265"/>
      <c r="M267" s="264"/>
      <c r="N267" s="266">
        <f>ROUND($L$267*$K$267,0)</f>
        <v>0</v>
      </c>
      <c r="O267" s="267"/>
      <c r="P267" s="267"/>
      <c r="Q267" s="267"/>
      <c r="R267" s="119"/>
      <c r="S267" s="41"/>
      <c r="T267" s="122"/>
      <c r="U267" s="123" t="s">
        <v>34</v>
      </c>
      <c r="V267" s="22"/>
      <c r="W267" s="22"/>
      <c r="X267" s="124">
        <v>0</v>
      </c>
      <c r="Y267" s="124">
        <f>$X$267*$K$267</f>
        <v>0</v>
      </c>
      <c r="Z267" s="124">
        <v>0</v>
      </c>
      <c r="AA267" s="125">
        <f>$Z$267*$K$267</f>
        <v>0</v>
      </c>
      <c r="AR267" s="80" t="s">
        <v>161</v>
      </c>
      <c r="AT267" s="80" t="s">
        <v>140</v>
      </c>
      <c r="AU267" s="80" t="s">
        <v>72</v>
      </c>
      <c r="AY267" s="6" t="s">
        <v>114</v>
      </c>
      <c r="BE267" s="126">
        <f>IF($U$267="základní",$N$267,0)</f>
        <v>0</v>
      </c>
      <c r="BF267" s="126">
        <f>IF($U$267="snížená",$N$267,0)</f>
        <v>0</v>
      </c>
      <c r="BG267" s="126">
        <f>IF($U$267="zákl. přenesená",$N$267,0)</f>
        <v>0</v>
      </c>
      <c r="BH267" s="126">
        <f>IF($U$267="sníž. přenesená",$N$267,0)</f>
        <v>0</v>
      </c>
      <c r="BI267" s="126">
        <f>IF($U$267="nulová",$N$267,0)</f>
        <v>0</v>
      </c>
      <c r="BJ267" s="80" t="s">
        <v>8</v>
      </c>
      <c r="BK267" s="126">
        <f>ROUND($L$267*$K$267,0)</f>
        <v>0</v>
      </c>
      <c r="BL267" s="80" t="s">
        <v>155</v>
      </c>
      <c r="BM267" s="80" t="s">
        <v>499</v>
      </c>
    </row>
    <row r="268" spans="2:65" s="6" customFormat="1" ht="16.7" customHeight="1">
      <c r="B268" s="21"/>
      <c r="C268" s="22"/>
      <c r="D268" s="22"/>
      <c r="E268" s="22"/>
      <c r="F268" s="258" t="s">
        <v>498</v>
      </c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41"/>
      <c r="T268" s="50"/>
      <c r="U268" s="22"/>
      <c r="V268" s="22"/>
      <c r="W268" s="22"/>
      <c r="X268" s="22"/>
      <c r="Y268" s="22"/>
      <c r="Z268" s="22"/>
      <c r="AA268" s="51"/>
      <c r="AT268" s="6" t="s">
        <v>123</v>
      </c>
      <c r="AU268" s="6" t="s">
        <v>72</v>
      </c>
    </row>
    <row r="269" spans="2:65" s="6" customFormat="1" ht="27.2" customHeight="1">
      <c r="B269" s="21"/>
      <c r="C269" s="134" t="s">
        <v>500</v>
      </c>
      <c r="D269" s="134" t="s">
        <v>140</v>
      </c>
      <c r="E269" s="135" t="s">
        <v>501</v>
      </c>
      <c r="F269" s="263" t="s">
        <v>502</v>
      </c>
      <c r="G269" s="264"/>
      <c r="H269" s="264"/>
      <c r="I269" s="264"/>
      <c r="J269" s="136" t="s">
        <v>149</v>
      </c>
      <c r="K269" s="137">
        <v>1</v>
      </c>
      <c r="L269" s="265"/>
      <c r="M269" s="264"/>
      <c r="N269" s="266">
        <f>ROUND($L$269*$K$269,0)</f>
        <v>0</v>
      </c>
      <c r="O269" s="267"/>
      <c r="P269" s="267"/>
      <c r="Q269" s="267"/>
      <c r="R269" s="119"/>
      <c r="S269" s="41"/>
      <c r="T269" s="122"/>
      <c r="U269" s="123" t="s">
        <v>34</v>
      </c>
      <c r="V269" s="22"/>
      <c r="W269" s="22"/>
      <c r="X269" s="124">
        <v>0</v>
      </c>
      <c r="Y269" s="124">
        <f>$X$269*$K$269</f>
        <v>0</v>
      </c>
      <c r="Z269" s="124">
        <v>0</v>
      </c>
      <c r="AA269" s="125">
        <f>$Z$269*$K$269</f>
        <v>0</v>
      </c>
      <c r="AR269" s="80" t="s">
        <v>161</v>
      </c>
      <c r="AT269" s="80" t="s">
        <v>140</v>
      </c>
      <c r="AU269" s="80" t="s">
        <v>72</v>
      </c>
      <c r="AY269" s="6" t="s">
        <v>114</v>
      </c>
      <c r="BE269" s="126">
        <f>IF($U$269="základní",$N$269,0)</f>
        <v>0</v>
      </c>
      <c r="BF269" s="126">
        <f>IF($U$269="snížená",$N$269,0)</f>
        <v>0</v>
      </c>
      <c r="BG269" s="126">
        <f>IF($U$269="zákl. přenesená",$N$269,0)</f>
        <v>0</v>
      </c>
      <c r="BH269" s="126">
        <f>IF($U$269="sníž. přenesená",$N$269,0)</f>
        <v>0</v>
      </c>
      <c r="BI269" s="126">
        <f>IF($U$269="nulová",$N$269,0)</f>
        <v>0</v>
      </c>
      <c r="BJ269" s="80" t="s">
        <v>8</v>
      </c>
      <c r="BK269" s="126">
        <f>ROUND($L$269*$K$269,0)</f>
        <v>0</v>
      </c>
      <c r="BL269" s="80" t="s">
        <v>155</v>
      </c>
      <c r="BM269" s="80" t="s">
        <v>503</v>
      </c>
    </row>
    <row r="270" spans="2:65" s="6" customFormat="1" ht="16.7" customHeight="1">
      <c r="B270" s="21"/>
      <c r="C270" s="22"/>
      <c r="D270" s="22"/>
      <c r="E270" s="22"/>
      <c r="F270" s="258" t="s">
        <v>502</v>
      </c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41"/>
      <c r="T270" s="50"/>
      <c r="U270" s="22"/>
      <c r="V270" s="22"/>
      <c r="W270" s="22"/>
      <c r="X270" s="22"/>
      <c r="Y270" s="22"/>
      <c r="Z270" s="22"/>
      <c r="AA270" s="51"/>
      <c r="AT270" s="6" t="s">
        <v>123</v>
      </c>
      <c r="AU270" s="6" t="s">
        <v>72</v>
      </c>
    </row>
    <row r="271" spans="2:65" s="6" customFormat="1" ht="15.75" customHeight="1">
      <c r="B271" s="21"/>
      <c r="C271" s="134" t="s">
        <v>504</v>
      </c>
      <c r="D271" s="134" t="s">
        <v>140</v>
      </c>
      <c r="E271" s="135" t="s">
        <v>505</v>
      </c>
      <c r="F271" s="263" t="s">
        <v>365</v>
      </c>
      <c r="G271" s="264"/>
      <c r="H271" s="264"/>
      <c r="I271" s="264"/>
      <c r="J271" s="136" t="s">
        <v>149</v>
      </c>
      <c r="K271" s="137">
        <v>1</v>
      </c>
      <c r="L271" s="265"/>
      <c r="M271" s="264"/>
      <c r="N271" s="266">
        <f>ROUND($L$271*$K$271,0)</f>
        <v>0</v>
      </c>
      <c r="O271" s="267"/>
      <c r="P271" s="267"/>
      <c r="Q271" s="267"/>
      <c r="R271" s="119"/>
      <c r="S271" s="41"/>
      <c r="T271" s="122"/>
      <c r="U271" s="123" t="s">
        <v>34</v>
      </c>
      <c r="V271" s="22"/>
      <c r="W271" s="22"/>
      <c r="X271" s="124">
        <v>0</v>
      </c>
      <c r="Y271" s="124">
        <f>$X$271*$K$271</f>
        <v>0</v>
      </c>
      <c r="Z271" s="124">
        <v>0</v>
      </c>
      <c r="AA271" s="125">
        <f>$Z$271*$K$271</f>
        <v>0</v>
      </c>
      <c r="AR271" s="80" t="s">
        <v>161</v>
      </c>
      <c r="AT271" s="80" t="s">
        <v>140</v>
      </c>
      <c r="AU271" s="80" t="s">
        <v>72</v>
      </c>
      <c r="AY271" s="6" t="s">
        <v>114</v>
      </c>
      <c r="BE271" s="126">
        <f>IF($U$271="základní",$N$271,0)</f>
        <v>0</v>
      </c>
      <c r="BF271" s="126">
        <f>IF($U$271="snížená",$N$271,0)</f>
        <v>0</v>
      </c>
      <c r="BG271" s="126">
        <f>IF($U$271="zákl. přenesená",$N$271,0)</f>
        <v>0</v>
      </c>
      <c r="BH271" s="126">
        <f>IF($U$271="sníž. přenesená",$N$271,0)</f>
        <v>0</v>
      </c>
      <c r="BI271" s="126">
        <f>IF($U$271="nulová",$N$271,0)</f>
        <v>0</v>
      </c>
      <c r="BJ271" s="80" t="s">
        <v>8</v>
      </c>
      <c r="BK271" s="126">
        <f>ROUND($L$271*$K$271,0)</f>
        <v>0</v>
      </c>
      <c r="BL271" s="80" t="s">
        <v>155</v>
      </c>
      <c r="BM271" s="80" t="s">
        <v>506</v>
      </c>
    </row>
    <row r="272" spans="2:65" s="6" customFormat="1" ht="16.7" customHeight="1">
      <c r="B272" s="21"/>
      <c r="C272" s="22"/>
      <c r="D272" s="22"/>
      <c r="E272" s="22"/>
      <c r="F272" s="258" t="s">
        <v>365</v>
      </c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41"/>
      <c r="T272" s="50"/>
      <c r="U272" s="22"/>
      <c r="V272" s="22"/>
      <c r="W272" s="22"/>
      <c r="X272" s="22"/>
      <c r="Y272" s="22"/>
      <c r="Z272" s="22"/>
      <c r="AA272" s="51"/>
      <c r="AT272" s="6" t="s">
        <v>123</v>
      </c>
      <c r="AU272" s="6" t="s">
        <v>72</v>
      </c>
    </row>
    <row r="273" spans="2:65" s="6" customFormat="1" ht="15.75" customHeight="1">
      <c r="B273" s="21"/>
      <c r="C273" s="134" t="s">
        <v>507</v>
      </c>
      <c r="D273" s="134" t="s">
        <v>140</v>
      </c>
      <c r="E273" s="135" t="s">
        <v>508</v>
      </c>
      <c r="F273" s="263" t="s">
        <v>509</v>
      </c>
      <c r="G273" s="264"/>
      <c r="H273" s="264"/>
      <c r="I273" s="264"/>
      <c r="J273" s="136" t="s">
        <v>149</v>
      </c>
      <c r="K273" s="137">
        <v>1</v>
      </c>
      <c r="L273" s="265"/>
      <c r="M273" s="264"/>
      <c r="N273" s="266">
        <f>ROUND($L$273*$K$273,0)</f>
        <v>0</v>
      </c>
      <c r="O273" s="267"/>
      <c r="P273" s="267"/>
      <c r="Q273" s="267"/>
      <c r="R273" s="119"/>
      <c r="S273" s="41"/>
      <c r="T273" s="122"/>
      <c r="U273" s="123" t="s">
        <v>34</v>
      </c>
      <c r="V273" s="22"/>
      <c r="W273" s="22"/>
      <c r="X273" s="124">
        <v>0</v>
      </c>
      <c r="Y273" s="124">
        <f>$X$273*$K$273</f>
        <v>0</v>
      </c>
      <c r="Z273" s="124">
        <v>0</v>
      </c>
      <c r="AA273" s="125">
        <f>$Z$273*$K$273</f>
        <v>0</v>
      </c>
      <c r="AR273" s="80" t="s">
        <v>161</v>
      </c>
      <c r="AT273" s="80" t="s">
        <v>140</v>
      </c>
      <c r="AU273" s="80" t="s">
        <v>72</v>
      </c>
      <c r="AY273" s="6" t="s">
        <v>114</v>
      </c>
      <c r="BE273" s="126">
        <f>IF($U$273="základní",$N$273,0)</f>
        <v>0</v>
      </c>
      <c r="BF273" s="126">
        <f>IF($U$273="snížená",$N$273,0)</f>
        <v>0</v>
      </c>
      <c r="BG273" s="126">
        <f>IF($U$273="zákl. přenesená",$N$273,0)</f>
        <v>0</v>
      </c>
      <c r="BH273" s="126">
        <f>IF($U$273="sníž. přenesená",$N$273,0)</f>
        <v>0</v>
      </c>
      <c r="BI273" s="126">
        <f>IF($U$273="nulová",$N$273,0)</f>
        <v>0</v>
      </c>
      <c r="BJ273" s="80" t="s">
        <v>8</v>
      </c>
      <c r="BK273" s="126">
        <f>ROUND($L$273*$K$273,0)</f>
        <v>0</v>
      </c>
      <c r="BL273" s="80" t="s">
        <v>155</v>
      </c>
      <c r="BM273" s="80" t="s">
        <v>510</v>
      </c>
    </row>
    <row r="274" spans="2:65" s="6" customFormat="1" ht="16.7" customHeight="1">
      <c r="B274" s="21"/>
      <c r="C274" s="22"/>
      <c r="D274" s="22"/>
      <c r="E274" s="22"/>
      <c r="F274" s="258" t="s">
        <v>509</v>
      </c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41"/>
      <c r="T274" s="50"/>
      <c r="U274" s="22"/>
      <c r="V274" s="22"/>
      <c r="W274" s="22"/>
      <c r="X274" s="22"/>
      <c r="Y274" s="22"/>
      <c r="Z274" s="22"/>
      <c r="AA274" s="51"/>
      <c r="AT274" s="6" t="s">
        <v>123</v>
      </c>
      <c r="AU274" s="6" t="s">
        <v>72</v>
      </c>
    </row>
    <row r="275" spans="2:65" s="106" customFormat="1" ht="30.95" customHeight="1">
      <c r="B275" s="107"/>
      <c r="C275" s="108"/>
      <c r="D275" s="116" t="s">
        <v>95</v>
      </c>
      <c r="E275" s="108"/>
      <c r="F275" s="108"/>
      <c r="G275" s="108"/>
      <c r="H275" s="108"/>
      <c r="I275" s="108"/>
      <c r="J275" s="108"/>
      <c r="K275" s="108"/>
      <c r="L275" s="108"/>
      <c r="M275" s="108"/>
      <c r="N275" s="262">
        <f>$BK$275</f>
        <v>0</v>
      </c>
      <c r="O275" s="261"/>
      <c r="P275" s="261"/>
      <c r="Q275" s="261"/>
      <c r="R275" s="108"/>
      <c r="S275" s="110"/>
      <c r="T275" s="111"/>
      <c r="U275" s="108"/>
      <c r="V275" s="108"/>
      <c r="W275" s="112">
        <f>SUM($W$276:$W$293)</f>
        <v>0</v>
      </c>
      <c r="X275" s="108"/>
      <c r="Y275" s="112">
        <f>SUM($Y$276:$Y$293)</f>
        <v>3.474E-2</v>
      </c>
      <c r="Z275" s="108"/>
      <c r="AA275" s="113">
        <f>SUM($AA$276:$AA$293)</f>
        <v>0.78045999999999993</v>
      </c>
      <c r="AR275" s="114" t="s">
        <v>72</v>
      </c>
      <c r="AT275" s="114" t="s">
        <v>63</v>
      </c>
      <c r="AU275" s="114" t="s">
        <v>8</v>
      </c>
      <c r="AY275" s="114" t="s">
        <v>114</v>
      </c>
      <c r="BK275" s="115">
        <f>SUM($BK$276:$BK$293)</f>
        <v>0</v>
      </c>
    </row>
    <row r="276" spans="2:65" s="6" customFormat="1" ht="15.75" customHeight="1">
      <c r="B276" s="21"/>
      <c r="C276" s="117" t="s">
        <v>511</v>
      </c>
      <c r="D276" s="117" t="s">
        <v>115</v>
      </c>
      <c r="E276" s="118" t="s">
        <v>512</v>
      </c>
      <c r="F276" s="268" t="s">
        <v>513</v>
      </c>
      <c r="G276" s="267"/>
      <c r="H276" s="267"/>
      <c r="I276" s="267"/>
      <c r="J276" s="120" t="s">
        <v>514</v>
      </c>
      <c r="K276" s="121">
        <v>30</v>
      </c>
      <c r="L276" s="269"/>
      <c r="M276" s="267"/>
      <c r="N276" s="270">
        <f>ROUND($L$276*$K$276,0)</f>
        <v>0</v>
      </c>
      <c r="O276" s="267"/>
      <c r="P276" s="267"/>
      <c r="Q276" s="267"/>
      <c r="R276" s="119" t="s">
        <v>119</v>
      </c>
      <c r="S276" s="41"/>
      <c r="T276" s="122"/>
      <c r="U276" s="123" t="s">
        <v>34</v>
      </c>
      <c r="V276" s="22"/>
      <c r="W276" s="22"/>
      <c r="X276" s="124">
        <v>1.1299999999999999E-3</v>
      </c>
      <c r="Y276" s="124">
        <f>$X$276*$K$276</f>
        <v>3.39E-2</v>
      </c>
      <c r="Z276" s="124">
        <v>0</v>
      </c>
      <c r="AA276" s="125">
        <f>$Z$276*$K$276</f>
        <v>0</v>
      </c>
      <c r="AR276" s="80" t="s">
        <v>155</v>
      </c>
      <c r="AT276" s="80" t="s">
        <v>115</v>
      </c>
      <c r="AU276" s="80" t="s">
        <v>72</v>
      </c>
      <c r="AY276" s="6" t="s">
        <v>114</v>
      </c>
      <c r="BE276" s="126">
        <f>IF($U$276="základní",$N$276,0)</f>
        <v>0</v>
      </c>
      <c r="BF276" s="126">
        <f>IF($U$276="snížená",$N$276,0)</f>
        <v>0</v>
      </c>
      <c r="BG276" s="126">
        <f>IF($U$276="zákl. přenesená",$N$276,0)</f>
        <v>0</v>
      </c>
      <c r="BH276" s="126">
        <f>IF($U$276="sníž. přenesená",$N$276,0)</f>
        <v>0</v>
      </c>
      <c r="BI276" s="126">
        <f>IF($U$276="nulová",$N$276,0)</f>
        <v>0</v>
      </c>
      <c r="BJ276" s="80" t="s">
        <v>8</v>
      </c>
      <c r="BK276" s="126">
        <f>ROUND($L$276*$K$276,0)</f>
        <v>0</v>
      </c>
      <c r="BL276" s="80" t="s">
        <v>155</v>
      </c>
      <c r="BM276" s="80" t="s">
        <v>515</v>
      </c>
    </row>
    <row r="277" spans="2:65" s="6" customFormat="1" ht="16.7" customHeight="1">
      <c r="B277" s="21"/>
      <c r="C277" s="22"/>
      <c r="D277" s="22"/>
      <c r="E277" s="22"/>
      <c r="F277" s="258" t="s">
        <v>516</v>
      </c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41"/>
      <c r="T277" s="50"/>
      <c r="U277" s="22"/>
      <c r="V277" s="22"/>
      <c r="W277" s="22"/>
      <c r="X277" s="22"/>
      <c r="Y277" s="22"/>
      <c r="Z277" s="22"/>
      <c r="AA277" s="51"/>
      <c r="AT277" s="6" t="s">
        <v>123</v>
      </c>
      <c r="AU277" s="6" t="s">
        <v>72</v>
      </c>
    </row>
    <row r="278" spans="2:65" s="6" customFormat="1" ht="27.2" customHeight="1">
      <c r="B278" s="21"/>
      <c r="C278" s="117" t="s">
        <v>517</v>
      </c>
      <c r="D278" s="117" t="s">
        <v>115</v>
      </c>
      <c r="E278" s="118" t="s">
        <v>518</v>
      </c>
      <c r="F278" s="268" t="s">
        <v>519</v>
      </c>
      <c r="G278" s="267"/>
      <c r="H278" s="267"/>
      <c r="I278" s="267"/>
      <c r="J278" s="120" t="s">
        <v>206</v>
      </c>
      <c r="K278" s="121">
        <v>1</v>
      </c>
      <c r="L278" s="269"/>
      <c r="M278" s="267"/>
      <c r="N278" s="270">
        <f>ROUND($L$278*$K$278,0)</f>
        <v>0</v>
      </c>
      <c r="O278" s="267"/>
      <c r="P278" s="267"/>
      <c r="Q278" s="267"/>
      <c r="R278" s="119" t="s">
        <v>119</v>
      </c>
      <c r="S278" s="41"/>
      <c r="T278" s="122"/>
      <c r="U278" s="123" t="s">
        <v>34</v>
      </c>
      <c r="V278" s="22"/>
      <c r="W278" s="22"/>
      <c r="X278" s="124">
        <v>0</v>
      </c>
      <c r="Y278" s="124">
        <f>$X$278*$K$278</f>
        <v>0</v>
      </c>
      <c r="Z278" s="124">
        <v>0.51195999999999997</v>
      </c>
      <c r="AA278" s="125">
        <f>$Z$278*$K$278</f>
        <v>0.51195999999999997</v>
      </c>
      <c r="AR278" s="80" t="s">
        <v>155</v>
      </c>
      <c r="AT278" s="80" t="s">
        <v>115</v>
      </c>
      <c r="AU278" s="80" t="s">
        <v>72</v>
      </c>
      <c r="AY278" s="6" t="s">
        <v>114</v>
      </c>
      <c r="BE278" s="126">
        <f>IF($U$278="základní",$N$278,0)</f>
        <v>0</v>
      </c>
      <c r="BF278" s="126">
        <f>IF($U$278="snížená",$N$278,0)</f>
        <v>0</v>
      </c>
      <c r="BG278" s="126">
        <f>IF($U$278="zákl. přenesená",$N$278,0)</f>
        <v>0</v>
      </c>
      <c r="BH278" s="126">
        <f>IF($U$278="sníž. přenesená",$N$278,0)</f>
        <v>0</v>
      </c>
      <c r="BI278" s="126">
        <f>IF($U$278="nulová",$N$278,0)</f>
        <v>0</v>
      </c>
      <c r="BJ278" s="80" t="s">
        <v>8</v>
      </c>
      <c r="BK278" s="126">
        <f>ROUND($L$278*$K$278,0)</f>
        <v>0</v>
      </c>
      <c r="BL278" s="80" t="s">
        <v>155</v>
      </c>
      <c r="BM278" s="80" t="s">
        <v>520</v>
      </c>
    </row>
    <row r="279" spans="2:65" s="6" customFormat="1" ht="16.7" customHeight="1">
      <c r="B279" s="21"/>
      <c r="C279" s="22"/>
      <c r="D279" s="22"/>
      <c r="E279" s="22"/>
      <c r="F279" s="258" t="s">
        <v>521</v>
      </c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41"/>
      <c r="T279" s="50"/>
      <c r="U279" s="22"/>
      <c r="V279" s="22"/>
      <c r="W279" s="22"/>
      <c r="X279" s="22"/>
      <c r="Y279" s="22"/>
      <c r="Z279" s="22"/>
      <c r="AA279" s="51"/>
      <c r="AT279" s="6" t="s">
        <v>123</v>
      </c>
      <c r="AU279" s="6" t="s">
        <v>72</v>
      </c>
    </row>
    <row r="280" spans="2:65" s="6" customFormat="1" ht="27.2" customHeight="1">
      <c r="B280" s="21"/>
      <c r="C280" s="134" t="s">
        <v>522</v>
      </c>
      <c r="D280" s="134" t="s">
        <v>140</v>
      </c>
      <c r="E280" s="135" t="s">
        <v>523</v>
      </c>
      <c r="F280" s="263" t="s">
        <v>524</v>
      </c>
      <c r="G280" s="264"/>
      <c r="H280" s="264"/>
      <c r="I280" s="264"/>
      <c r="J280" s="136" t="s">
        <v>202</v>
      </c>
      <c r="K280" s="137">
        <v>1</v>
      </c>
      <c r="L280" s="265"/>
      <c r="M280" s="264"/>
      <c r="N280" s="266">
        <f>ROUND($L$280*$K$280,0)</f>
        <v>0</v>
      </c>
      <c r="O280" s="267"/>
      <c r="P280" s="267"/>
      <c r="Q280" s="267"/>
      <c r="R280" s="119"/>
      <c r="S280" s="41"/>
      <c r="T280" s="122"/>
      <c r="U280" s="123" t="s">
        <v>34</v>
      </c>
      <c r="V280" s="22"/>
      <c r="W280" s="22"/>
      <c r="X280" s="124">
        <v>0</v>
      </c>
      <c r="Y280" s="124">
        <f>$X$280*$K$280</f>
        <v>0</v>
      </c>
      <c r="Z280" s="124">
        <v>0</v>
      </c>
      <c r="AA280" s="125">
        <f>$Z$280*$K$280</f>
        <v>0</v>
      </c>
      <c r="AR280" s="80" t="s">
        <v>161</v>
      </c>
      <c r="AT280" s="80" t="s">
        <v>140</v>
      </c>
      <c r="AU280" s="80" t="s">
        <v>72</v>
      </c>
      <c r="AY280" s="6" t="s">
        <v>114</v>
      </c>
      <c r="BE280" s="126">
        <f>IF($U$280="základní",$N$280,0)</f>
        <v>0</v>
      </c>
      <c r="BF280" s="126">
        <f>IF($U$280="snížená",$N$280,0)</f>
        <v>0</v>
      </c>
      <c r="BG280" s="126">
        <f>IF($U$280="zákl. přenesená",$N$280,0)</f>
        <v>0</v>
      </c>
      <c r="BH280" s="126">
        <f>IF($U$280="sníž. přenesená",$N$280,0)</f>
        <v>0</v>
      </c>
      <c r="BI280" s="126">
        <f>IF($U$280="nulová",$N$280,0)</f>
        <v>0</v>
      </c>
      <c r="BJ280" s="80" t="s">
        <v>8</v>
      </c>
      <c r="BK280" s="126">
        <f>ROUND($L$280*$K$280,0)</f>
        <v>0</v>
      </c>
      <c r="BL280" s="80" t="s">
        <v>155</v>
      </c>
      <c r="BM280" s="80" t="s">
        <v>525</v>
      </c>
    </row>
    <row r="281" spans="2:65" s="6" customFormat="1" ht="16.7" customHeight="1">
      <c r="B281" s="21"/>
      <c r="C281" s="22"/>
      <c r="D281" s="22"/>
      <c r="E281" s="22"/>
      <c r="F281" s="258" t="s">
        <v>524</v>
      </c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41"/>
      <c r="T281" s="50"/>
      <c r="U281" s="22"/>
      <c r="V281" s="22"/>
      <c r="W281" s="22"/>
      <c r="X281" s="22"/>
      <c r="Y281" s="22"/>
      <c r="Z281" s="22"/>
      <c r="AA281" s="51"/>
      <c r="AT281" s="6" t="s">
        <v>123</v>
      </c>
      <c r="AU281" s="6" t="s">
        <v>72</v>
      </c>
    </row>
    <row r="282" spans="2:65" s="6" customFormat="1" ht="27.2" customHeight="1">
      <c r="B282" s="21"/>
      <c r="C282" s="134" t="s">
        <v>526</v>
      </c>
      <c r="D282" s="134" t="s">
        <v>140</v>
      </c>
      <c r="E282" s="135" t="s">
        <v>527</v>
      </c>
      <c r="F282" s="263" t="s">
        <v>528</v>
      </c>
      <c r="G282" s="264"/>
      <c r="H282" s="264"/>
      <c r="I282" s="264"/>
      <c r="J282" s="136" t="s">
        <v>202</v>
      </c>
      <c r="K282" s="137">
        <v>1</v>
      </c>
      <c r="L282" s="265"/>
      <c r="M282" s="264"/>
      <c r="N282" s="266">
        <f>ROUND($L$282*$K$282,0)</f>
        <v>0</v>
      </c>
      <c r="O282" s="267"/>
      <c r="P282" s="267"/>
      <c r="Q282" s="267"/>
      <c r="R282" s="119"/>
      <c r="S282" s="41"/>
      <c r="T282" s="122"/>
      <c r="U282" s="123" t="s">
        <v>34</v>
      </c>
      <c r="V282" s="22"/>
      <c r="W282" s="22"/>
      <c r="X282" s="124">
        <v>0</v>
      </c>
      <c r="Y282" s="124">
        <f>$X$282*$K$282</f>
        <v>0</v>
      </c>
      <c r="Z282" s="124">
        <v>0</v>
      </c>
      <c r="AA282" s="125">
        <f>$Z$282*$K$282</f>
        <v>0</v>
      </c>
      <c r="AR282" s="80" t="s">
        <v>161</v>
      </c>
      <c r="AT282" s="80" t="s">
        <v>140</v>
      </c>
      <c r="AU282" s="80" t="s">
        <v>72</v>
      </c>
      <c r="AY282" s="6" t="s">
        <v>114</v>
      </c>
      <c r="BE282" s="126">
        <f>IF($U$282="základní",$N$282,0)</f>
        <v>0</v>
      </c>
      <c r="BF282" s="126">
        <f>IF($U$282="snížená",$N$282,0)</f>
        <v>0</v>
      </c>
      <c r="BG282" s="126">
        <f>IF($U$282="zákl. přenesená",$N$282,0)</f>
        <v>0</v>
      </c>
      <c r="BH282" s="126">
        <f>IF($U$282="sníž. přenesená",$N$282,0)</f>
        <v>0</v>
      </c>
      <c r="BI282" s="126">
        <f>IF($U$282="nulová",$N$282,0)</f>
        <v>0</v>
      </c>
      <c r="BJ282" s="80" t="s">
        <v>8</v>
      </c>
      <c r="BK282" s="126">
        <f>ROUND($L$282*$K$282,0)</f>
        <v>0</v>
      </c>
      <c r="BL282" s="80" t="s">
        <v>155</v>
      </c>
      <c r="BM282" s="80" t="s">
        <v>529</v>
      </c>
    </row>
    <row r="283" spans="2:65" s="6" customFormat="1" ht="16.7" customHeight="1">
      <c r="B283" s="21"/>
      <c r="C283" s="22"/>
      <c r="D283" s="22"/>
      <c r="E283" s="22"/>
      <c r="F283" s="258" t="s">
        <v>528</v>
      </c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41"/>
      <c r="T283" s="50"/>
      <c r="U283" s="22"/>
      <c r="V283" s="22"/>
      <c r="W283" s="22"/>
      <c r="X283" s="22"/>
      <c r="Y283" s="22"/>
      <c r="Z283" s="22"/>
      <c r="AA283" s="51"/>
      <c r="AT283" s="6" t="s">
        <v>123</v>
      </c>
      <c r="AU283" s="6" t="s">
        <v>72</v>
      </c>
    </row>
    <row r="284" spans="2:65" s="6" customFormat="1" ht="15.75" customHeight="1">
      <c r="B284" s="21"/>
      <c r="C284" s="134" t="s">
        <v>530</v>
      </c>
      <c r="D284" s="134" t="s">
        <v>140</v>
      </c>
      <c r="E284" s="135" t="s">
        <v>531</v>
      </c>
      <c r="F284" s="263" t="s">
        <v>532</v>
      </c>
      <c r="G284" s="264"/>
      <c r="H284" s="264"/>
      <c r="I284" s="264"/>
      <c r="J284" s="136" t="s">
        <v>202</v>
      </c>
      <c r="K284" s="137">
        <v>30</v>
      </c>
      <c r="L284" s="265"/>
      <c r="M284" s="264"/>
      <c r="N284" s="266">
        <f>ROUND($L$284*$K$284,0)</f>
        <v>0</v>
      </c>
      <c r="O284" s="267"/>
      <c r="P284" s="267"/>
      <c r="Q284" s="267"/>
      <c r="R284" s="119"/>
      <c r="S284" s="41"/>
      <c r="T284" s="122"/>
      <c r="U284" s="123" t="s">
        <v>34</v>
      </c>
      <c r="V284" s="22"/>
      <c r="W284" s="22"/>
      <c r="X284" s="124">
        <v>0</v>
      </c>
      <c r="Y284" s="124">
        <f>$X$284*$K$284</f>
        <v>0</v>
      </c>
      <c r="Z284" s="124">
        <v>0</v>
      </c>
      <c r="AA284" s="125">
        <f>$Z$284*$K$284</f>
        <v>0</v>
      </c>
      <c r="AR284" s="80" t="s">
        <v>161</v>
      </c>
      <c r="AT284" s="80" t="s">
        <v>140</v>
      </c>
      <c r="AU284" s="80" t="s">
        <v>72</v>
      </c>
      <c r="AY284" s="6" t="s">
        <v>114</v>
      </c>
      <c r="BE284" s="126">
        <f>IF($U$284="základní",$N$284,0)</f>
        <v>0</v>
      </c>
      <c r="BF284" s="126">
        <f>IF($U$284="snížená",$N$284,0)</f>
        <v>0</v>
      </c>
      <c r="BG284" s="126">
        <f>IF($U$284="zákl. přenesená",$N$284,0)</f>
        <v>0</v>
      </c>
      <c r="BH284" s="126">
        <f>IF($U$284="sníž. přenesená",$N$284,0)</f>
        <v>0</v>
      </c>
      <c r="BI284" s="126">
        <f>IF($U$284="nulová",$N$284,0)</f>
        <v>0</v>
      </c>
      <c r="BJ284" s="80" t="s">
        <v>8</v>
      </c>
      <c r="BK284" s="126">
        <f>ROUND($L$284*$K$284,0)</f>
        <v>0</v>
      </c>
      <c r="BL284" s="80" t="s">
        <v>155</v>
      </c>
      <c r="BM284" s="80" t="s">
        <v>533</v>
      </c>
    </row>
    <row r="285" spans="2:65" s="6" customFormat="1" ht="16.7" customHeight="1">
      <c r="B285" s="21"/>
      <c r="C285" s="22"/>
      <c r="D285" s="22"/>
      <c r="E285" s="22"/>
      <c r="F285" s="258" t="s">
        <v>532</v>
      </c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41"/>
      <c r="T285" s="50"/>
      <c r="U285" s="22"/>
      <c r="V285" s="22"/>
      <c r="W285" s="22"/>
      <c r="X285" s="22"/>
      <c r="Y285" s="22"/>
      <c r="Z285" s="22"/>
      <c r="AA285" s="51"/>
      <c r="AT285" s="6" t="s">
        <v>123</v>
      </c>
      <c r="AU285" s="6" t="s">
        <v>72</v>
      </c>
    </row>
    <row r="286" spans="2:65" s="6" customFormat="1" ht="27.2" customHeight="1">
      <c r="B286" s="21"/>
      <c r="C286" s="134" t="s">
        <v>534</v>
      </c>
      <c r="D286" s="134" t="s">
        <v>140</v>
      </c>
      <c r="E286" s="135" t="s">
        <v>535</v>
      </c>
      <c r="F286" s="263" t="s">
        <v>536</v>
      </c>
      <c r="G286" s="264"/>
      <c r="H286" s="264"/>
      <c r="I286" s="264"/>
      <c r="J286" s="136" t="s">
        <v>202</v>
      </c>
      <c r="K286" s="137">
        <v>3</v>
      </c>
      <c r="L286" s="265"/>
      <c r="M286" s="264"/>
      <c r="N286" s="266">
        <f>ROUND($L$286*$K$286,0)</f>
        <v>0</v>
      </c>
      <c r="O286" s="267"/>
      <c r="P286" s="267"/>
      <c r="Q286" s="267"/>
      <c r="R286" s="119"/>
      <c r="S286" s="41"/>
      <c r="T286" s="122"/>
      <c r="U286" s="123" t="s">
        <v>34</v>
      </c>
      <c r="V286" s="22"/>
      <c r="W286" s="22"/>
      <c r="X286" s="124">
        <v>0</v>
      </c>
      <c r="Y286" s="124">
        <f>$X$286*$K$286</f>
        <v>0</v>
      </c>
      <c r="Z286" s="124">
        <v>0</v>
      </c>
      <c r="AA286" s="125">
        <f>$Z$286*$K$286</f>
        <v>0</v>
      </c>
      <c r="AR286" s="80" t="s">
        <v>161</v>
      </c>
      <c r="AT286" s="80" t="s">
        <v>140</v>
      </c>
      <c r="AU286" s="80" t="s">
        <v>72</v>
      </c>
      <c r="AY286" s="6" t="s">
        <v>114</v>
      </c>
      <c r="BE286" s="126">
        <f>IF($U$286="základní",$N$286,0)</f>
        <v>0</v>
      </c>
      <c r="BF286" s="126">
        <f>IF($U$286="snížená",$N$286,0)</f>
        <v>0</v>
      </c>
      <c r="BG286" s="126">
        <f>IF($U$286="zákl. přenesená",$N$286,0)</f>
        <v>0</v>
      </c>
      <c r="BH286" s="126">
        <f>IF($U$286="sníž. přenesená",$N$286,0)</f>
        <v>0</v>
      </c>
      <c r="BI286" s="126">
        <f>IF($U$286="nulová",$N$286,0)</f>
        <v>0</v>
      </c>
      <c r="BJ286" s="80" t="s">
        <v>8</v>
      </c>
      <c r="BK286" s="126">
        <f>ROUND($L$286*$K$286,0)</f>
        <v>0</v>
      </c>
      <c r="BL286" s="80" t="s">
        <v>155</v>
      </c>
      <c r="BM286" s="80" t="s">
        <v>537</v>
      </c>
    </row>
    <row r="287" spans="2:65" s="6" customFormat="1" ht="16.7" customHeight="1">
      <c r="B287" s="21"/>
      <c r="C287" s="22"/>
      <c r="D287" s="22"/>
      <c r="E287" s="22"/>
      <c r="F287" s="258" t="s">
        <v>536</v>
      </c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41"/>
      <c r="T287" s="50"/>
      <c r="U287" s="22"/>
      <c r="V287" s="22"/>
      <c r="W287" s="22"/>
      <c r="X287" s="22"/>
      <c r="Y287" s="22"/>
      <c r="Z287" s="22"/>
      <c r="AA287" s="51"/>
      <c r="AT287" s="6" t="s">
        <v>123</v>
      </c>
      <c r="AU287" s="6" t="s">
        <v>72</v>
      </c>
    </row>
    <row r="288" spans="2:65" s="6" customFormat="1" ht="27.2" customHeight="1">
      <c r="B288" s="21"/>
      <c r="C288" s="134" t="s">
        <v>538</v>
      </c>
      <c r="D288" s="134" t="s">
        <v>140</v>
      </c>
      <c r="E288" s="135" t="s">
        <v>539</v>
      </c>
      <c r="F288" s="263" t="s">
        <v>540</v>
      </c>
      <c r="G288" s="264"/>
      <c r="H288" s="264"/>
      <c r="I288" s="264"/>
      <c r="J288" s="136" t="s">
        <v>202</v>
      </c>
      <c r="K288" s="137">
        <v>3</v>
      </c>
      <c r="L288" s="265"/>
      <c r="M288" s="264"/>
      <c r="N288" s="266">
        <f>ROUND($L$288*$K$288,0)</f>
        <v>0</v>
      </c>
      <c r="O288" s="267"/>
      <c r="P288" s="267"/>
      <c r="Q288" s="267"/>
      <c r="R288" s="119"/>
      <c r="S288" s="41"/>
      <c r="T288" s="122"/>
      <c r="U288" s="123" t="s">
        <v>34</v>
      </c>
      <c r="V288" s="22"/>
      <c r="W288" s="22"/>
      <c r="X288" s="124">
        <v>0</v>
      </c>
      <c r="Y288" s="124">
        <f>$X$288*$K$288</f>
        <v>0</v>
      </c>
      <c r="Z288" s="124">
        <v>0</v>
      </c>
      <c r="AA288" s="125">
        <f>$Z$288*$K$288</f>
        <v>0</v>
      </c>
      <c r="AR288" s="80" t="s">
        <v>161</v>
      </c>
      <c r="AT288" s="80" t="s">
        <v>140</v>
      </c>
      <c r="AU288" s="80" t="s">
        <v>72</v>
      </c>
      <c r="AY288" s="6" t="s">
        <v>114</v>
      </c>
      <c r="BE288" s="126">
        <f>IF($U$288="základní",$N$288,0)</f>
        <v>0</v>
      </c>
      <c r="BF288" s="126">
        <f>IF($U$288="snížená",$N$288,0)</f>
        <v>0</v>
      </c>
      <c r="BG288" s="126">
        <f>IF($U$288="zákl. přenesená",$N$288,0)</f>
        <v>0</v>
      </c>
      <c r="BH288" s="126">
        <f>IF($U$288="sníž. přenesená",$N$288,0)</f>
        <v>0</v>
      </c>
      <c r="BI288" s="126">
        <f>IF($U$288="nulová",$N$288,0)</f>
        <v>0</v>
      </c>
      <c r="BJ288" s="80" t="s">
        <v>8</v>
      </c>
      <c r="BK288" s="126">
        <f>ROUND($L$288*$K$288,0)</f>
        <v>0</v>
      </c>
      <c r="BL288" s="80" t="s">
        <v>155</v>
      </c>
      <c r="BM288" s="80" t="s">
        <v>541</v>
      </c>
    </row>
    <row r="289" spans="2:65" s="6" customFormat="1" ht="16.7" customHeight="1">
      <c r="B289" s="21"/>
      <c r="C289" s="22"/>
      <c r="D289" s="22"/>
      <c r="E289" s="22"/>
      <c r="F289" s="258" t="s">
        <v>540</v>
      </c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41"/>
      <c r="T289" s="50"/>
      <c r="U289" s="22"/>
      <c r="V289" s="22"/>
      <c r="W289" s="22"/>
      <c r="X289" s="22"/>
      <c r="Y289" s="22"/>
      <c r="Z289" s="22"/>
      <c r="AA289" s="51"/>
      <c r="AT289" s="6" t="s">
        <v>123</v>
      </c>
      <c r="AU289" s="6" t="s">
        <v>72</v>
      </c>
    </row>
    <row r="290" spans="2:65" s="6" customFormat="1" ht="15.75" customHeight="1">
      <c r="B290" s="21"/>
      <c r="C290" s="117" t="s">
        <v>542</v>
      </c>
      <c r="D290" s="117" t="s">
        <v>115</v>
      </c>
      <c r="E290" s="118" t="s">
        <v>543</v>
      </c>
      <c r="F290" s="268" t="s">
        <v>544</v>
      </c>
      <c r="G290" s="267"/>
      <c r="H290" s="267"/>
      <c r="I290" s="267"/>
      <c r="J290" s="120" t="s">
        <v>206</v>
      </c>
      <c r="K290" s="121">
        <v>1</v>
      </c>
      <c r="L290" s="269"/>
      <c r="M290" s="267"/>
      <c r="N290" s="270">
        <f>ROUND($L$290*$K$290,0)</f>
        <v>0</v>
      </c>
      <c r="O290" s="267"/>
      <c r="P290" s="267"/>
      <c r="Q290" s="267"/>
      <c r="R290" s="119" t="s">
        <v>119</v>
      </c>
      <c r="S290" s="41"/>
      <c r="T290" s="122"/>
      <c r="U290" s="123" t="s">
        <v>34</v>
      </c>
      <c r="V290" s="22"/>
      <c r="W290" s="22"/>
      <c r="X290" s="124">
        <v>6.9999999999999994E-5</v>
      </c>
      <c r="Y290" s="124">
        <f>$X$290*$K$290</f>
        <v>6.9999999999999994E-5</v>
      </c>
      <c r="Z290" s="124">
        <v>4.4999999999999997E-3</v>
      </c>
      <c r="AA290" s="125">
        <f>$Z$290*$K$290</f>
        <v>4.4999999999999997E-3</v>
      </c>
      <c r="AR290" s="80" t="s">
        <v>155</v>
      </c>
      <c r="AT290" s="80" t="s">
        <v>115</v>
      </c>
      <c r="AU290" s="80" t="s">
        <v>72</v>
      </c>
      <c r="AY290" s="6" t="s">
        <v>114</v>
      </c>
      <c r="BE290" s="126">
        <f>IF($U$290="základní",$N$290,0)</f>
        <v>0</v>
      </c>
      <c r="BF290" s="126">
        <f>IF($U$290="snížená",$N$290,0)</f>
        <v>0</v>
      </c>
      <c r="BG290" s="126">
        <f>IF($U$290="zákl. přenesená",$N$290,0)</f>
        <v>0</v>
      </c>
      <c r="BH290" s="126">
        <f>IF($U$290="sníž. přenesená",$N$290,0)</f>
        <v>0</v>
      </c>
      <c r="BI290" s="126">
        <f>IF($U$290="nulová",$N$290,0)</f>
        <v>0</v>
      </c>
      <c r="BJ290" s="80" t="s">
        <v>8</v>
      </c>
      <c r="BK290" s="126">
        <f>ROUND($L$290*$K$290,0)</f>
        <v>0</v>
      </c>
      <c r="BL290" s="80" t="s">
        <v>155</v>
      </c>
      <c r="BM290" s="80" t="s">
        <v>545</v>
      </c>
    </row>
    <row r="291" spans="2:65" s="6" customFormat="1" ht="16.7" customHeight="1">
      <c r="B291" s="21"/>
      <c r="C291" s="22"/>
      <c r="D291" s="22"/>
      <c r="E291" s="22"/>
      <c r="F291" s="258" t="s">
        <v>546</v>
      </c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41"/>
      <c r="T291" s="50"/>
      <c r="U291" s="22"/>
      <c r="V291" s="22"/>
      <c r="W291" s="22"/>
      <c r="X291" s="22"/>
      <c r="Y291" s="22"/>
      <c r="Z291" s="22"/>
      <c r="AA291" s="51"/>
      <c r="AT291" s="6" t="s">
        <v>123</v>
      </c>
      <c r="AU291" s="6" t="s">
        <v>72</v>
      </c>
    </row>
    <row r="292" spans="2:65" s="6" customFormat="1" ht="15.75" customHeight="1">
      <c r="B292" s="21"/>
      <c r="C292" s="117" t="s">
        <v>547</v>
      </c>
      <c r="D292" s="117" t="s">
        <v>115</v>
      </c>
      <c r="E292" s="118" t="s">
        <v>548</v>
      </c>
      <c r="F292" s="268" t="s">
        <v>549</v>
      </c>
      <c r="G292" s="267"/>
      <c r="H292" s="267"/>
      <c r="I292" s="267"/>
      <c r="J292" s="120" t="s">
        <v>206</v>
      </c>
      <c r="K292" s="121">
        <v>11</v>
      </c>
      <c r="L292" s="269"/>
      <c r="M292" s="267"/>
      <c r="N292" s="270">
        <f>ROUND($L$292*$K$292,0)</f>
        <v>0</v>
      </c>
      <c r="O292" s="267"/>
      <c r="P292" s="267"/>
      <c r="Q292" s="267"/>
      <c r="R292" s="119" t="s">
        <v>119</v>
      </c>
      <c r="S292" s="41"/>
      <c r="T292" s="122"/>
      <c r="U292" s="123" t="s">
        <v>34</v>
      </c>
      <c r="V292" s="22"/>
      <c r="W292" s="22"/>
      <c r="X292" s="124">
        <v>6.9999999999999994E-5</v>
      </c>
      <c r="Y292" s="124">
        <f>$X$292*$K$292</f>
        <v>7.6999999999999996E-4</v>
      </c>
      <c r="Z292" s="124">
        <v>2.4E-2</v>
      </c>
      <c r="AA292" s="125">
        <f>$Z$292*$K$292</f>
        <v>0.26400000000000001</v>
      </c>
      <c r="AR292" s="80" t="s">
        <v>155</v>
      </c>
      <c r="AT292" s="80" t="s">
        <v>115</v>
      </c>
      <c r="AU292" s="80" t="s">
        <v>72</v>
      </c>
      <c r="AY292" s="6" t="s">
        <v>114</v>
      </c>
      <c r="BE292" s="126">
        <f>IF($U$292="základní",$N$292,0)</f>
        <v>0</v>
      </c>
      <c r="BF292" s="126">
        <f>IF($U$292="snížená",$N$292,0)</f>
        <v>0</v>
      </c>
      <c r="BG292" s="126">
        <f>IF($U$292="zákl. přenesená",$N$292,0)</f>
        <v>0</v>
      </c>
      <c r="BH292" s="126">
        <f>IF($U$292="sníž. přenesená",$N$292,0)</f>
        <v>0</v>
      </c>
      <c r="BI292" s="126">
        <f>IF($U$292="nulová",$N$292,0)</f>
        <v>0</v>
      </c>
      <c r="BJ292" s="80" t="s">
        <v>8</v>
      </c>
      <c r="BK292" s="126">
        <f>ROUND($L$292*$K$292,0)</f>
        <v>0</v>
      </c>
      <c r="BL292" s="80" t="s">
        <v>155</v>
      </c>
      <c r="BM292" s="80" t="s">
        <v>550</v>
      </c>
    </row>
    <row r="293" spans="2:65" s="6" customFormat="1" ht="16.7" customHeight="1">
      <c r="B293" s="21"/>
      <c r="C293" s="22"/>
      <c r="D293" s="22"/>
      <c r="E293" s="22"/>
      <c r="F293" s="258" t="s">
        <v>551</v>
      </c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41"/>
      <c r="T293" s="50"/>
      <c r="U293" s="22"/>
      <c r="V293" s="22"/>
      <c r="W293" s="22"/>
      <c r="X293" s="22"/>
      <c r="Y293" s="22"/>
      <c r="Z293" s="22"/>
      <c r="AA293" s="51"/>
      <c r="AT293" s="6" t="s">
        <v>123</v>
      </c>
      <c r="AU293" s="6" t="s">
        <v>72</v>
      </c>
    </row>
    <row r="294" spans="2:65" s="106" customFormat="1" ht="30.95" customHeight="1">
      <c r="B294" s="107"/>
      <c r="C294" s="108"/>
      <c r="D294" s="116" t="s">
        <v>96</v>
      </c>
      <c r="E294" s="108"/>
      <c r="F294" s="108"/>
      <c r="G294" s="108"/>
      <c r="H294" s="108"/>
      <c r="I294" s="108"/>
      <c r="J294" s="108"/>
      <c r="K294" s="108"/>
      <c r="L294" s="108"/>
      <c r="M294" s="108"/>
      <c r="N294" s="262">
        <f>$BK$294</f>
        <v>0</v>
      </c>
      <c r="O294" s="261"/>
      <c r="P294" s="261"/>
      <c r="Q294" s="261"/>
      <c r="R294" s="108"/>
      <c r="S294" s="110"/>
      <c r="T294" s="111"/>
      <c r="U294" s="108"/>
      <c r="V294" s="108"/>
      <c r="W294" s="112">
        <f>SUM($W$295:$W$326)</f>
        <v>0</v>
      </c>
      <c r="X294" s="108"/>
      <c r="Y294" s="112">
        <f>SUM($Y$295:$Y$326)</f>
        <v>0.91022999999999998</v>
      </c>
      <c r="Z294" s="108"/>
      <c r="AA294" s="113">
        <f>SUM($AA$295:$AA$326)</f>
        <v>1.3041200000000002</v>
      </c>
      <c r="AR294" s="114" t="s">
        <v>72</v>
      </c>
      <c r="AT294" s="114" t="s">
        <v>63</v>
      </c>
      <c r="AU294" s="114" t="s">
        <v>8</v>
      </c>
      <c r="AY294" s="114" t="s">
        <v>114</v>
      </c>
      <c r="BK294" s="115">
        <f>SUM($BK$295:$BK$326)</f>
        <v>0</v>
      </c>
    </row>
    <row r="295" spans="2:65" s="6" customFormat="1" ht="27.2" customHeight="1">
      <c r="B295" s="21"/>
      <c r="C295" s="117" t="s">
        <v>552</v>
      </c>
      <c r="D295" s="117" t="s">
        <v>115</v>
      </c>
      <c r="E295" s="118" t="s">
        <v>553</v>
      </c>
      <c r="F295" s="268" t="s">
        <v>554</v>
      </c>
      <c r="G295" s="267"/>
      <c r="H295" s="267"/>
      <c r="I295" s="267"/>
      <c r="J295" s="120" t="s">
        <v>154</v>
      </c>
      <c r="K295" s="121">
        <v>19</v>
      </c>
      <c r="L295" s="269"/>
      <c r="M295" s="267"/>
      <c r="N295" s="270">
        <f>ROUND($L$295*$K$295,0)</f>
        <v>0</v>
      </c>
      <c r="O295" s="267"/>
      <c r="P295" s="267"/>
      <c r="Q295" s="267"/>
      <c r="R295" s="119" t="s">
        <v>119</v>
      </c>
      <c r="S295" s="41"/>
      <c r="T295" s="122"/>
      <c r="U295" s="123" t="s">
        <v>34</v>
      </c>
      <c r="V295" s="22"/>
      <c r="W295" s="22"/>
      <c r="X295" s="124">
        <v>2.0000000000000002E-5</v>
      </c>
      <c r="Y295" s="124">
        <f>$X$295*$K$295</f>
        <v>3.8000000000000002E-4</v>
      </c>
      <c r="Z295" s="124">
        <v>3.2000000000000002E-3</v>
      </c>
      <c r="AA295" s="125">
        <f>$Z$295*$K$295</f>
        <v>6.08E-2</v>
      </c>
      <c r="AR295" s="80" t="s">
        <v>155</v>
      </c>
      <c r="AT295" s="80" t="s">
        <v>115</v>
      </c>
      <c r="AU295" s="80" t="s">
        <v>72</v>
      </c>
      <c r="AY295" s="6" t="s">
        <v>114</v>
      </c>
      <c r="BE295" s="126">
        <f>IF($U$295="základní",$N$295,0)</f>
        <v>0</v>
      </c>
      <c r="BF295" s="126">
        <f>IF($U$295="snížená",$N$295,0)</f>
        <v>0</v>
      </c>
      <c r="BG295" s="126">
        <f>IF($U$295="zákl. přenesená",$N$295,0)</f>
        <v>0</v>
      </c>
      <c r="BH295" s="126">
        <f>IF($U$295="sníž. přenesená",$N$295,0)</f>
        <v>0</v>
      </c>
      <c r="BI295" s="126">
        <f>IF($U$295="nulová",$N$295,0)</f>
        <v>0</v>
      </c>
      <c r="BJ295" s="80" t="s">
        <v>8</v>
      </c>
      <c r="BK295" s="126">
        <f>ROUND($L$295*$K$295,0)</f>
        <v>0</v>
      </c>
      <c r="BL295" s="80" t="s">
        <v>155</v>
      </c>
      <c r="BM295" s="80" t="s">
        <v>555</v>
      </c>
    </row>
    <row r="296" spans="2:65" s="6" customFormat="1" ht="16.7" customHeight="1">
      <c r="B296" s="21"/>
      <c r="C296" s="22"/>
      <c r="D296" s="22"/>
      <c r="E296" s="22"/>
      <c r="F296" s="258" t="s">
        <v>556</v>
      </c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41"/>
      <c r="T296" s="50"/>
      <c r="U296" s="22"/>
      <c r="V296" s="22"/>
      <c r="W296" s="22"/>
      <c r="X296" s="22"/>
      <c r="Y296" s="22"/>
      <c r="Z296" s="22"/>
      <c r="AA296" s="51"/>
      <c r="AT296" s="6" t="s">
        <v>123</v>
      </c>
      <c r="AU296" s="6" t="s">
        <v>72</v>
      </c>
    </row>
    <row r="297" spans="2:65" s="6" customFormat="1" ht="27.2" customHeight="1">
      <c r="B297" s="21"/>
      <c r="C297" s="117" t="s">
        <v>557</v>
      </c>
      <c r="D297" s="117" t="s">
        <v>115</v>
      </c>
      <c r="E297" s="118" t="s">
        <v>558</v>
      </c>
      <c r="F297" s="268" t="s">
        <v>559</v>
      </c>
      <c r="G297" s="267"/>
      <c r="H297" s="267"/>
      <c r="I297" s="267"/>
      <c r="J297" s="120" t="s">
        <v>154</v>
      </c>
      <c r="K297" s="121">
        <v>82</v>
      </c>
      <c r="L297" s="269"/>
      <c r="M297" s="267"/>
      <c r="N297" s="270">
        <f>ROUND($L$297*$K$297,0)</f>
        <v>0</v>
      </c>
      <c r="O297" s="267"/>
      <c r="P297" s="267"/>
      <c r="Q297" s="267"/>
      <c r="R297" s="119" t="s">
        <v>119</v>
      </c>
      <c r="S297" s="41"/>
      <c r="T297" s="122"/>
      <c r="U297" s="123" t="s">
        <v>34</v>
      </c>
      <c r="V297" s="22"/>
      <c r="W297" s="22"/>
      <c r="X297" s="124">
        <v>9.0000000000000006E-5</v>
      </c>
      <c r="Y297" s="124">
        <f>$X$297*$K$297</f>
        <v>7.3800000000000003E-3</v>
      </c>
      <c r="Z297" s="124">
        <v>8.5800000000000008E-3</v>
      </c>
      <c r="AA297" s="125">
        <f>$Z$297*$K$297</f>
        <v>0.70356000000000007</v>
      </c>
      <c r="AR297" s="80" t="s">
        <v>155</v>
      </c>
      <c r="AT297" s="80" t="s">
        <v>115</v>
      </c>
      <c r="AU297" s="80" t="s">
        <v>72</v>
      </c>
      <c r="AY297" s="6" t="s">
        <v>114</v>
      </c>
      <c r="BE297" s="126">
        <f>IF($U$297="základní",$N$297,0)</f>
        <v>0</v>
      </c>
      <c r="BF297" s="126">
        <f>IF($U$297="snížená",$N$297,0)</f>
        <v>0</v>
      </c>
      <c r="BG297" s="126">
        <f>IF($U$297="zákl. přenesená",$N$297,0)</f>
        <v>0</v>
      </c>
      <c r="BH297" s="126">
        <f>IF($U$297="sníž. přenesená",$N$297,0)</f>
        <v>0</v>
      </c>
      <c r="BI297" s="126">
        <f>IF($U$297="nulová",$N$297,0)</f>
        <v>0</v>
      </c>
      <c r="BJ297" s="80" t="s">
        <v>8</v>
      </c>
      <c r="BK297" s="126">
        <f>ROUND($L$297*$K$297,0)</f>
        <v>0</v>
      </c>
      <c r="BL297" s="80" t="s">
        <v>155</v>
      </c>
      <c r="BM297" s="80" t="s">
        <v>560</v>
      </c>
    </row>
    <row r="298" spans="2:65" s="6" customFormat="1" ht="16.7" customHeight="1">
      <c r="B298" s="21"/>
      <c r="C298" s="22"/>
      <c r="D298" s="22"/>
      <c r="E298" s="22"/>
      <c r="F298" s="258" t="s">
        <v>561</v>
      </c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41"/>
      <c r="T298" s="50"/>
      <c r="U298" s="22"/>
      <c r="V298" s="22"/>
      <c r="W298" s="22"/>
      <c r="X298" s="22"/>
      <c r="Y298" s="22"/>
      <c r="Z298" s="22"/>
      <c r="AA298" s="51"/>
      <c r="AT298" s="6" t="s">
        <v>123</v>
      </c>
      <c r="AU298" s="6" t="s">
        <v>72</v>
      </c>
    </row>
    <row r="299" spans="2:65" s="6" customFormat="1" ht="27.2" customHeight="1">
      <c r="B299" s="21"/>
      <c r="C299" s="117" t="s">
        <v>562</v>
      </c>
      <c r="D299" s="117" t="s">
        <v>115</v>
      </c>
      <c r="E299" s="118" t="s">
        <v>563</v>
      </c>
      <c r="F299" s="268" t="s">
        <v>564</v>
      </c>
      <c r="G299" s="267"/>
      <c r="H299" s="267"/>
      <c r="I299" s="267"/>
      <c r="J299" s="120" t="s">
        <v>154</v>
      </c>
      <c r="K299" s="121">
        <v>51</v>
      </c>
      <c r="L299" s="269"/>
      <c r="M299" s="267"/>
      <c r="N299" s="270">
        <f>ROUND($L$299*$K$299,0)</f>
        <v>0</v>
      </c>
      <c r="O299" s="267"/>
      <c r="P299" s="267"/>
      <c r="Q299" s="267"/>
      <c r="R299" s="119" t="s">
        <v>119</v>
      </c>
      <c r="S299" s="41"/>
      <c r="T299" s="122"/>
      <c r="U299" s="123" t="s">
        <v>34</v>
      </c>
      <c r="V299" s="22"/>
      <c r="W299" s="22"/>
      <c r="X299" s="124">
        <v>6.2300000000000003E-3</v>
      </c>
      <c r="Y299" s="124">
        <f>$X$299*$K$299</f>
        <v>0.31773000000000001</v>
      </c>
      <c r="Z299" s="124">
        <v>0</v>
      </c>
      <c r="AA299" s="125">
        <f>$Z$299*$K$299</f>
        <v>0</v>
      </c>
      <c r="AR299" s="80" t="s">
        <v>155</v>
      </c>
      <c r="AT299" s="80" t="s">
        <v>115</v>
      </c>
      <c r="AU299" s="80" t="s">
        <v>72</v>
      </c>
      <c r="AY299" s="6" t="s">
        <v>114</v>
      </c>
      <c r="BE299" s="126">
        <f>IF($U$299="základní",$N$299,0)</f>
        <v>0</v>
      </c>
      <c r="BF299" s="126">
        <f>IF($U$299="snížená",$N$299,0)</f>
        <v>0</v>
      </c>
      <c r="BG299" s="126">
        <f>IF($U$299="zákl. přenesená",$N$299,0)</f>
        <v>0</v>
      </c>
      <c r="BH299" s="126">
        <f>IF($U$299="sníž. přenesená",$N$299,0)</f>
        <v>0</v>
      </c>
      <c r="BI299" s="126">
        <f>IF($U$299="nulová",$N$299,0)</f>
        <v>0</v>
      </c>
      <c r="BJ299" s="80" t="s">
        <v>8</v>
      </c>
      <c r="BK299" s="126">
        <f>ROUND($L$299*$K$299,0)</f>
        <v>0</v>
      </c>
      <c r="BL299" s="80" t="s">
        <v>155</v>
      </c>
      <c r="BM299" s="80" t="s">
        <v>565</v>
      </c>
    </row>
    <row r="300" spans="2:65" s="6" customFormat="1" ht="16.7" customHeight="1">
      <c r="B300" s="21"/>
      <c r="C300" s="22"/>
      <c r="D300" s="22"/>
      <c r="E300" s="22"/>
      <c r="F300" s="258" t="s">
        <v>566</v>
      </c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41"/>
      <c r="T300" s="50"/>
      <c r="U300" s="22"/>
      <c r="V300" s="22"/>
      <c r="W300" s="22"/>
      <c r="X300" s="22"/>
      <c r="Y300" s="22"/>
      <c r="Z300" s="22"/>
      <c r="AA300" s="51"/>
      <c r="AT300" s="6" t="s">
        <v>123</v>
      </c>
      <c r="AU300" s="6" t="s">
        <v>72</v>
      </c>
    </row>
    <row r="301" spans="2:65" s="6" customFormat="1" ht="15.75" customHeight="1">
      <c r="B301" s="21"/>
      <c r="C301" s="117" t="s">
        <v>23</v>
      </c>
      <c r="D301" s="117" t="s">
        <v>115</v>
      </c>
      <c r="E301" s="118" t="s">
        <v>567</v>
      </c>
      <c r="F301" s="268" t="s">
        <v>568</v>
      </c>
      <c r="G301" s="267"/>
      <c r="H301" s="267"/>
      <c r="I301" s="267"/>
      <c r="J301" s="120" t="s">
        <v>154</v>
      </c>
      <c r="K301" s="121">
        <v>39</v>
      </c>
      <c r="L301" s="269"/>
      <c r="M301" s="267"/>
      <c r="N301" s="270">
        <f>ROUND($L$301*$K$301,0)</f>
        <v>0</v>
      </c>
      <c r="O301" s="267"/>
      <c r="P301" s="267"/>
      <c r="Q301" s="267"/>
      <c r="R301" s="119" t="s">
        <v>119</v>
      </c>
      <c r="S301" s="41"/>
      <c r="T301" s="122"/>
      <c r="U301" s="123" t="s">
        <v>34</v>
      </c>
      <c r="V301" s="22"/>
      <c r="W301" s="22"/>
      <c r="X301" s="124">
        <v>1E-4</v>
      </c>
      <c r="Y301" s="124">
        <f>$X$301*$K$301</f>
        <v>3.9000000000000003E-3</v>
      </c>
      <c r="Z301" s="124">
        <v>1.384E-2</v>
      </c>
      <c r="AA301" s="125">
        <f>$Z$301*$K$301</f>
        <v>0.53976000000000002</v>
      </c>
      <c r="AR301" s="80" t="s">
        <v>155</v>
      </c>
      <c r="AT301" s="80" t="s">
        <v>115</v>
      </c>
      <c r="AU301" s="80" t="s">
        <v>72</v>
      </c>
      <c r="AY301" s="6" t="s">
        <v>114</v>
      </c>
      <c r="BE301" s="126">
        <f>IF($U$301="základní",$N$301,0)</f>
        <v>0</v>
      </c>
      <c r="BF301" s="126">
        <f>IF($U$301="snížená",$N$301,0)</f>
        <v>0</v>
      </c>
      <c r="BG301" s="126">
        <f>IF($U$301="zákl. přenesená",$N$301,0)</f>
        <v>0</v>
      </c>
      <c r="BH301" s="126">
        <f>IF($U$301="sníž. přenesená",$N$301,0)</f>
        <v>0</v>
      </c>
      <c r="BI301" s="126">
        <f>IF($U$301="nulová",$N$301,0)</f>
        <v>0</v>
      </c>
      <c r="BJ301" s="80" t="s">
        <v>8</v>
      </c>
      <c r="BK301" s="126">
        <f>ROUND($L$301*$K$301,0)</f>
        <v>0</v>
      </c>
      <c r="BL301" s="80" t="s">
        <v>155</v>
      </c>
      <c r="BM301" s="80" t="s">
        <v>569</v>
      </c>
    </row>
    <row r="302" spans="2:65" s="6" customFormat="1" ht="16.7" customHeight="1">
      <c r="B302" s="21"/>
      <c r="C302" s="22"/>
      <c r="D302" s="22"/>
      <c r="E302" s="22"/>
      <c r="F302" s="258" t="s">
        <v>570</v>
      </c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41"/>
      <c r="T302" s="50"/>
      <c r="U302" s="22"/>
      <c r="V302" s="22"/>
      <c r="W302" s="22"/>
      <c r="X302" s="22"/>
      <c r="Y302" s="22"/>
      <c r="Z302" s="22"/>
      <c r="AA302" s="51"/>
      <c r="AT302" s="6" t="s">
        <v>123</v>
      </c>
      <c r="AU302" s="6" t="s">
        <v>72</v>
      </c>
    </row>
    <row r="303" spans="2:65" s="6" customFormat="1" ht="27.2" customHeight="1">
      <c r="B303" s="21"/>
      <c r="C303" s="117" t="s">
        <v>571</v>
      </c>
      <c r="D303" s="117" t="s">
        <v>115</v>
      </c>
      <c r="E303" s="118" t="s">
        <v>572</v>
      </c>
      <c r="F303" s="268" t="s">
        <v>573</v>
      </c>
      <c r="G303" s="267"/>
      <c r="H303" s="267"/>
      <c r="I303" s="267"/>
      <c r="J303" s="120" t="s">
        <v>154</v>
      </c>
      <c r="K303" s="121">
        <v>21</v>
      </c>
      <c r="L303" s="269"/>
      <c r="M303" s="267"/>
      <c r="N303" s="270">
        <f>ROUND($L$303*$K$303,0)</f>
        <v>0</v>
      </c>
      <c r="O303" s="267"/>
      <c r="P303" s="267"/>
      <c r="Q303" s="267"/>
      <c r="R303" s="119" t="s">
        <v>119</v>
      </c>
      <c r="S303" s="41"/>
      <c r="T303" s="122"/>
      <c r="U303" s="123" t="s">
        <v>34</v>
      </c>
      <c r="V303" s="22"/>
      <c r="W303" s="22"/>
      <c r="X303" s="124">
        <v>8.8800000000000007E-3</v>
      </c>
      <c r="Y303" s="124">
        <f>$X$303*$K$303</f>
        <v>0.18648000000000001</v>
      </c>
      <c r="Z303" s="124">
        <v>0</v>
      </c>
      <c r="AA303" s="125">
        <f>$Z$303*$K$303</f>
        <v>0</v>
      </c>
      <c r="AR303" s="80" t="s">
        <v>155</v>
      </c>
      <c r="AT303" s="80" t="s">
        <v>115</v>
      </c>
      <c r="AU303" s="80" t="s">
        <v>72</v>
      </c>
      <c r="AY303" s="6" t="s">
        <v>114</v>
      </c>
      <c r="BE303" s="126">
        <f>IF($U$303="základní",$N$303,0)</f>
        <v>0</v>
      </c>
      <c r="BF303" s="126">
        <f>IF($U$303="snížená",$N$303,0)</f>
        <v>0</v>
      </c>
      <c r="BG303" s="126">
        <f>IF($U$303="zákl. přenesená",$N$303,0)</f>
        <v>0</v>
      </c>
      <c r="BH303" s="126">
        <f>IF($U$303="sníž. přenesená",$N$303,0)</f>
        <v>0</v>
      </c>
      <c r="BI303" s="126">
        <f>IF($U$303="nulová",$N$303,0)</f>
        <v>0</v>
      </c>
      <c r="BJ303" s="80" t="s">
        <v>8</v>
      </c>
      <c r="BK303" s="126">
        <f>ROUND($L$303*$K$303,0)</f>
        <v>0</v>
      </c>
      <c r="BL303" s="80" t="s">
        <v>155</v>
      </c>
      <c r="BM303" s="80" t="s">
        <v>574</v>
      </c>
    </row>
    <row r="304" spans="2:65" s="6" customFormat="1" ht="16.7" customHeight="1">
      <c r="B304" s="21"/>
      <c r="C304" s="22"/>
      <c r="D304" s="22"/>
      <c r="E304" s="22"/>
      <c r="F304" s="258" t="s">
        <v>575</v>
      </c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41"/>
      <c r="T304" s="50"/>
      <c r="U304" s="22"/>
      <c r="V304" s="22"/>
      <c r="W304" s="22"/>
      <c r="X304" s="22"/>
      <c r="Y304" s="22"/>
      <c r="Z304" s="22"/>
      <c r="AA304" s="51"/>
      <c r="AT304" s="6" t="s">
        <v>123</v>
      </c>
      <c r="AU304" s="6" t="s">
        <v>72</v>
      </c>
    </row>
    <row r="305" spans="2:65" s="6" customFormat="1" ht="27.2" customHeight="1">
      <c r="B305" s="21"/>
      <c r="C305" s="117" t="s">
        <v>576</v>
      </c>
      <c r="D305" s="117" t="s">
        <v>115</v>
      </c>
      <c r="E305" s="118" t="s">
        <v>577</v>
      </c>
      <c r="F305" s="268" t="s">
        <v>578</v>
      </c>
      <c r="G305" s="267"/>
      <c r="H305" s="267"/>
      <c r="I305" s="267"/>
      <c r="J305" s="120" t="s">
        <v>154</v>
      </c>
      <c r="K305" s="121">
        <v>6</v>
      </c>
      <c r="L305" s="269"/>
      <c r="M305" s="267"/>
      <c r="N305" s="270">
        <f>ROUND($L$305*$K$305,0)</f>
        <v>0</v>
      </c>
      <c r="O305" s="267"/>
      <c r="P305" s="267"/>
      <c r="Q305" s="267"/>
      <c r="R305" s="119" t="s">
        <v>119</v>
      </c>
      <c r="S305" s="41"/>
      <c r="T305" s="122"/>
      <c r="U305" s="123" t="s">
        <v>34</v>
      </c>
      <c r="V305" s="22"/>
      <c r="W305" s="22"/>
      <c r="X305" s="124">
        <v>1.1849999999999999E-2</v>
      </c>
      <c r="Y305" s="124">
        <f>$X$305*$K$305</f>
        <v>7.1099999999999997E-2</v>
      </c>
      <c r="Z305" s="124">
        <v>0</v>
      </c>
      <c r="AA305" s="125">
        <f>$Z$305*$K$305</f>
        <v>0</v>
      </c>
      <c r="AR305" s="80" t="s">
        <v>155</v>
      </c>
      <c r="AT305" s="80" t="s">
        <v>115</v>
      </c>
      <c r="AU305" s="80" t="s">
        <v>72</v>
      </c>
      <c r="AY305" s="6" t="s">
        <v>114</v>
      </c>
      <c r="BE305" s="126">
        <f>IF($U$305="základní",$N$305,0)</f>
        <v>0</v>
      </c>
      <c r="BF305" s="126">
        <f>IF($U$305="snížená",$N$305,0)</f>
        <v>0</v>
      </c>
      <c r="BG305" s="126">
        <f>IF($U$305="zákl. přenesená",$N$305,0)</f>
        <v>0</v>
      </c>
      <c r="BH305" s="126">
        <f>IF($U$305="sníž. přenesená",$N$305,0)</f>
        <v>0</v>
      </c>
      <c r="BI305" s="126">
        <f>IF($U$305="nulová",$N$305,0)</f>
        <v>0</v>
      </c>
      <c r="BJ305" s="80" t="s">
        <v>8</v>
      </c>
      <c r="BK305" s="126">
        <f>ROUND($L$305*$K$305,0)</f>
        <v>0</v>
      </c>
      <c r="BL305" s="80" t="s">
        <v>155</v>
      </c>
      <c r="BM305" s="80" t="s">
        <v>579</v>
      </c>
    </row>
    <row r="306" spans="2:65" s="6" customFormat="1" ht="16.7" customHeight="1">
      <c r="B306" s="21"/>
      <c r="C306" s="22"/>
      <c r="D306" s="22"/>
      <c r="E306" s="22"/>
      <c r="F306" s="258" t="s">
        <v>580</v>
      </c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41"/>
      <c r="T306" s="50"/>
      <c r="U306" s="22"/>
      <c r="V306" s="22"/>
      <c r="W306" s="22"/>
      <c r="X306" s="22"/>
      <c r="Y306" s="22"/>
      <c r="Z306" s="22"/>
      <c r="AA306" s="51"/>
      <c r="AT306" s="6" t="s">
        <v>123</v>
      </c>
      <c r="AU306" s="6" t="s">
        <v>72</v>
      </c>
    </row>
    <row r="307" spans="2:65" s="6" customFormat="1" ht="27.2" customHeight="1">
      <c r="B307" s="21"/>
      <c r="C307" s="117" t="s">
        <v>581</v>
      </c>
      <c r="D307" s="117" t="s">
        <v>115</v>
      </c>
      <c r="E307" s="118" t="s">
        <v>582</v>
      </c>
      <c r="F307" s="268" t="s">
        <v>583</v>
      </c>
      <c r="G307" s="267"/>
      <c r="H307" s="267"/>
      <c r="I307" s="267"/>
      <c r="J307" s="120" t="s">
        <v>154</v>
      </c>
      <c r="K307" s="121">
        <v>27</v>
      </c>
      <c r="L307" s="269"/>
      <c r="M307" s="267"/>
      <c r="N307" s="270">
        <f>ROUND($L$307*$K$307,0)</f>
        <v>0</v>
      </c>
      <c r="O307" s="267"/>
      <c r="P307" s="267"/>
      <c r="Q307" s="267"/>
      <c r="R307" s="119" t="s">
        <v>119</v>
      </c>
      <c r="S307" s="41"/>
      <c r="T307" s="122"/>
      <c r="U307" s="123" t="s">
        <v>34</v>
      </c>
      <c r="V307" s="22"/>
      <c r="W307" s="22"/>
      <c r="X307" s="124">
        <v>1.1480000000000001E-2</v>
      </c>
      <c r="Y307" s="124">
        <f>$X$307*$K$307</f>
        <v>0.30996000000000001</v>
      </c>
      <c r="Z307" s="124">
        <v>0</v>
      </c>
      <c r="AA307" s="125">
        <f>$Z$307*$K$307</f>
        <v>0</v>
      </c>
      <c r="AR307" s="80" t="s">
        <v>155</v>
      </c>
      <c r="AT307" s="80" t="s">
        <v>115</v>
      </c>
      <c r="AU307" s="80" t="s">
        <v>72</v>
      </c>
      <c r="AY307" s="6" t="s">
        <v>114</v>
      </c>
      <c r="BE307" s="126">
        <f>IF($U$307="základní",$N$307,0)</f>
        <v>0</v>
      </c>
      <c r="BF307" s="126">
        <f>IF($U$307="snížená",$N$307,0)</f>
        <v>0</v>
      </c>
      <c r="BG307" s="126">
        <f>IF($U$307="zákl. přenesená",$N$307,0)</f>
        <v>0</v>
      </c>
      <c r="BH307" s="126">
        <f>IF($U$307="sníž. přenesená",$N$307,0)</f>
        <v>0</v>
      </c>
      <c r="BI307" s="126">
        <f>IF($U$307="nulová",$N$307,0)</f>
        <v>0</v>
      </c>
      <c r="BJ307" s="80" t="s">
        <v>8</v>
      </c>
      <c r="BK307" s="126">
        <f>ROUND($L$307*$K$307,0)</f>
        <v>0</v>
      </c>
      <c r="BL307" s="80" t="s">
        <v>155</v>
      </c>
      <c r="BM307" s="80" t="s">
        <v>584</v>
      </c>
    </row>
    <row r="308" spans="2:65" s="6" customFormat="1" ht="16.7" customHeight="1">
      <c r="B308" s="21"/>
      <c r="C308" s="22"/>
      <c r="D308" s="22"/>
      <c r="E308" s="22"/>
      <c r="F308" s="258" t="s">
        <v>585</v>
      </c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41"/>
      <c r="T308" s="50"/>
      <c r="U308" s="22"/>
      <c r="V308" s="22"/>
      <c r="W308" s="22"/>
      <c r="X308" s="22"/>
      <c r="Y308" s="22"/>
      <c r="Z308" s="22"/>
      <c r="AA308" s="51"/>
      <c r="AT308" s="6" t="s">
        <v>123</v>
      </c>
      <c r="AU308" s="6" t="s">
        <v>72</v>
      </c>
    </row>
    <row r="309" spans="2:65" s="6" customFormat="1" ht="27.2" customHeight="1">
      <c r="B309" s="21"/>
      <c r="C309" s="117" t="s">
        <v>586</v>
      </c>
      <c r="D309" s="117" t="s">
        <v>115</v>
      </c>
      <c r="E309" s="118" t="s">
        <v>587</v>
      </c>
      <c r="F309" s="268" t="s">
        <v>588</v>
      </c>
      <c r="G309" s="267"/>
      <c r="H309" s="267"/>
      <c r="I309" s="267"/>
      <c r="J309" s="120" t="s">
        <v>206</v>
      </c>
      <c r="K309" s="121">
        <v>10</v>
      </c>
      <c r="L309" s="269"/>
      <c r="M309" s="267"/>
      <c r="N309" s="270">
        <f>ROUND($L$309*$K$309,0)</f>
        <v>0</v>
      </c>
      <c r="O309" s="267"/>
      <c r="P309" s="267"/>
      <c r="Q309" s="267"/>
      <c r="R309" s="119" t="s">
        <v>119</v>
      </c>
      <c r="S309" s="41"/>
      <c r="T309" s="122"/>
      <c r="U309" s="123" t="s">
        <v>34</v>
      </c>
      <c r="V309" s="22"/>
      <c r="W309" s="22"/>
      <c r="X309" s="124">
        <v>1.33E-3</v>
      </c>
      <c r="Y309" s="124">
        <f>$X$309*$K$309</f>
        <v>1.3299999999999999E-2</v>
      </c>
      <c r="Z309" s="124">
        <v>0</v>
      </c>
      <c r="AA309" s="125">
        <f>$Z$309*$K$309</f>
        <v>0</v>
      </c>
      <c r="AR309" s="80" t="s">
        <v>155</v>
      </c>
      <c r="AT309" s="80" t="s">
        <v>115</v>
      </c>
      <c r="AU309" s="80" t="s">
        <v>72</v>
      </c>
      <c r="AY309" s="6" t="s">
        <v>114</v>
      </c>
      <c r="BE309" s="126">
        <f>IF($U$309="základní",$N$309,0)</f>
        <v>0</v>
      </c>
      <c r="BF309" s="126">
        <f>IF($U$309="snížená",$N$309,0)</f>
        <v>0</v>
      </c>
      <c r="BG309" s="126">
        <f>IF($U$309="zákl. přenesená",$N$309,0)</f>
        <v>0</v>
      </c>
      <c r="BH309" s="126">
        <f>IF($U$309="sníž. přenesená",$N$309,0)</f>
        <v>0</v>
      </c>
      <c r="BI309" s="126">
        <f>IF($U$309="nulová",$N$309,0)</f>
        <v>0</v>
      </c>
      <c r="BJ309" s="80" t="s">
        <v>8</v>
      </c>
      <c r="BK309" s="126">
        <f>ROUND($L$309*$K$309,0)</f>
        <v>0</v>
      </c>
      <c r="BL309" s="80" t="s">
        <v>155</v>
      </c>
      <c r="BM309" s="80" t="s">
        <v>589</v>
      </c>
    </row>
    <row r="310" spans="2:65" s="6" customFormat="1" ht="16.7" customHeight="1">
      <c r="B310" s="21"/>
      <c r="C310" s="22"/>
      <c r="D310" s="22"/>
      <c r="E310" s="22"/>
      <c r="F310" s="258" t="s">
        <v>590</v>
      </c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41"/>
      <c r="T310" s="50"/>
      <c r="U310" s="22"/>
      <c r="V310" s="22"/>
      <c r="W310" s="22"/>
      <c r="X310" s="22"/>
      <c r="Y310" s="22"/>
      <c r="Z310" s="22"/>
      <c r="AA310" s="51"/>
      <c r="AT310" s="6" t="s">
        <v>123</v>
      </c>
      <c r="AU310" s="6" t="s">
        <v>72</v>
      </c>
    </row>
    <row r="311" spans="2:65" s="6" customFormat="1" ht="27.2" customHeight="1">
      <c r="B311" s="21"/>
      <c r="C311" s="117" t="s">
        <v>591</v>
      </c>
      <c r="D311" s="117" t="s">
        <v>115</v>
      </c>
      <c r="E311" s="118" t="s">
        <v>592</v>
      </c>
      <c r="F311" s="268" t="s">
        <v>593</v>
      </c>
      <c r="G311" s="267"/>
      <c r="H311" s="267"/>
      <c r="I311" s="267"/>
      <c r="J311" s="120" t="s">
        <v>154</v>
      </c>
      <c r="K311" s="121">
        <v>51</v>
      </c>
      <c r="L311" s="269"/>
      <c r="M311" s="267"/>
      <c r="N311" s="270">
        <f>ROUND($L$311*$K$311,0)</f>
        <v>0</v>
      </c>
      <c r="O311" s="267"/>
      <c r="P311" s="267"/>
      <c r="Q311" s="267"/>
      <c r="R311" s="119" t="s">
        <v>119</v>
      </c>
      <c r="S311" s="41"/>
      <c r="T311" s="122"/>
      <c r="U311" s="123" t="s">
        <v>34</v>
      </c>
      <c r="V311" s="22"/>
      <c r="W311" s="22"/>
      <c r="X311" s="124">
        <v>0</v>
      </c>
      <c r="Y311" s="124">
        <f>$X$311*$K$311</f>
        <v>0</v>
      </c>
      <c r="Z311" s="124">
        <v>0</v>
      </c>
      <c r="AA311" s="125">
        <f>$Z$311*$K$311</f>
        <v>0</v>
      </c>
      <c r="AR311" s="80" t="s">
        <v>155</v>
      </c>
      <c r="AT311" s="80" t="s">
        <v>115</v>
      </c>
      <c r="AU311" s="80" t="s">
        <v>72</v>
      </c>
      <c r="AY311" s="6" t="s">
        <v>114</v>
      </c>
      <c r="BE311" s="126">
        <f>IF($U$311="základní",$N$311,0)</f>
        <v>0</v>
      </c>
      <c r="BF311" s="126">
        <f>IF($U$311="snížená",$N$311,0)</f>
        <v>0</v>
      </c>
      <c r="BG311" s="126">
        <f>IF($U$311="zákl. přenesená",$N$311,0)</f>
        <v>0</v>
      </c>
      <c r="BH311" s="126">
        <f>IF($U$311="sníž. přenesená",$N$311,0)</f>
        <v>0</v>
      </c>
      <c r="BI311" s="126">
        <f>IF($U$311="nulová",$N$311,0)</f>
        <v>0</v>
      </c>
      <c r="BJ311" s="80" t="s">
        <v>8</v>
      </c>
      <c r="BK311" s="126">
        <f>ROUND($L$311*$K$311,0)</f>
        <v>0</v>
      </c>
      <c r="BL311" s="80" t="s">
        <v>155</v>
      </c>
      <c r="BM311" s="80" t="s">
        <v>594</v>
      </c>
    </row>
    <row r="312" spans="2:65" s="6" customFormat="1" ht="16.7" customHeight="1">
      <c r="B312" s="21"/>
      <c r="C312" s="22"/>
      <c r="D312" s="22"/>
      <c r="E312" s="22"/>
      <c r="F312" s="258" t="s">
        <v>595</v>
      </c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41"/>
      <c r="T312" s="50"/>
      <c r="U312" s="22"/>
      <c r="V312" s="22"/>
      <c r="W312" s="22"/>
      <c r="X312" s="22"/>
      <c r="Y312" s="22"/>
      <c r="Z312" s="22"/>
      <c r="AA312" s="51"/>
      <c r="AT312" s="6" t="s">
        <v>123</v>
      </c>
      <c r="AU312" s="6" t="s">
        <v>72</v>
      </c>
    </row>
    <row r="313" spans="2:65" s="6" customFormat="1" ht="27.2" customHeight="1">
      <c r="B313" s="21"/>
      <c r="C313" s="117" t="s">
        <v>596</v>
      </c>
      <c r="D313" s="117" t="s">
        <v>115</v>
      </c>
      <c r="E313" s="118" t="s">
        <v>597</v>
      </c>
      <c r="F313" s="268" t="s">
        <v>598</v>
      </c>
      <c r="G313" s="267"/>
      <c r="H313" s="267"/>
      <c r="I313" s="267"/>
      <c r="J313" s="120" t="s">
        <v>154</v>
      </c>
      <c r="K313" s="121">
        <v>21</v>
      </c>
      <c r="L313" s="269"/>
      <c r="M313" s="267"/>
      <c r="N313" s="270">
        <f>ROUND($L$313*$K$313,0)</f>
        <v>0</v>
      </c>
      <c r="O313" s="267"/>
      <c r="P313" s="267"/>
      <c r="Q313" s="267"/>
      <c r="R313" s="119" t="s">
        <v>119</v>
      </c>
      <c r="S313" s="41"/>
      <c r="T313" s="122"/>
      <c r="U313" s="123" t="s">
        <v>34</v>
      </c>
      <c r="V313" s="22"/>
      <c r="W313" s="22"/>
      <c r="X313" s="124">
        <v>0</v>
      </c>
      <c r="Y313" s="124">
        <f>$X$313*$K$313</f>
        <v>0</v>
      </c>
      <c r="Z313" s="124">
        <v>0</v>
      </c>
      <c r="AA313" s="125">
        <f>$Z$313*$K$313</f>
        <v>0</v>
      </c>
      <c r="AR313" s="80" t="s">
        <v>155</v>
      </c>
      <c r="AT313" s="80" t="s">
        <v>115</v>
      </c>
      <c r="AU313" s="80" t="s">
        <v>72</v>
      </c>
      <c r="AY313" s="6" t="s">
        <v>114</v>
      </c>
      <c r="BE313" s="126">
        <f>IF($U$313="základní",$N$313,0)</f>
        <v>0</v>
      </c>
      <c r="BF313" s="126">
        <f>IF($U$313="snížená",$N$313,0)</f>
        <v>0</v>
      </c>
      <c r="BG313" s="126">
        <f>IF($U$313="zákl. přenesená",$N$313,0)</f>
        <v>0</v>
      </c>
      <c r="BH313" s="126">
        <f>IF($U$313="sníž. přenesená",$N$313,0)</f>
        <v>0</v>
      </c>
      <c r="BI313" s="126">
        <f>IF($U$313="nulová",$N$313,0)</f>
        <v>0</v>
      </c>
      <c r="BJ313" s="80" t="s">
        <v>8</v>
      </c>
      <c r="BK313" s="126">
        <f>ROUND($L$313*$K$313,0)</f>
        <v>0</v>
      </c>
      <c r="BL313" s="80" t="s">
        <v>155</v>
      </c>
      <c r="BM313" s="80" t="s">
        <v>599</v>
      </c>
    </row>
    <row r="314" spans="2:65" s="6" customFormat="1" ht="16.7" customHeight="1">
      <c r="B314" s="21"/>
      <c r="C314" s="22"/>
      <c r="D314" s="22"/>
      <c r="E314" s="22"/>
      <c r="F314" s="258" t="s">
        <v>600</v>
      </c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41"/>
      <c r="T314" s="50"/>
      <c r="U314" s="22"/>
      <c r="V314" s="22"/>
      <c r="W314" s="22"/>
      <c r="X314" s="22"/>
      <c r="Y314" s="22"/>
      <c r="Z314" s="22"/>
      <c r="AA314" s="51"/>
      <c r="AT314" s="6" t="s">
        <v>123</v>
      </c>
      <c r="AU314" s="6" t="s">
        <v>72</v>
      </c>
    </row>
    <row r="315" spans="2:65" s="6" customFormat="1" ht="27.2" customHeight="1">
      <c r="B315" s="21"/>
      <c r="C315" s="117" t="s">
        <v>601</v>
      </c>
      <c r="D315" s="117" t="s">
        <v>115</v>
      </c>
      <c r="E315" s="118" t="s">
        <v>602</v>
      </c>
      <c r="F315" s="268" t="s">
        <v>603</v>
      </c>
      <c r="G315" s="267"/>
      <c r="H315" s="267"/>
      <c r="I315" s="267"/>
      <c r="J315" s="120" t="s">
        <v>154</v>
      </c>
      <c r="K315" s="121">
        <v>8</v>
      </c>
      <c r="L315" s="269"/>
      <c r="M315" s="267"/>
      <c r="N315" s="270">
        <f>ROUND($L$315*$K$315,0)</f>
        <v>0</v>
      </c>
      <c r="O315" s="267"/>
      <c r="P315" s="267"/>
      <c r="Q315" s="267"/>
      <c r="R315" s="119" t="s">
        <v>119</v>
      </c>
      <c r="S315" s="41"/>
      <c r="T315" s="122"/>
      <c r="U315" s="123" t="s">
        <v>34</v>
      </c>
      <c r="V315" s="22"/>
      <c r="W315" s="22"/>
      <c r="X315" s="124">
        <v>0</v>
      </c>
      <c r="Y315" s="124">
        <f>$X$315*$K$315</f>
        <v>0</v>
      </c>
      <c r="Z315" s="124">
        <v>0</v>
      </c>
      <c r="AA315" s="125">
        <f>$Z$315*$K$315</f>
        <v>0</v>
      </c>
      <c r="AR315" s="80" t="s">
        <v>155</v>
      </c>
      <c r="AT315" s="80" t="s">
        <v>115</v>
      </c>
      <c r="AU315" s="80" t="s">
        <v>72</v>
      </c>
      <c r="AY315" s="6" t="s">
        <v>114</v>
      </c>
      <c r="BE315" s="126">
        <f>IF($U$315="základní",$N$315,0)</f>
        <v>0</v>
      </c>
      <c r="BF315" s="126">
        <f>IF($U$315="snížená",$N$315,0)</f>
        <v>0</v>
      </c>
      <c r="BG315" s="126">
        <f>IF($U$315="zákl. přenesená",$N$315,0)</f>
        <v>0</v>
      </c>
      <c r="BH315" s="126">
        <f>IF($U$315="sníž. přenesená",$N$315,0)</f>
        <v>0</v>
      </c>
      <c r="BI315" s="126">
        <f>IF($U$315="nulová",$N$315,0)</f>
        <v>0</v>
      </c>
      <c r="BJ315" s="80" t="s">
        <v>8</v>
      </c>
      <c r="BK315" s="126">
        <f>ROUND($L$315*$K$315,0)</f>
        <v>0</v>
      </c>
      <c r="BL315" s="80" t="s">
        <v>155</v>
      </c>
      <c r="BM315" s="80" t="s">
        <v>604</v>
      </c>
    </row>
    <row r="316" spans="2:65" s="6" customFormat="1" ht="16.7" customHeight="1">
      <c r="B316" s="21"/>
      <c r="C316" s="22"/>
      <c r="D316" s="22"/>
      <c r="E316" s="22"/>
      <c r="F316" s="258" t="s">
        <v>605</v>
      </c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41"/>
      <c r="T316" s="50"/>
      <c r="U316" s="22"/>
      <c r="V316" s="22"/>
      <c r="W316" s="22"/>
      <c r="X316" s="22"/>
      <c r="Y316" s="22"/>
      <c r="Z316" s="22"/>
      <c r="AA316" s="51"/>
      <c r="AT316" s="6" t="s">
        <v>123</v>
      </c>
      <c r="AU316" s="6" t="s">
        <v>72</v>
      </c>
    </row>
    <row r="317" spans="2:65" s="6" customFormat="1" ht="27.2" customHeight="1">
      <c r="B317" s="21"/>
      <c r="C317" s="117" t="s">
        <v>606</v>
      </c>
      <c r="D317" s="117" t="s">
        <v>115</v>
      </c>
      <c r="E317" s="118" t="s">
        <v>607</v>
      </c>
      <c r="F317" s="268" t="s">
        <v>608</v>
      </c>
      <c r="G317" s="267"/>
      <c r="H317" s="267"/>
      <c r="I317" s="267"/>
      <c r="J317" s="120" t="s">
        <v>154</v>
      </c>
      <c r="K317" s="121">
        <v>27</v>
      </c>
      <c r="L317" s="269"/>
      <c r="M317" s="267"/>
      <c r="N317" s="270">
        <f>ROUND($L$317*$K$317,0)</f>
        <v>0</v>
      </c>
      <c r="O317" s="267"/>
      <c r="P317" s="267"/>
      <c r="Q317" s="267"/>
      <c r="R317" s="119" t="s">
        <v>119</v>
      </c>
      <c r="S317" s="41"/>
      <c r="T317" s="122"/>
      <c r="U317" s="123" t="s">
        <v>34</v>
      </c>
      <c r="V317" s="22"/>
      <c r="W317" s="22"/>
      <c r="X317" s="124">
        <v>0</v>
      </c>
      <c r="Y317" s="124">
        <f>$X$317*$K$317</f>
        <v>0</v>
      </c>
      <c r="Z317" s="124">
        <v>0</v>
      </c>
      <c r="AA317" s="125">
        <f>$Z$317*$K$317</f>
        <v>0</v>
      </c>
      <c r="AR317" s="80" t="s">
        <v>155</v>
      </c>
      <c r="AT317" s="80" t="s">
        <v>115</v>
      </c>
      <c r="AU317" s="80" t="s">
        <v>72</v>
      </c>
      <c r="AY317" s="6" t="s">
        <v>114</v>
      </c>
      <c r="BE317" s="126">
        <f>IF($U$317="základní",$N$317,0)</f>
        <v>0</v>
      </c>
      <c r="BF317" s="126">
        <f>IF($U$317="snížená",$N$317,0)</f>
        <v>0</v>
      </c>
      <c r="BG317" s="126">
        <f>IF($U$317="zákl. přenesená",$N$317,0)</f>
        <v>0</v>
      </c>
      <c r="BH317" s="126">
        <f>IF($U$317="sníž. přenesená",$N$317,0)</f>
        <v>0</v>
      </c>
      <c r="BI317" s="126">
        <f>IF($U$317="nulová",$N$317,0)</f>
        <v>0</v>
      </c>
      <c r="BJ317" s="80" t="s">
        <v>8</v>
      </c>
      <c r="BK317" s="126">
        <f>ROUND($L$317*$K$317,0)</f>
        <v>0</v>
      </c>
      <c r="BL317" s="80" t="s">
        <v>155</v>
      </c>
      <c r="BM317" s="80" t="s">
        <v>609</v>
      </c>
    </row>
    <row r="318" spans="2:65" s="6" customFormat="1" ht="16.7" customHeight="1">
      <c r="B318" s="21"/>
      <c r="C318" s="22"/>
      <c r="D318" s="22"/>
      <c r="E318" s="22"/>
      <c r="F318" s="258" t="s">
        <v>610</v>
      </c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41"/>
      <c r="T318" s="50"/>
      <c r="U318" s="22"/>
      <c r="V318" s="22"/>
      <c r="W318" s="22"/>
      <c r="X318" s="22"/>
      <c r="Y318" s="22"/>
      <c r="Z318" s="22"/>
      <c r="AA318" s="51"/>
      <c r="AT318" s="6" t="s">
        <v>123</v>
      </c>
      <c r="AU318" s="6" t="s">
        <v>72</v>
      </c>
    </row>
    <row r="319" spans="2:65" s="6" customFormat="1" ht="15.75" customHeight="1">
      <c r="B319" s="21"/>
      <c r="C319" s="117" t="s">
        <v>611</v>
      </c>
      <c r="D319" s="117" t="s">
        <v>115</v>
      </c>
      <c r="E319" s="118" t="s">
        <v>612</v>
      </c>
      <c r="F319" s="268" t="s">
        <v>613</v>
      </c>
      <c r="G319" s="267"/>
      <c r="H319" s="267"/>
      <c r="I319" s="267"/>
      <c r="J319" s="120" t="s">
        <v>154</v>
      </c>
      <c r="K319" s="121">
        <v>15</v>
      </c>
      <c r="L319" s="269"/>
      <c r="M319" s="267"/>
      <c r="N319" s="270">
        <f>ROUND($L$319*$K$319,0)</f>
        <v>0</v>
      </c>
      <c r="O319" s="267"/>
      <c r="P319" s="267"/>
      <c r="Q319" s="267"/>
      <c r="R319" s="119" t="s">
        <v>119</v>
      </c>
      <c r="S319" s="41"/>
      <c r="T319" s="122"/>
      <c r="U319" s="123" t="s">
        <v>34</v>
      </c>
      <c r="V319" s="22"/>
      <c r="W319" s="22"/>
      <c r="X319" s="124">
        <v>0</v>
      </c>
      <c r="Y319" s="124">
        <f>$X$319*$K$319</f>
        <v>0</v>
      </c>
      <c r="Z319" s="124">
        <v>0</v>
      </c>
      <c r="AA319" s="125">
        <f>$Z$319*$K$319</f>
        <v>0</v>
      </c>
      <c r="AR319" s="80" t="s">
        <v>155</v>
      </c>
      <c r="AT319" s="80" t="s">
        <v>115</v>
      </c>
      <c r="AU319" s="80" t="s">
        <v>72</v>
      </c>
      <c r="AY319" s="6" t="s">
        <v>114</v>
      </c>
      <c r="BE319" s="126">
        <f>IF($U$319="základní",$N$319,0)</f>
        <v>0</v>
      </c>
      <c r="BF319" s="126">
        <f>IF($U$319="snížená",$N$319,0)</f>
        <v>0</v>
      </c>
      <c r="BG319" s="126">
        <f>IF($U$319="zákl. přenesená",$N$319,0)</f>
        <v>0</v>
      </c>
      <c r="BH319" s="126">
        <f>IF($U$319="sníž. přenesená",$N$319,0)</f>
        <v>0</v>
      </c>
      <c r="BI319" s="126">
        <f>IF($U$319="nulová",$N$319,0)</f>
        <v>0</v>
      </c>
      <c r="BJ319" s="80" t="s">
        <v>8</v>
      </c>
      <c r="BK319" s="126">
        <f>ROUND($L$319*$K$319,0)</f>
        <v>0</v>
      </c>
      <c r="BL319" s="80" t="s">
        <v>155</v>
      </c>
      <c r="BM319" s="80" t="s">
        <v>614</v>
      </c>
    </row>
    <row r="320" spans="2:65" s="6" customFormat="1" ht="16.7" customHeight="1">
      <c r="B320" s="21"/>
      <c r="C320" s="22"/>
      <c r="D320" s="22"/>
      <c r="E320" s="22"/>
      <c r="F320" s="258" t="s">
        <v>615</v>
      </c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41"/>
      <c r="T320" s="50"/>
      <c r="U320" s="22"/>
      <c r="V320" s="22"/>
      <c r="W320" s="22"/>
      <c r="X320" s="22"/>
      <c r="Y320" s="22"/>
      <c r="Z320" s="22"/>
      <c r="AA320" s="51"/>
      <c r="AT320" s="6" t="s">
        <v>123</v>
      </c>
      <c r="AU320" s="6" t="s">
        <v>72</v>
      </c>
    </row>
    <row r="321" spans="2:65" s="6" customFormat="1" ht="27.2" customHeight="1">
      <c r="B321" s="21"/>
      <c r="C321" s="134" t="s">
        <v>616</v>
      </c>
      <c r="D321" s="134" t="s">
        <v>140</v>
      </c>
      <c r="E321" s="135" t="s">
        <v>617</v>
      </c>
      <c r="F321" s="263" t="s">
        <v>618</v>
      </c>
      <c r="G321" s="264"/>
      <c r="H321" s="264"/>
      <c r="I321" s="264"/>
      <c r="J321" s="136" t="s">
        <v>154</v>
      </c>
      <c r="K321" s="137">
        <v>5</v>
      </c>
      <c r="L321" s="265"/>
      <c r="M321" s="264"/>
      <c r="N321" s="266">
        <f>ROUND($L$321*$K$321,0)</f>
        <v>0</v>
      </c>
      <c r="O321" s="267"/>
      <c r="P321" s="267"/>
      <c r="Q321" s="267"/>
      <c r="R321" s="119"/>
      <c r="S321" s="41"/>
      <c r="T321" s="122"/>
      <c r="U321" s="123" t="s">
        <v>34</v>
      </c>
      <c r="V321" s="22"/>
      <c r="W321" s="22"/>
      <c r="X321" s="124">
        <v>0</v>
      </c>
      <c r="Y321" s="124">
        <f>$X$321*$K$321</f>
        <v>0</v>
      </c>
      <c r="Z321" s="124">
        <v>0</v>
      </c>
      <c r="AA321" s="125">
        <f>$Z$321*$K$321</f>
        <v>0</v>
      </c>
      <c r="AR321" s="80" t="s">
        <v>161</v>
      </c>
      <c r="AT321" s="80" t="s">
        <v>140</v>
      </c>
      <c r="AU321" s="80" t="s">
        <v>72</v>
      </c>
      <c r="AY321" s="6" t="s">
        <v>114</v>
      </c>
      <c r="BE321" s="126">
        <f>IF($U$321="základní",$N$321,0)</f>
        <v>0</v>
      </c>
      <c r="BF321" s="126">
        <f>IF($U$321="snížená",$N$321,0)</f>
        <v>0</v>
      </c>
      <c r="BG321" s="126">
        <f>IF($U$321="zákl. přenesená",$N$321,0)</f>
        <v>0</v>
      </c>
      <c r="BH321" s="126">
        <f>IF($U$321="sníž. přenesená",$N$321,0)</f>
        <v>0</v>
      </c>
      <c r="BI321" s="126">
        <f>IF($U$321="nulová",$N$321,0)</f>
        <v>0</v>
      </c>
      <c r="BJ321" s="80" t="s">
        <v>8</v>
      </c>
      <c r="BK321" s="126">
        <f>ROUND($L$321*$K$321,0)</f>
        <v>0</v>
      </c>
      <c r="BL321" s="80" t="s">
        <v>155</v>
      </c>
      <c r="BM321" s="80" t="s">
        <v>619</v>
      </c>
    </row>
    <row r="322" spans="2:65" s="6" customFormat="1" ht="16.7" customHeight="1">
      <c r="B322" s="21"/>
      <c r="C322" s="22"/>
      <c r="D322" s="22"/>
      <c r="E322" s="22"/>
      <c r="F322" s="258" t="s">
        <v>618</v>
      </c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41"/>
      <c r="T322" s="50"/>
      <c r="U322" s="22"/>
      <c r="V322" s="22"/>
      <c r="W322" s="22"/>
      <c r="X322" s="22"/>
      <c r="Y322" s="22"/>
      <c r="Z322" s="22"/>
      <c r="AA322" s="51"/>
      <c r="AT322" s="6" t="s">
        <v>123</v>
      </c>
      <c r="AU322" s="6" t="s">
        <v>72</v>
      </c>
    </row>
    <row r="323" spans="2:65" s="6" customFormat="1" ht="27.2" customHeight="1">
      <c r="B323" s="21"/>
      <c r="C323" s="134" t="s">
        <v>620</v>
      </c>
      <c r="D323" s="134" t="s">
        <v>140</v>
      </c>
      <c r="E323" s="135" t="s">
        <v>621</v>
      </c>
      <c r="F323" s="263" t="s">
        <v>622</v>
      </c>
      <c r="G323" s="264"/>
      <c r="H323" s="264"/>
      <c r="I323" s="264"/>
      <c r="J323" s="136" t="s">
        <v>154</v>
      </c>
      <c r="K323" s="137">
        <v>10</v>
      </c>
      <c r="L323" s="265"/>
      <c r="M323" s="264"/>
      <c r="N323" s="266">
        <f>ROUND($L$323*$K$323,0)</f>
        <v>0</v>
      </c>
      <c r="O323" s="267"/>
      <c r="P323" s="267"/>
      <c r="Q323" s="267"/>
      <c r="R323" s="119"/>
      <c r="S323" s="41"/>
      <c r="T323" s="122"/>
      <c r="U323" s="123" t="s">
        <v>34</v>
      </c>
      <c r="V323" s="22"/>
      <c r="W323" s="22"/>
      <c r="X323" s="124">
        <v>0</v>
      </c>
      <c r="Y323" s="124">
        <f>$X$323*$K$323</f>
        <v>0</v>
      </c>
      <c r="Z323" s="124">
        <v>0</v>
      </c>
      <c r="AA323" s="125">
        <f>$Z$323*$K$323</f>
        <v>0</v>
      </c>
      <c r="AR323" s="80" t="s">
        <v>161</v>
      </c>
      <c r="AT323" s="80" t="s">
        <v>140</v>
      </c>
      <c r="AU323" s="80" t="s">
        <v>72</v>
      </c>
      <c r="AY323" s="6" t="s">
        <v>114</v>
      </c>
      <c r="BE323" s="126">
        <f>IF($U$323="základní",$N$323,0)</f>
        <v>0</v>
      </c>
      <c r="BF323" s="126">
        <f>IF($U$323="snížená",$N$323,0)</f>
        <v>0</v>
      </c>
      <c r="BG323" s="126">
        <f>IF($U$323="zákl. přenesená",$N$323,0)</f>
        <v>0</v>
      </c>
      <c r="BH323" s="126">
        <f>IF($U$323="sníž. přenesená",$N$323,0)</f>
        <v>0</v>
      </c>
      <c r="BI323" s="126">
        <f>IF($U$323="nulová",$N$323,0)</f>
        <v>0</v>
      </c>
      <c r="BJ323" s="80" t="s">
        <v>8</v>
      </c>
      <c r="BK323" s="126">
        <f>ROUND($L$323*$K$323,0)</f>
        <v>0</v>
      </c>
      <c r="BL323" s="80" t="s">
        <v>155</v>
      </c>
      <c r="BM323" s="80" t="s">
        <v>623</v>
      </c>
    </row>
    <row r="324" spans="2:65" s="6" customFormat="1" ht="16.7" customHeight="1">
      <c r="B324" s="21"/>
      <c r="C324" s="22"/>
      <c r="D324" s="22"/>
      <c r="E324" s="22"/>
      <c r="F324" s="258" t="s">
        <v>622</v>
      </c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41"/>
      <c r="T324" s="50"/>
      <c r="U324" s="22"/>
      <c r="V324" s="22"/>
      <c r="W324" s="22"/>
      <c r="X324" s="22"/>
      <c r="Y324" s="22"/>
      <c r="Z324" s="22"/>
      <c r="AA324" s="51"/>
      <c r="AT324" s="6" t="s">
        <v>123</v>
      </c>
      <c r="AU324" s="6" t="s">
        <v>72</v>
      </c>
    </row>
    <row r="325" spans="2:65" s="6" customFormat="1" ht="27.2" customHeight="1">
      <c r="B325" s="21"/>
      <c r="C325" s="117" t="s">
        <v>624</v>
      </c>
      <c r="D325" s="117" t="s">
        <v>115</v>
      </c>
      <c r="E325" s="118" t="s">
        <v>625</v>
      </c>
      <c r="F325" s="268" t="s">
        <v>626</v>
      </c>
      <c r="G325" s="267"/>
      <c r="H325" s="267"/>
      <c r="I325" s="267"/>
      <c r="J325" s="120" t="s">
        <v>191</v>
      </c>
      <c r="K325" s="121">
        <v>0.91</v>
      </c>
      <c r="L325" s="269"/>
      <c r="M325" s="267"/>
      <c r="N325" s="270">
        <f>ROUND($L$325*$K$325,0)</f>
        <v>0</v>
      </c>
      <c r="O325" s="267"/>
      <c r="P325" s="267"/>
      <c r="Q325" s="267"/>
      <c r="R325" s="119" t="s">
        <v>119</v>
      </c>
      <c r="S325" s="41"/>
      <c r="T325" s="122"/>
      <c r="U325" s="123" t="s">
        <v>34</v>
      </c>
      <c r="V325" s="22"/>
      <c r="W325" s="22"/>
      <c r="X325" s="124">
        <v>0</v>
      </c>
      <c r="Y325" s="124">
        <f>$X$325*$K$325</f>
        <v>0</v>
      </c>
      <c r="Z325" s="124">
        <v>0</v>
      </c>
      <c r="AA325" s="125">
        <f>$Z$325*$K$325</f>
        <v>0</v>
      </c>
      <c r="AR325" s="80" t="s">
        <v>155</v>
      </c>
      <c r="AT325" s="80" t="s">
        <v>115</v>
      </c>
      <c r="AU325" s="80" t="s">
        <v>72</v>
      </c>
      <c r="AY325" s="6" t="s">
        <v>114</v>
      </c>
      <c r="BE325" s="126">
        <f>IF($U$325="základní",$N$325,0)</f>
        <v>0</v>
      </c>
      <c r="BF325" s="126">
        <f>IF($U$325="snížená",$N$325,0)</f>
        <v>0</v>
      </c>
      <c r="BG325" s="126">
        <f>IF($U$325="zákl. přenesená",$N$325,0)</f>
        <v>0</v>
      </c>
      <c r="BH325" s="126">
        <f>IF($U$325="sníž. přenesená",$N$325,0)</f>
        <v>0</v>
      </c>
      <c r="BI325" s="126">
        <f>IF($U$325="nulová",$N$325,0)</f>
        <v>0</v>
      </c>
      <c r="BJ325" s="80" t="s">
        <v>8</v>
      </c>
      <c r="BK325" s="126">
        <f>ROUND($L$325*$K$325,0)</f>
        <v>0</v>
      </c>
      <c r="BL325" s="80" t="s">
        <v>155</v>
      </c>
      <c r="BM325" s="80" t="s">
        <v>627</v>
      </c>
    </row>
    <row r="326" spans="2:65" s="6" customFormat="1" ht="16.7" customHeight="1">
      <c r="B326" s="21"/>
      <c r="C326" s="22"/>
      <c r="D326" s="22"/>
      <c r="E326" s="22"/>
      <c r="F326" s="258" t="s">
        <v>628</v>
      </c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41"/>
      <c r="T326" s="50"/>
      <c r="U326" s="22"/>
      <c r="V326" s="22"/>
      <c r="W326" s="22"/>
      <c r="X326" s="22"/>
      <c r="Y326" s="22"/>
      <c r="Z326" s="22"/>
      <c r="AA326" s="51"/>
      <c r="AT326" s="6" t="s">
        <v>123</v>
      </c>
      <c r="AU326" s="6" t="s">
        <v>72</v>
      </c>
    </row>
    <row r="327" spans="2:65" s="106" customFormat="1" ht="30.95" customHeight="1">
      <c r="B327" s="107"/>
      <c r="C327" s="108"/>
      <c r="D327" s="116" t="s">
        <v>97</v>
      </c>
      <c r="E327" s="108"/>
      <c r="F327" s="108"/>
      <c r="G327" s="108"/>
      <c r="H327" s="108"/>
      <c r="I327" s="108"/>
      <c r="J327" s="108"/>
      <c r="K327" s="108"/>
      <c r="L327" s="108"/>
      <c r="M327" s="108"/>
      <c r="N327" s="262">
        <f>$BK$327</f>
        <v>0</v>
      </c>
      <c r="O327" s="261"/>
      <c r="P327" s="261"/>
      <c r="Q327" s="261"/>
      <c r="R327" s="108"/>
      <c r="S327" s="110"/>
      <c r="T327" s="111"/>
      <c r="U327" s="108"/>
      <c r="V327" s="108"/>
      <c r="W327" s="112">
        <f>SUM($W$328:$W$419)</f>
        <v>0</v>
      </c>
      <c r="X327" s="108"/>
      <c r="Y327" s="112">
        <f>SUM($Y$328:$Y$419)</f>
        <v>1.2107699999999999</v>
      </c>
      <c r="Z327" s="108"/>
      <c r="AA327" s="113">
        <f>SUM($AA$328:$AA$419)</f>
        <v>6.3E-3</v>
      </c>
      <c r="AR327" s="114" t="s">
        <v>72</v>
      </c>
      <c r="AT327" s="114" t="s">
        <v>63</v>
      </c>
      <c r="AU327" s="114" t="s">
        <v>8</v>
      </c>
      <c r="AY327" s="114" t="s">
        <v>114</v>
      </c>
      <c r="BK327" s="115">
        <f>SUM($BK$328:$BK$419)</f>
        <v>0</v>
      </c>
    </row>
    <row r="328" spans="2:65" s="6" customFormat="1" ht="27.2" customHeight="1">
      <c r="B328" s="21"/>
      <c r="C328" s="117" t="s">
        <v>629</v>
      </c>
      <c r="D328" s="117" t="s">
        <v>115</v>
      </c>
      <c r="E328" s="118" t="s">
        <v>630</v>
      </c>
      <c r="F328" s="268" t="s">
        <v>631</v>
      </c>
      <c r="G328" s="267"/>
      <c r="H328" s="267"/>
      <c r="I328" s="267"/>
      <c r="J328" s="120" t="s">
        <v>514</v>
      </c>
      <c r="K328" s="121">
        <v>2</v>
      </c>
      <c r="L328" s="269"/>
      <c r="M328" s="267"/>
      <c r="N328" s="270">
        <f>ROUND($L$328*$K$328,0)</f>
        <v>0</v>
      </c>
      <c r="O328" s="267"/>
      <c r="P328" s="267"/>
      <c r="Q328" s="267"/>
      <c r="R328" s="119" t="s">
        <v>119</v>
      </c>
      <c r="S328" s="41"/>
      <c r="T328" s="122"/>
      <c r="U328" s="123" t="s">
        <v>34</v>
      </c>
      <c r="V328" s="22"/>
      <c r="W328" s="22"/>
      <c r="X328" s="124">
        <v>4.0800000000000003E-3</v>
      </c>
      <c r="Y328" s="124">
        <f>$X$328*$K$328</f>
        <v>8.1600000000000006E-3</v>
      </c>
      <c r="Z328" s="124">
        <v>0</v>
      </c>
      <c r="AA328" s="125">
        <f>$Z$328*$K$328</f>
        <v>0</v>
      </c>
      <c r="AR328" s="80" t="s">
        <v>155</v>
      </c>
      <c r="AT328" s="80" t="s">
        <v>115</v>
      </c>
      <c r="AU328" s="80" t="s">
        <v>72</v>
      </c>
      <c r="AY328" s="6" t="s">
        <v>114</v>
      </c>
      <c r="BE328" s="126">
        <f>IF($U$328="základní",$N$328,0)</f>
        <v>0</v>
      </c>
      <c r="BF328" s="126">
        <f>IF($U$328="snížená",$N$328,0)</f>
        <v>0</v>
      </c>
      <c r="BG328" s="126">
        <f>IF($U$328="zákl. přenesená",$N$328,0)</f>
        <v>0</v>
      </c>
      <c r="BH328" s="126">
        <f>IF($U$328="sníž. přenesená",$N$328,0)</f>
        <v>0</v>
      </c>
      <c r="BI328" s="126">
        <f>IF($U$328="nulová",$N$328,0)</f>
        <v>0</v>
      </c>
      <c r="BJ328" s="80" t="s">
        <v>8</v>
      </c>
      <c r="BK328" s="126">
        <f>ROUND($L$328*$K$328,0)</f>
        <v>0</v>
      </c>
      <c r="BL328" s="80" t="s">
        <v>155</v>
      </c>
      <c r="BM328" s="80" t="s">
        <v>632</v>
      </c>
    </row>
    <row r="329" spans="2:65" s="6" customFormat="1" ht="16.7" customHeight="1">
      <c r="B329" s="21"/>
      <c r="C329" s="22"/>
      <c r="D329" s="22"/>
      <c r="E329" s="22"/>
      <c r="F329" s="258" t="s">
        <v>633</v>
      </c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41"/>
      <c r="T329" s="50"/>
      <c r="U329" s="22"/>
      <c r="V329" s="22"/>
      <c r="W329" s="22"/>
      <c r="X329" s="22"/>
      <c r="Y329" s="22"/>
      <c r="Z329" s="22"/>
      <c r="AA329" s="51"/>
      <c r="AT329" s="6" t="s">
        <v>123</v>
      </c>
      <c r="AU329" s="6" t="s">
        <v>72</v>
      </c>
    </row>
    <row r="330" spans="2:65" s="6" customFormat="1" ht="15.75" customHeight="1">
      <c r="B330" s="21"/>
      <c r="C330" s="134" t="s">
        <v>634</v>
      </c>
      <c r="D330" s="134" t="s">
        <v>140</v>
      </c>
      <c r="E330" s="135" t="s">
        <v>635</v>
      </c>
      <c r="F330" s="263" t="s">
        <v>636</v>
      </c>
      <c r="G330" s="264"/>
      <c r="H330" s="264"/>
      <c r="I330" s="264"/>
      <c r="J330" s="136" t="s">
        <v>482</v>
      </c>
      <c r="K330" s="137">
        <v>14</v>
      </c>
      <c r="L330" s="265"/>
      <c r="M330" s="264"/>
      <c r="N330" s="266">
        <f>ROUND($L$330*$K$330,0)</f>
        <v>0</v>
      </c>
      <c r="O330" s="267"/>
      <c r="P330" s="267"/>
      <c r="Q330" s="267"/>
      <c r="R330" s="119"/>
      <c r="S330" s="41"/>
      <c r="T330" s="122"/>
      <c r="U330" s="123" t="s">
        <v>34</v>
      </c>
      <c r="V330" s="22"/>
      <c r="W330" s="22"/>
      <c r="X330" s="124">
        <v>0</v>
      </c>
      <c r="Y330" s="124">
        <f>$X$330*$K$330</f>
        <v>0</v>
      </c>
      <c r="Z330" s="124">
        <v>0</v>
      </c>
      <c r="AA330" s="125">
        <f>$Z$330*$K$330</f>
        <v>0</v>
      </c>
      <c r="AR330" s="80" t="s">
        <v>161</v>
      </c>
      <c r="AT330" s="80" t="s">
        <v>140</v>
      </c>
      <c r="AU330" s="80" t="s">
        <v>72</v>
      </c>
      <c r="AY330" s="6" t="s">
        <v>114</v>
      </c>
      <c r="BE330" s="126">
        <f>IF($U$330="základní",$N$330,0)</f>
        <v>0</v>
      </c>
      <c r="BF330" s="126">
        <f>IF($U$330="snížená",$N$330,0)</f>
        <v>0</v>
      </c>
      <c r="BG330" s="126">
        <f>IF($U$330="zákl. přenesená",$N$330,0)</f>
        <v>0</v>
      </c>
      <c r="BH330" s="126">
        <f>IF($U$330="sníž. přenesená",$N$330,0)</f>
        <v>0</v>
      </c>
      <c r="BI330" s="126">
        <f>IF($U$330="nulová",$N$330,0)</f>
        <v>0</v>
      </c>
      <c r="BJ330" s="80" t="s">
        <v>8</v>
      </c>
      <c r="BK330" s="126">
        <f>ROUND($L$330*$K$330,0)</f>
        <v>0</v>
      </c>
      <c r="BL330" s="80" t="s">
        <v>155</v>
      </c>
      <c r="BM330" s="80" t="s">
        <v>637</v>
      </c>
    </row>
    <row r="331" spans="2:65" s="6" customFormat="1" ht="16.7" customHeight="1">
      <c r="B331" s="21"/>
      <c r="C331" s="22"/>
      <c r="D331" s="22"/>
      <c r="E331" s="22"/>
      <c r="F331" s="258" t="s">
        <v>636</v>
      </c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41"/>
      <c r="T331" s="50"/>
      <c r="U331" s="22"/>
      <c r="V331" s="22"/>
      <c r="W331" s="22"/>
      <c r="X331" s="22"/>
      <c r="Y331" s="22"/>
      <c r="Z331" s="22"/>
      <c r="AA331" s="51"/>
      <c r="AT331" s="6" t="s">
        <v>123</v>
      </c>
      <c r="AU331" s="6" t="s">
        <v>72</v>
      </c>
    </row>
    <row r="332" spans="2:65" s="6" customFormat="1" ht="27.2" customHeight="1">
      <c r="B332" s="21"/>
      <c r="C332" s="117" t="s">
        <v>638</v>
      </c>
      <c r="D332" s="117" t="s">
        <v>115</v>
      </c>
      <c r="E332" s="118" t="s">
        <v>639</v>
      </c>
      <c r="F332" s="268" t="s">
        <v>640</v>
      </c>
      <c r="G332" s="267"/>
      <c r="H332" s="267"/>
      <c r="I332" s="267"/>
      <c r="J332" s="120" t="s">
        <v>514</v>
      </c>
      <c r="K332" s="121">
        <v>2</v>
      </c>
      <c r="L332" s="269"/>
      <c r="M332" s="267"/>
      <c r="N332" s="270">
        <f>ROUND($L$332*$K$332,0)</f>
        <v>0</v>
      </c>
      <c r="O332" s="267"/>
      <c r="P332" s="267"/>
      <c r="Q332" s="267"/>
      <c r="R332" s="119" t="s">
        <v>119</v>
      </c>
      <c r="S332" s="41"/>
      <c r="T332" s="122"/>
      <c r="U332" s="123" t="s">
        <v>34</v>
      </c>
      <c r="V332" s="22"/>
      <c r="W332" s="22"/>
      <c r="X332" s="124">
        <v>5.45E-3</v>
      </c>
      <c r="Y332" s="124">
        <f>$X$332*$K$332</f>
        <v>1.09E-2</v>
      </c>
      <c r="Z332" s="124">
        <v>0</v>
      </c>
      <c r="AA332" s="125">
        <f>$Z$332*$K$332</f>
        <v>0</v>
      </c>
      <c r="AR332" s="80" t="s">
        <v>155</v>
      </c>
      <c r="AT332" s="80" t="s">
        <v>115</v>
      </c>
      <c r="AU332" s="80" t="s">
        <v>72</v>
      </c>
      <c r="AY332" s="6" t="s">
        <v>114</v>
      </c>
      <c r="BE332" s="126">
        <f>IF($U$332="základní",$N$332,0)</f>
        <v>0</v>
      </c>
      <c r="BF332" s="126">
        <f>IF($U$332="snížená",$N$332,0)</f>
        <v>0</v>
      </c>
      <c r="BG332" s="126">
        <f>IF($U$332="zákl. přenesená",$N$332,0)</f>
        <v>0</v>
      </c>
      <c r="BH332" s="126">
        <f>IF($U$332="sníž. přenesená",$N$332,0)</f>
        <v>0</v>
      </c>
      <c r="BI332" s="126">
        <f>IF($U$332="nulová",$N$332,0)</f>
        <v>0</v>
      </c>
      <c r="BJ332" s="80" t="s">
        <v>8</v>
      </c>
      <c r="BK332" s="126">
        <f>ROUND($L$332*$K$332,0)</f>
        <v>0</v>
      </c>
      <c r="BL332" s="80" t="s">
        <v>155</v>
      </c>
      <c r="BM332" s="80" t="s">
        <v>641</v>
      </c>
    </row>
    <row r="333" spans="2:65" s="6" customFormat="1" ht="16.7" customHeight="1">
      <c r="B333" s="21"/>
      <c r="C333" s="22"/>
      <c r="D333" s="22"/>
      <c r="E333" s="22"/>
      <c r="F333" s="258" t="s">
        <v>642</v>
      </c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41"/>
      <c r="T333" s="50"/>
      <c r="U333" s="22"/>
      <c r="V333" s="22"/>
      <c r="W333" s="22"/>
      <c r="X333" s="22"/>
      <c r="Y333" s="22"/>
      <c r="Z333" s="22"/>
      <c r="AA333" s="51"/>
      <c r="AT333" s="6" t="s">
        <v>123</v>
      </c>
      <c r="AU333" s="6" t="s">
        <v>72</v>
      </c>
    </row>
    <row r="334" spans="2:65" s="6" customFormat="1" ht="27.2" customHeight="1">
      <c r="B334" s="21"/>
      <c r="C334" s="117" t="s">
        <v>643</v>
      </c>
      <c r="D334" s="117" t="s">
        <v>115</v>
      </c>
      <c r="E334" s="118" t="s">
        <v>644</v>
      </c>
      <c r="F334" s="268" t="s">
        <v>645</v>
      </c>
      <c r="G334" s="267"/>
      <c r="H334" s="267"/>
      <c r="I334" s="267"/>
      <c r="J334" s="120" t="s">
        <v>514</v>
      </c>
      <c r="K334" s="121">
        <v>12</v>
      </c>
      <c r="L334" s="269"/>
      <c r="M334" s="267"/>
      <c r="N334" s="270">
        <f>ROUND($L$334*$K$334,0)</f>
        <v>0</v>
      </c>
      <c r="O334" s="267"/>
      <c r="P334" s="267"/>
      <c r="Q334" s="267"/>
      <c r="R334" s="119" t="s">
        <v>119</v>
      </c>
      <c r="S334" s="41"/>
      <c r="T334" s="122"/>
      <c r="U334" s="123" t="s">
        <v>34</v>
      </c>
      <c r="V334" s="22"/>
      <c r="W334" s="22"/>
      <c r="X334" s="124">
        <v>6.6600000000000001E-3</v>
      </c>
      <c r="Y334" s="124">
        <f>$X$334*$K$334</f>
        <v>7.9920000000000005E-2</v>
      </c>
      <c r="Z334" s="124">
        <v>0</v>
      </c>
      <c r="AA334" s="125">
        <f>$Z$334*$K$334</f>
        <v>0</v>
      </c>
      <c r="AR334" s="80" t="s">
        <v>155</v>
      </c>
      <c r="AT334" s="80" t="s">
        <v>115</v>
      </c>
      <c r="AU334" s="80" t="s">
        <v>72</v>
      </c>
      <c r="AY334" s="6" t="s">
        <v>114</v>
      </c>
      <c r="BE334" s="126">
        <f>IF($U$334="základní",$N$334,0)</f>
        <v>0</v>
      </c>
      <c r="BF334" s="126">
        <f>IF($U$334="snížená",$N$334,0)</f>
        <v>0</v>
      </c>
      <c r="BG334" s="126">
        <f>IF($U$334="zákl. přenesená",$N$334,0)</f>
        <v>0</v>
      </c>
      <c r="BH334" s="126">
        <f>IF($U$334="sníž. přenesená",$N$334,0)</f>
        <v>0</v>
      </c>
      <c r="BI334" s="126">
        <f>IF($U$334="nulová",$N$334,0)</f>
        <v>0</v>
      </c>
      <c r="BJ334" s="80" t="s">
        <v>8</v>
      </c>
      <c r="BK334" s="126">
        <f>ROUND($L$334*$K$334,0)</f>
        <v>0</v>
      </c>
      <c r="BL334" s="80" t="s">
        <v>155</v>
      </c>
      <c r="BM334" s="80" t="s">
        <v>646</v>
      </c>
    </row>
    <row r="335" spans="2:65" s="6" customFormat="1" ht="16.7" customHeight="1">
      <c r="B335" s="21"/>
      <c r="C335" s="22"/>
      <c r="D335" s="22"/>
      <c r="E335" s="22"/>
      <c r="F335" s="258" t="s">
        <v>647</v>
      </c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41"/>
      <c r="T335" s="50"/>
      <c r="U335" s="22"/>
      <c r="V335" s="22"/>
      <c r="W335" s="22"/>
      <c r="X335" s="22"/>
      <c r="Y335" s="22"/>
      <c r="Z335" s="22"/>
      <c r="AA335" s="51"/>
      <c r="AT335" s="6" t="s">
        <v>123</v>
      </c>
      <c r="AU335" s="6" t="s">
        <v>72</v>
      </c>
    </row>
    <row r="336" spans="2:65" s="6" customFormat="1" ht="27.2" customHeight="1">
      <c r="B336" s="21"/>
      <c r="C336" s="117" t="s">
        <v>648</v>
      </c>
      <c r="D336" s="117" t="s">
        <v>115</v>
      </c>
      <c r="E336" s="118" t="s">
        <v>649</v>
      </c>
      <c r="F336" s="268" t="s">
        <v>650</v>
      </c>
      <c r="G336" s="267"/>
      <c r="H336" s="267"/>
      <c r="I336" s="267"/>
      <c r="J336" s="120" t="s">
        <v>514</v>
      </c>
      <c r="K336" s="121">
        <v>8</v>
      </c>
      <c r="L336" s="269"/>
      <c r="M336" s="267"/>
      <c r="N336" s="270">
        <f>ROUND($L$336*$K$336,0)</f>
        <v>0</v>
      </c>
      <c r="O336" s="267"/>
      <c r="P336" s="267"/>
      <c r="Q336" s="267"/>
      <c r="R336" s="119" t="s">
        <v>119</v>
      </c>
      <c r="S336" s="41"/>
      <c r="T336" s="122"/>
      <c r="U336" s="123" t="s">
        <v>34</v>
      </c>
      <c r="V336" s="22"/>
      <c r="W336" s="22"/>
      <c r="X336" s="124">
        <v>7.45E-3</v>
      </c>
      <c r="Y336" s="124">
        <f>$X$336*$K$336</f>
        <v>5.96E-2</v>
      </c>
      <c r="Z336" s="124">
        <v>0</v>
      </c>
      <c r="AA336" s="125">
        <f>$Z$336*$K$336</f>
        <v>0</v>
      </c>
      <c r="AR336" s="80" t="s">
        <v>155</v>
      </c>
      <c r="AT336" s="80" t="s">
        <v>115</v>
      </c>
      <c r="AU336" s="80" t="s">
        <v>72</v>
      </c>
      <c r="AY336" s="6" t="s">
        <v>114</v>
      </c>
      <c r="BE336" s="126">
        <f>IF($U$336="základní",$N$336,0)</f>
        <v>0</v>
      </c>
      <c r="BF336" s="126">
        <f>IF($U$336="snížená",$N$336,0)</f>
        <v>0</v>
      </c>
      <c r="BG336" s="126">
        <f>IF($U$336="zákl. přenesená",$N$336,0)</f>
        <v>0</v>
      </c>
      <c r="BH336" s="126">
        <f>IF($U$336="sníž. přenesená",$N$336,0)</f>
        <v>0</v>
      </c>
      <c r="BI336" s="126">
        <f>IF($U$336="nulová",$N$336,0)</f>
        <v>0</v>
      </c>
      <c r="BJ336" s="80" t="s">
        <v>8</v>
      </c>
      <c r="BK336" s="126">
        <f>ROUND($L$336*$K$336,0)</f>
        <v>0</v>
      </c>
      <c r="BL336" s="80" t="s">
        <v>155</v>
      </c>
      <c r="BM336" s="80" t="s">
        <v>651</v>
      </c>
    </row>
    <row r="337" spans="2:65" s="6" customFormat="1" ht="16.7" customHeight="1">
      <c r="B337" s="21"/>
      <c r="C337" s="22"/>
      <c r="D337" s="22"/>
      <c r="E337" s="22"/>
      <c r="F337" s="258" t="s">
        <v>652</v>
      </c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41"/>
      <c r="T337" s="50"/>
      <c r="U337" s="22"/>
      <c r="V337" s="22"/>
      <c r="W337" s="22"/>
      <c r="X337" s="22"/>
      <c r="Y337" s="22"/>
      <c r="Z337" s="22"/>
      <c r="AA337" s="51"/>
      <c r="AT337" s="6" t="s">
        <v>123</v>
      </c>
      <c r="AU337" s="6" t="s">
        <v>72</v>
      </c>
    </row>
    <row r="338" spans="2:65" s="6" customFormat="1" ht="27.2" customHeight="1">
      <c r="B338" s="21"/>
      <c r="C338" s="117" t="s">
        <v>653</v>
      </c>
      <c r="D338" s="117" t="s">
        <v>115</v>
      </c>
      <c r="E338" s="118" t="s">
        <v>654</v>
      </c>
      <c r="F338" s="268" t="s">
        <v>655</v>
      </c>
      <c r="G338" s="267"/>
      <c r="H338" s="267"/>
      <c r="I338" s="267"/>
      <c r="J338" s="120" t="s">
        <v>514</v>
      </c>
      <c r="K338" s="121">
        <v>2</v>
      </c>
      <c r="L338" s="269"/>
      <c r="M338" s="267"/>
      <c r="N338" s="270">
        <f>ROUND($L$338*$K$338,0)</f>
        <v>0</v>
      </c>
      <c r="O338" s="267"/>
      <c r="P338" s="267"/>
      <c r="Q338" s="267"/>
      <c r="R338" s="119" t="s">
        <v>119</v>
      </c>
      <c r="S338" s="41"/>
      <c r="T338" s="122"/>
      <c r="U338" s="123" t="s">
        <v>34</v>
      </c>
      <c r="V338" s="22"/>
      <c r="W338" s="22"/>
      <c r="X338" s="124">
        <v>1.098E-2</v>
      </c>
      <c r="Y338" s="124">
        <f>$X$338*$K$338</f>
        <v>2.196E-2</v>
      </c>
      <c r="Z338" s="124">
        <v>0</v>
      </c>
      <c r="AA338" s="125">
        <f>$Z$338*$K$338</f>
        <v>0</v>
      </c>
      <c r="AR338" s="80" t="s">
        <v>155</v>
      </c>
      <c r="AT338" s="80" t="s">
        <v>115</v>
      </c>
      <c r="AU338" s="80" t="s">
        <v>72</v>
      </c>
      <c r="AY338" s="6" t="s">
        <v>114</v>
      </c>
      <c r="BE338" s="126">
        <f>IF($U$338="základní",$N$338,0)</f>
        <v>0</v>
      </c>
      <c r="BF338" s="126">
        <f>IF($U$338="snížená",$N$338,0)</f>
        <v>0</v>
      </c>
      <c r="BG338" s="126">
        <f>IF($U$338="zákl. přenesená",$N$338,0)</f>
        <v>0</v>
      </c>
      <c r="BH338" s="126">
        <f>IF($U$338="sníž. přenesená",$N$338,0)</f>
        <v>0</v>
      </c>
      <c r="BI338" s="126">
        <f>IF($U$338="nulová",$N$338,0)</f>
        <v>0</v>
      </c>
      <c r="BJ338" s="80" t="s">
        <v>8</v>
      </c>
      <c r="BK338" s="126">
        <f>ROUND($L$338*$K$338,0)</f>
        <v>0</v>
      </c>
      <c r="BL338" s="80" t="s">
        <v>155</v>
      </c>
      <c r="BM338" s="80" t="s">
        <v>656</v>
      </c>
    </row>
    <row r="339" spans="2:65" s="6" customFormat="1" ht="16.7" customHeight="1">
      <c r="B339" s="21"/>
      <c r="C339" s="22"/>
      <c r="D339" s="22"/>
      <c r="E339" s="22"/>
      <c r="F339" s="258" t="s">
        <v>657</v>
      </c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41"/>
      <c r="T339" s="50"/>
      <c r="U339" s="22"/>
      <c r="V339" s="22"/>
      <c r="W339" s="22"/>
      <c r="X339" s="22"/>
      <c r="Y339" s="22"/>
      <c r="Z339" s="22"/>
      <c r="AA339" s="51"/>
      <c r="AT339" s="6" t="s">
        <v>123</v>
      </c>
      <c r="AU339" s="6" t="s">
        <v>72</v>
      </c>
    </row>
    <row r="340" spans="2:65" s="6" customFormat="1" ht="27.2" customHeight="1">
      <c r="B340" s="21"/>
      <c r="C340" s="117" t="s">
        <v>658</v>
      </c>
      <c r="D340" s="117" t="s">
        <v>115</v>
      </c>
      <c r="E340" s="118" t="s">
        <v>659</v>
      </c>
      <c r="F340" s="268" t="s">
        <v>660</v>
      </c>
      <c r="G340" s="267"/>
      <c r="H340" s="267"/>
      <c r="I340" s="267"/>
      <c r="J340" s="120" t="s">
        <v>514</v>
      </c>
      <c r="K340" s="121">
        <v>1</v>
      </c>
      <c r="L340" s="269"/>
      <c r="M340" s="267"/>
      <c r="N340" s="270">
        <f>ROUND($L$340*$K$340,0)</f>
        <v>0</v>
      </c>
      <c r="O340" s="267"/>
      <c r="P340" s="267"/>
      <c r="Q340" s="267"/>
      <c r="R340" s="119" t="s">
        <v>119</v>
      </c>
      <c r="S340" s="41"/>
      <c r="T340" s="122"/>
      <c r="U340" s="123" t="s">
        <v>34</v>
      </c>
      <c r="V340" s="22"/>
      <c r="W340" s="22"/>
      <c r="X340" s="124">
        <v>8.3199999999999993E-3</v>
      </c>
      <c r="Y340" s="124">
        <f>$X$340*$K$340</f>
        <v>8.3199999999999993E-3</v>
      </c>
      <c r="Z340" s="124">
        <v>0</v>
      </c>
      <c r="AA340" s="125">
        <f>$Z$340*$K$340</f>
        <v>0</v>
      </c>
      <c r="AR340" s="80" t="s">
        <v>155</v>
      </c>
      <c r="AT340" s="80" t="s">
        <v>115</v>
      </c>
      <c r="AU340" s="80" t="s">
        <v>72</v>
      </c>
      <c r="AY340" s="6" t="s">
        <v>114</v>
      </c>
      <c r="BE340" s="126">
        <f>IF($U$340="základní",$N$340,0)</f>
        <v>0</v>
      </c>
      <c r="BF340" s="126">
        <f>IF($U$340="snížená",$N$340,0)</f>
        <v>0</v>
      </c>
      <c r="BG340" s="126">
        <f>IF($U$340="zákl. přenesená",$N$340,0)</f>
        <v>0</v>
      </c>
      <c r="BH340" s="126">
        <f>IF($U$340="sníž. přenesená",$N$340,0)</f>
        <v>0</v>
      </c>
      <c r="BI340" s="126">
        <f>IF($U$340="nulová",$N$340,0)</f>
        <v>0</v>
      </c>
      <c r="BJ340" s="80" t="s">
        <v>8</v>
      </c>
      <c r="BK340" s="126">
        <f>ROUND($L$340*$K$340,0)</f>
        <v>0</v>
      </c>
      <c r="BL340" s="80" t="s">
        <v>155</v>
      </c>
      <c r="BM340" s="80" t="s">
        <v>661</v>
      </c>
    </row>
    <row r="341" spans="2:65" s="6" customFormat="1" ht="16.7" customHeight="1">
      <c r="B341" s="21"/>
      <c r="C341" s="22"/>
      <c r="D341" s="22"/>
      <c r="E341" s="22"/>
      <c r="F341" s="258" t="s">
        <v>662</v>
      </c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41"/>
      <c r="T341" s="50"/>
      <c r="U341" s="22"/>
      <c r="V341" s="22"/>
      <c r="W341" s="22"/>
      <c r="X341" s="22"/>
      <c r="Y341" s="22"/>
      <c r="Z341" s="22"/>
      <c r="AA341" s="51"/>
      <c r="AT341" s="6" t="s">
        <v>123</v>
      </c>
      <c r="AU341" s="6" t="s">
        <v>72</v>
      </c>
    </row>
    <row r="342" spans="2:65" s="6" customFormat="1" ht="27.2" customHeight="1">
      <c r="B342" s="21"/>
      <c r="C342" s="117" t="s">
        <v>663</v>
      </c>
      <c r="D342" s="117" t="s">
        <v>115</v>
      </c>
      <c r="E342" s="118" t="s">
        <v>664</v>
      </c>
      <c r="F342" s="268" t="s">
        <v>665</v>
      </c>
      <c r="G342" s="267"/>
      <c r="H342" s="267"/>
      <c r="I342" s="267"/>
      <c r="J342" s="120" t="s">
        <v>514</v>
      </c>
      <c r="K342" s="121">
        <v>2</v>
      </c>
      <c r="L342" s="269"/>
      <c r="M342" s="267"/>
      <c r="N342" s="270">
        <f>ROUND($L$342*$K$342,0)</f>
        <v>0</v>
      </c>
      <c r="O342" s="267"/>
      <c r="P342" s="267"/>
      <c r="Q342" s="267"/>
      <c r="R342" s="119" t="s">
        <v>119</v>
      </c>
      <c r="S342" s="41"/>
      <c r="T342" s="122"/>
      <c r="U342" s="123" t="s">
        <v>34</v>
      </c>
      <c r="V342" s="22"/>
      <c r="W342" s="22"/>
      <c r="X342" s="124">
        <v>1.082E-2</v>
      </c>
      <c r="Y342" s="124">
        <f>$X$342*$K$342</f>
        <v>2.164E-2</v>
      </c>
      <c r="Z342" s="124">
        <v>0</v>
      </c>
      <c r="AA342" s="125">
        <f>$Z$342*$K$342</f>
        <v>0</v>
      </c>
      <c r="AR342" s="80" t="s">
        <v>155</v>
      </c>
      <c r="AT342" s="80" t="s">
        <v>115</v>
      </c>
      <c r="AU342" s="80" t="s">
        <v>72</v>
      </c>
      <c r="AY342" s="6" t="s">
        <v>114</v>
      </c>
      <c r="BE342" s="126">
        <f>IF($U$342="základní",$N$342,0)</f>
        <v>0</v>
      </c>
      <c r="BF342" s="126">
        <f>IF($U$342="snížená",$N$342,0)</f>
        <v>0</v>
      </c>
      <c r="BG342" s="126">
        <f>IF($U$342="zákl. přenesená",$N$342,0)</f>
        <v>0</v>
      </c>
      <c r="BH342" s="126">
        <f>IF($U$342="sníž. přenesená",$N$342,0)</f>
        <v>0</v>
      </c>
      <c r="BI342" s="126">
        <f>IF($U$342="nulová",$N$342,0)</f>
        <v>0</v>
      </c>
      <c r="BJ342" s="80" t="s">
        <v>8</v>
      </c>
      <c r="BK342" s="126">
        <f>ROUND($L$342*$K$342,0)</f>
        <v>0</v>
      </c>
      <c r="BL342" s="80" t="s">
        <v>155</v>
      </c>
      <c r="BM342" s="80" t="s">
        <v>666</v>
      </c>
    </row>
    <row r="343" spans="2:65" s="6" customFormat="1" ht="16.7" customHeight="1">
      <c r="B343" s="21"/>
      <c r="C343" s="22"/>
      <c r="D343" s="22"/>
      <c r="E343" s="22"/>
      <c r="F343" s="258" t="s">
        <v>667</v>
      </c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41"/>
      <c r="T343" s="50"/>
      <c r="U343" s="22"/>
      <c r="V343" s="22"/>
      <c r="W343" s="22"/>
      <c r="X343" s="22"/>
      <c r="Y343" s="22"/>
      <c r="Z343" s="22"/>
      <c r="AA343" s="51"/>
      <c r="AT343" s="6" t="s">
        <v>123</v>
      </c>
      <c r="AU343" s="6" t="s">
        <v>72</v>
      </c>
    </row>
    <row r="344" spans="2:65" s="6" customFormat="1" ht="27.2" customHeight="1">
      <c r="B344" s="21"/>
      <c r="C344" s="117" t="s">
        <v>668</v>
      </c>
      <c r="D344" s="117" t="s">
        <v>115</v>
      </c>
      <c r="E344" s="118" t="s">
        <v>669</v>
      </c>
      <c r="F344" s="268" t="s">
        <v>670</v>
      </c>
      <c r="G344" s="267"/>
      <c r="H344" s="267"/>
      <c r="I344" s="267"/>
      <c r="J344" s="120" t="s">
        <v>514</v>
      </c>
      <c r="K344" s="121">
        <v>1</v>
      </c>
      <c r="L344" s="269"/>
      <c r="M344" s="267"/>
      <c r="N344" s="270">
        <f>ROUND($L$344*$K$344,0)</f>
        <v>0</v>
      </c>
      <c r="O344" s="267"/>
      <c r="P344" s="267"/>
      <c r="Q344" s="267"/>
      <c r="R344" s="119" t="s">
        <v>119</v>
      </c>
      <c r="S344" s="41"/>
      <c r="T344" s="122"/>
      <c r="U344" s="123" t="s">
        <v>34</v>
      </c>
      <c r="V344" s="22"/>
      <c r="W344" s="22"/>
      <c r="X344" s="124">
        <v>6.5700000000000003E-3</v>
      </c>
      <c r="Y344" s="124">
        <f>$X$344*$K$344</f>
        <v>6.5700000000000003E-3</v>
      </c>
      <c r="Z344" s="124">
        <v>0</v>
      </c>
      <c r="AA344" s="125">
        <f>$Z$344*$K$344</f>
        <v>0</v>
      </c>
      <c r="AR344" s="80" t="s">
        <v>155</v>
      </c>
      <c r="AT344" s="80" t="s">
        <v>115</v>
      </c>
      <c r="AU344" s="80" t="s">
        <v>72</v>
      </c>
      <c r="AY344" s="6" t="s">
        <v>114</v>
      </c>
      <c r="BE344" s="126">
        <f>IF($U$344="základní",$N$344,0)</f>
        <v>0</v>
      </c>
      <c r="BF344" s="126">
        <f>IF($U$344="snížená",$N$344,0)</f>
        <v>0</v>
      </c>
      <c r="BG344" s="126">
        <f>IF($U$344="zákl. přenesená",$N$344,0)</f>
        <v>0</v>
      </c>
      <c r="BH344" s="126">
        <f>IF($U$344="sníž. přenesená",$N$344,0)</f>
        <v>0</v>
      </c>
      <c r="BI344" s="126">
        <f>IF($U$344="nulová",$N$344,0)</f>
        <v>0</v>
      </c>
      <c r="BJ344" s="80" t="s">
        <v>8</v>
      </c>
      <c r="BK344" s="126">
        <f>ROUND($L$344*$K$344,0)</f>
        <v>0</v>
      </c>
      <c r="BL344" s="80" t="s">
        <v>155</v>
      </c>
      <c r="BM344" s="80" t="s">
        <v>671</v>
      </c>
    </row>
    <row r="345" spans="2:65" s="6" customFormat="1" ht="16.7" customHeight="1">
      <c r="B345" s="21"/>
      <c r="C345" s="22"/>
      <c r="D345" s="22"/>
      <c r="E345" s="22"/>
      <c r="F345" s="258" t="s">
        <v>672</v>
      </c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41"/>
      <c r="T345" s="50"/>
      <c r="U345" s="22"/>
      <c r="V345" s="22"/>
      <c r="W345" s="22"/>
      <c r="X345" s="22"/>
      <c r="Y345" s="22"/>
      <c r="Z345" s="22"/>
      <c r="AA345" s="51"/>
      <c r="AT345" s="6" t="s">
        <v>123</v>
      </c>
      <c r="AU345" s="6" t="s">
        <v>72</v>
      </c>
    </row>
    <row r="346" spans="2:65" s="6" customFormat="1" ht="27.2" customHeight="1">
      <c r="B346" s="21"/>
      <c r="C346" s="117" t="s">
        <v>673</v>
      </c>
      <c r="D346" s="117" t="s">
        <v>115</v>
      </c>
      <c r="E346" s="118" t="s">
        <v>674</v>
      </c>
      <c r="F346" s="268" t="s">
        <v>675</v>
      </c>
      <c r="G346" s="267"/>
      <c r="H346" s="267"/>
      <c r="I346" s="267"/>
      <c r="J346" s="120" t="s">
        <v>514</v>
      </c>
      <c r="K346" s="121">
        <v>2</v>
      </c>
      <c r="L346" s="269"/>
      <c r="M346" s="267"/>
      <c r="N346" s="270">
        <f>ROUND($L$346*$K$346,0)</f>
        <v>0</v>
      </c>
      <c r="O346" s="267"/>
      <c r="P346" s="267"/>
      <c r="Q346" s="267"/>
      <c r="R346" s="119" t="s">
        <v>119</v>
      </c>
      <c r="S346" s="41"/>
      <c r="T346" s="122"/>
      <c r="U346" s="123" t="s">
        <v>34</v>
      </c>
      <c r="V346" s="22"/>
      <c r="W346" s="22"/>
      <c r="X346" s="124">
        <v>3.2120000000000003E-2</v>
      </c>
      <c r="Y346" s="124">
        <f>$X$346*$K$346</f>
        <v>6.4240000000000005E-2</v>
      </c>
      <c r="Z346" s="124">
        <v>0</v>
      </c>
      <c r="AA346" s="125">
        <f>$Z$346*$K$346</f>
        <v>0</v>
      </c>
      <c r="AR346" s="80" t="s">
        <v>155</v>
      </c>
      <c r="AT346" s="80" t="s">
        <v>115</v>
      </c>
      <c r="AU346" s="80" t="s">
        <v>72</v>
      </c>
      <c r="AY346" s="6" t="s">
        <v>114</v>
      </c>
      <c r="BE346" s="126">
        <f>IF($U$346="základní",$N$346,0)</f>
        <v>0</v>
      </c>
      <c r="BF346" s="126">
        <f>IF($U$346="snížená",$N$346,0)</f>
        <v>0</v>
      </c>
      <c r="BG346" s="126">
        <f>IF($U$346="zákl. přenesená",$N$346,0)</f>
        <v>0</v>
      </c>
      <c r="BH346" s="126">
        <f>IF($U$346="sníž. přenesená",$N$346,0)</f>
        <v>0</v>
      </c>
      <c r="BI346" s="126">
        <f>IF($U$346="nulová",$N$346,0)</f>
        <v>0</v>
      </c>
      <c r="BJ346" s="80" t="s">
        <v>8</v>
      </c>
      <c r="BK346" s="126">
        <f>ROUND($L$346*$K$346,0)</f>
        <v>0</v>
      </c>
      <c r="BL346" s="80" t="s">
        <v>155</v>
      </c>
      <c r="BM346" s="80" t="s">
        <v>676</v>
      </c>
    </row>
    <row r="347" spans="2:65" s="6" customFormat="1" ht="16.7" customHeight="1">
      <c r="B347" s="21"/>
      <c r="C347" s="22"/>
      <c r="D347" s="22"/>
      <c r="E347" s="22"/>
      <c r="F347" s="258" t="s">
        <v>677</v>
      </c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41"/>
      <c r="T347" s="50"/>
      <c r="U347" s="22"/>
      <c r="V347" s="22"/>
      <c r="W347" s="22"/>
      <c r="X347" s="22"/>
      <c r="Y347" s="22"/>
      <c r="Z347" s="22"/>
      <c r="AA347" s="51"/>
      <c r="AT347" s="6" t="s">
        <v>123</v>
      </c>
      <c r="AU347" s="6" t="s">
        <v>72</v>
      </c>
    </row>
    <row r="348" spans="2:65" s="6" customFormat="1" ht="27.2" customHeight="1">
      <c r="B348" s="21"/>
      <c r="C348" s="117" t="s">
        <v>678</v>
      </c>
      <c r="D348" s="117" t="s">
        <v>115</v>
      </c>
      <c r="E348" s="118" t="s">
        <v>679</v>
      </c>
      <c r="F348" s="268" t="s">
        <v>680</v>
      </c>
      <c r="G348" s="267"/>
      <c r="H348" s="267"/>
      <c r="I348" s="267"/>
      <c r="J348" s="120" t="s">
        <v>514</v>
      </c>
      <c r="K348" s="121">
        <v>2</v>
      </c>
      <c r="L348" s="269"/>
      <c r="M348" s="267"/>
      <c r="N348" s="270">
        <f>ROUND($L$348*$K$348,0)</f>
        <v>0</v>
      </c>
      <c r="O348" s="267"/>
      <c r="P348" s="267"/>
      <c r="Q348" s="267"/>
      <c r="R348" s="119" t="s">
        <v>119</v>
      </c>
      <c r="S348" s="41"/>
      <c r="T348" s="122"/>
      <c r="U348" s="123" t="s">
        <v>34</v>
      </c>
      <c r="V348" s="22"/>
      <c r="W348" s="22"/>
      <c r="X348" s="124">
        <v>2.9340000000000001E-2</v>
      </c>
      <c r="Y348" s="124">
        <f>$X$348*$K$348</f>
        <v>5.8680000000000003E-2</v>
      </c>
      <c r="Z348" s="124">
        <v>0</v>
      </c>
      <c r="AA348" s="125">
        <f>$Z$348*$K$348</f>
        <v>0</v>
      </c>
      <c r="AR348" s="80" t="s">
        <v>155</v>
      </c>
      <c r="AT348" s="80" t="s">
        <v>115</v>
      </c>
      <c r="AU348" s="80" t="s">
        <v>72</v>
      </c>
      <c r="AY348" s="6" t="s">
        <v>114</v>
      </c>
      <c r="BE348" s="126">
        <f>IF($U$348="základní",$N$348,0)</f>
        <v>0</v>
      </c>
      <c r="BF348" s="126">
        <f>IF($U$348="snížená",$N$348,0)</f>
        <v>0</v>
      </c>
      <c r="BG348" s="126">
        <f>IF($U$348="zákl. přenesená",$N$348,0)</f>
        <v>0</v>
      </c>
      <c r="BH348" s="126">
        <f>IF($U$348="sníž. přenesená",$N$348,0)</f>
        <v>0</v>
      </c>
      <c r="BI348" s="126">
        <f>IF($U$348="nulová",$N$348,0)</f>
        <v>0</v>
      </c>
      <c r="BJ348" s="80" t="s">
        <v>8</v>
      </c>
      <c r="BK348" s="126">
        <f>ROUND($L$348*$K$348,0)</f>
        <v>0</v>
      </c>
      <c r="BL348" s="80" t="s">
        <v>155</v>
      </c>
      <c r="BM348" s="80" t="s">
        <v>681</v>
      </c>
    </row>
    <row r="349" spans="2:65" s="6" customFormat="1" ht="16.7" customHeight="1">
      <c r="B349" s="21"/>
      <c r="C349" s="22"/>
      <c r="D349" s="22"/>
      <c r="E349" s="22"/>
      <c r="F349" s="258" t="s">
        <v>682</v>
      </c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41"/>
      <c r="T349" s="50"/>
      <c r="U349" s="22"/>
      <c r="V349" s="22"/>
      <c r="W349" s="22"/>
      <c r="X349" s="22"/>
      <c r="Y349" s="22"/>
      <c r="Z349" s="22"/>
      <c r="AA349" s="51"/>
      <c r="AT349" s="6" t="s">
        <v>123</v>
      </c>
      <c r="AU349" s="6" t="s">
        <v>72</v>
      </c>
    </row>
    <row r="350" spans="2:65" s="6" customFormat="1" ht="27.2" customHeight="1">
      <c r="B350" s="21"/>
      <c r="C350" s="117" t="s">
        <v>683</v>
      </c>
      <c r="D350" s="117" t="s">
        <v>115</v>
      </c>
      <c r="E350" s="118" t="s">
        <v>684</v>
      </c>
      <c r="F350" s="268" t="s">
        <v>685</v>
      </c>
      <c r="G350" s="267"/>
      <c r="H350" s="267"/>
      <c r="I350" s="267"/>
      <c r="J350" s="120" t="s">
        <v>514</v>
      </c>
      <c r="K350" s="121">
        <v>2</v>
      </c>
      <c r="L350" s="269"/>
      <c r="M350" s="267"/>
      <c r="N350" s="270">
        <f>ROUND($L$350*$K$350,0)</f>
        <v>0</v>
      </c>
      <c r="O350" s="267"/>
      <c r="P350" s="267"/>
      <c r="Q350" s="267"/>
      <c r="R350" s="119" t="s">
        <v>119</v>
      </c>
      <c r="S350" s="41"/>
      <c r="T350" s="122"/>
      <c r="U350" s="123" t="s">
        <v>34</v>
      </c>
      <c r="V350" s="22"/>
      <c r="W350" s="22"/>
      <c r="X350" s="124">
        <v>3.9870000000000003E-2</v>
      </c>
      <c r="Y350" s="124">
        <f>$X$350*$K$350</f>
        <v>7.9740000000000005E-2</v>
      </c>
      <c r="Z350" s="124">
        <v>0</v>
      </c>
      <c r="AA350" s="125">
        <f>$Z$350*$K$350</f>
        <v>0</v>
      </c>
      <c r="AR350" s="80" t="s">
        <v>155</v>
      </c>
      <c r="AT350" s="80" t="s">
        <v>115</v>
      </c>
      <c r="AU350" s="80" t="s">
        <v>72</v>
      </c>
      <c r="AY350" s="6" t="s">
        <v>114</v>
      </c>
      <c r="BE350" s="126">
        <f>IF($U$350="základní",$N$350,0)</f>
        <v>0</v>
      </c>
      <c r="BF350" s="126">
        <f>IF($U$350="snížená",$N$350,0)</f>
        <v>0</v>
      </c>
      <c r="BG350" s="126">
        <f>IF($U$350="zákl. přenesená",$N$350,0)</f>
        <v>0</v>
      </c>
      <c r="BH350" s="126">
        <f>IF($U$350="sníž. přenesená",$N$350,0)</f>
        <v>0</v>
      </c>
      <c r="BI350" s="126">
        <f>IF($U$350="nulová",$N$350,0)</f>
        <v>0</v>
      </c>
      <c r="BJ350" s="80" t="s">
        <v>8</v>
      </c>
      <c r="BK350" s="126">
        <f>ROUND($L$350*$K$350,0)</f>
        <v>0</v>
      </c>
      <c r="BL350" s="80" t="s">
        <v>155</v>
      </c>
      <c r="BM350" s="80" t="s">
        <v>686</v>
      </c>
    </row>
    <row r="351" spans="2:65" s="6" customFormat="1" ht="16.7" customHeight="1">
      <c r="B351" s="21"/>
      <c r="C351" s="22"/>
      <c r="D351" s="22"/>
      <c r="E351" s="22"/>
      <c r="F351" s="258" t="s">
        <v>687</v>
      </c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41"/>
      <c r="T351" s="50"/>
      <c r="U351" s="22"/>
      <c r="V351" s="22"/>
      <c r="W351" s="22"/>
      <c r="X351" s="22"/>
      <c r="Y351" s="22"/>
      <c r="Z351" s="22"/>
      <c r="AA351" s="51"/>
      <c r="AT351" s="6" t="s">
        <v>123</v>
      </c>
      <c r="AU351" s="6" t="s">
        <v>72</v>
      </c>
    </row>
    <row r="352" spans="2:65" s="6" customFormat="1" ht="15.75" customHeight="1">
      <c r="B352" s="21"/>
      <c r="C352" s="117" t="s">
        <v>688</v>
      </c>
      <c r="D352" s="117" t="s">
        <v>115</v>
      </c>
      <c r="E352" s="118" t="s">
        <v>689</v>
      </c>
      <c r="F352" s="268" t="s">
        <v>690</v>
      </c>
      <c r="G352" s="267"/>
      <c r="H352" s="267"/>
      <c r="I352" s="267"/>
      <c r="J352" s="120" t="s">
        <v>514</v>
      </c>
      <c r="K352" s="121">
        <v>3</v>
      </c>
      <c r="L352" s="269"/>
      <c r="M352" s="267"/>
      <c r="N352" s="270">
        <f>ROUND($L$352*$K$352,0)</f>
        <v>0</v>
      </c>
      <c r="O352" s="267"/>
      <c r="P352" s="267"/>
      <c r="Q352" s="267"/>
      <c r="R352" s="119" t="s">
        <v>119</v>
      </c>
      <c r="S352" s="41"/>
      <c r="T352" s="122"/>
      <c r="U352" s="123" t="s">
        <v>34</v>
      </c>
      <c r="V352" s="22"/>
      <c r="W352" s="22"/>
      <c r="X352" s="124">
        <v>3.5799999999999998E-3</v>
      </c>
      <c r="Y352" s="124">
        <f>$X$352*$K$352</f>
        <v>1.074E-2</v>
      </c>
      <c r="Z352" s="124">
        <v>0</v>
      </c>
      <c r="AA352" s="125">
        <f>$Z$352*$K$352</f>
        <v>0</v>
      </c>
      <c r="AR352" s="80" t="s">
        <v>155</v>
      </c>
      <c r="AT352" s="80" t="s">
        <v>115</v>
      </c>
      <c r="AU352" s="80" t="s">
        <v>72</v>
      </c>
      <c r="AY352" s="6" t="s">
        <v>114</v>
      </c>
      <c r="BE352" s="126">
        <f>IF($U$352="základní",$N$352,0)</f>
        <v>0</v>
      </c>
      <c r="BF352" s="126">
        <f>IF($U$352="snížená",$N$352,0)</f>
        <v>0</v>
      </c>
      <c r="BG352" s="126">
        <f>IF($U$352="zákl. přenesená",$N$352,0)</f>
        <v>0</v>
      </c>
      <c r="BH352" s="126">
        <f>IF($U$352="sníž. přenesená",$N$352,0)</f>
        <v>0</v>
      </c>
      <c r="BI352" s="126">
        <f>IF($U$352="nulová",$N$352,0)</f>
        <v>0</v>
      </c>
      <c r="BJ352" s="80" t="s">
        <v>8</v>
      </c>
      <c r="BK352" s="126">
        <f>ROUND($L$352*$K$352,0)</f>
        <v>0</v>
      </c>
      <c r="BL352" s="80" t="s">
        <v>155</v>
      </c>
      <c r="BM352" s="80" t="s">
        <v>691</v>
      </c>
    </row>
    <row r="353" spans="2:65" s="6" customFormat="1" ht="16.7" customHeight="1">
      <c r="B353" s="21"/>
      <c r="C353" s="22"/>
      <c r="D353" s="22"/>
      <c r="E353" s="22"/>
      <c r="F353" s="258" t="s">
        <v>692</v>
      </c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41"/>
      <c r="T353" s="50"/>
      <c r="U353" s="22"/>
      <c r="V353" s="22"/>
      <c r="W353" s="22"/>
      <c r="X353" s="22"/>
      <c r="Y353" s="22"/>
      <c r="Z353" s="22"/>
      <c r="AA353" s="51"/>
      <c r="AT353" s="6" t="s">
        <v>123</v>
      </c>
      <c r="AU353" s="6" t="s">
        <v>72</v>
      </c>
    </row>
    <row r="354" spans="2:65" s="6" customFormat="1" ht="15.75" customHeight="1">
      <c r="B354" s="21"/>
      <c r="C354" s="117" t="s">
        <v>693</v>
      </c>
      <c r="D354" s="117" t="s">
        <v>115</v>
      </c>
      <c r="E354" s="118" t="s">
        <v>694</v>
      </c>
      <c r="F354" s="268" t="s">
        <v>695</v>
      </c>
      <c r="G354" s="267"/>
      <c r="H354" s="267"/>
      <c r="I354" s="267"/>
      <c r="J354" s="120" t="s">
        <v>514</v>
      </c>
      <c r="K354" s="121">
        <v>10</v>
      </c>
      <c r="L354" s="269"/>
      <c r="M354" s="267"/>
      <c r="N354" s="270">
        <f>ROUND($L$354*$K$354,0)</f>
        <v>0</v>
      </c>
      <c r="O354" s="267"/>
      <c r="P354" s="267"/>
      <c r="Q354" s="267"/>
      <c r="R354" s="119" t="s">
        <v>119</v>
      </c>
      <c r="S354" s="41"/>
      <c r="T354" s="122"/>
      <c r="U354" s="123" t="s">
        <v>34</v>
      </c>
      <c r="V354" s="22"/>
      <c r="W354" s="22"/>
      <c r="X354" s="124">
        <v>4.8300000000000001E-3</v>
      </c>
      <c r="Y354" s="124">
        <f>$X$354*$K$354</f>
        <v>4.8300000000000003E-2</v>
      </c>
      <c r="Z354" s="124">
        <v>0</v>
      </c>
      <c r="AA354" s="125">
        <f>$Z$354*$K$354</f>
        <v>0</v>
      </c>
      <c r="AR354" s="80" t="s">
        <v>155</v>
      </c>
      <c r="AT354" s="80" t="s">
        <v>115</v>
      </c>
      <c r="AU354" s="80" t="s">
        <v>72</v>
      </c>
      <c r="AY354" s="6" t="s">
        <v>114</v>
      </c>
      <c r="BE354" s="126">
        <f>IF($U$354="základní",$N$354,0)</f>
        <v>0</v>
      </c>
      <c r="BF354" s="126">
        <f>IF($U$354="snížená",$N$354,0)</f>
        <v>0</v>
      </c>
      <c r="BG354" s="126">
        <f>IF($U$354="zákl. přenesená",$N$354,0)</f>
        <v>0</v>
      </c>
      <c r="BH354" s="126">
        <f>IF($U$354="sníž. přenesená",$N$354,0)</f>
        <v>0</v>
      </c>
      <c r="BI354" s="126">
        <f>IF($U$354="nulová",$N$354,0)</f>
        <v>0</v>
      </c>
      <c r="BJ354" s="80" t="s">
        <v>8</v>
      </c>
      <c r="BK354" s="126">
        <f>ROUND($L$354*$K$354,0)</f>
        <v>0</v>
      </c>
      <c r="BL354" s="80" t="s">
        <v>155</v>
      </c>
      <c r="BM354" s="80" t="s">
        <v>696</v>
      </c>
    </row>
    <row r="355" spans="2:65" s="6" customFormat="1" ht="16.7" customHeight="1">
      <c r="B355" s="21"/>
      <c r="C355" s="22"/>
      <c r="D355" s="22"/>
      <c r="E355" s="22"/>
      <c r="F355" s="258" t="s">
        <v>697</v>
      </c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41"/>
      <c r="T355" s="50"/>
      <c r="U355" s="22"/>
      <c r="V355" s="22"/>
      <c r="W355" s="22"/>
      <c r="X355" s="22"/>
      <c r="Y355" s="22"/>
      <c r="Z355" s="22"/>
      <c r="AA355" s="51"/>
      <c r="AT355" s="6" t="s">
        <v>123</v>
      </c>
      <c r="AU355" s="6" t="s">
        <v>72</v>
      </c>
    </row>
    <row r="356" spans="2:65" s="6" customFormat="1" ht="15.75" customHeight="1">
      <c r="B356" s="21"/>
      <c r="C356" s="117" t="s">
        <v>698</v>
      </c>
      <c r="D356" s="117" t="s">
        <v>115</v>
      </c>
      <c r="E356" s="118" t="s">
        <v>699</v>
      </c>
      <c r="F356" s="268" t="s">
        <v>700</v>
      </c>
      <c r="G356" s="267"/>
      <c r="H356" s="267"/>
      <c r="I356" s="267"/>
      <c r="J356" s="120" t="s">
        <v>514</v>
      </c>
      <c r="K356" s="121">
        <v>24</v>
      </c>
      <c r="L356" s="269"/>
      <c r="M356" s="267"/>
      <c r="N356" s="270">
        <f>ROUND($L$356*$K$356,0)</f>
        <v>0</v>
      </c>
      <c r="O356" s="267"/>
      <c r="P356" s="267"/>
      <c r="Q356" s="267"/>
      <c r="R356" s="119" t="s">
        <v>119</v>
      </c>
      <c r="S356" s="41"/>
      <c r="T356" s="122"/>
      <c r="U356" s="123" t="s">
        <v>34</v>
      </c>
      <c r="V356" s="22"/>
      <c r="W356" s="22"/>
      <c r="X356" s="124">
        <v>5.7800000000000004E-3</v>
      </c>
      <c r="Y356" s="124">
        <f>$X$356*$K$356</f>
        <v>0.13872000000000001</v>
      </c>
      <c r="Z356" s="124">
        <v>0</v>
      </c>
      <c r="AA356" s="125">
        <f>$Z$356*$K$356</f>
        <v>0</v>
      </c>
      <c r="AR356" s="80" t="s">
        <v>155</v>
      </c>
      <c r="AT356" s="80" t="s">
        <v>115</v>
      </c>
      <c r="AU356" s="80" t="s">
        <v>72</v>
      </c>
      <c r="AY356" s="6" t="s">
        <v>114</v>
      </c>
      <c r="BE356" s="126">
        <f>IF($U$356="základní",$N$356,0)</f>
        <v>0</v>
      </c>
      <c r="BF356" s="126">
        <f>IF($U$356="snížená",$N$356,0)</f>
        <v>0</v>
      </c>
      <c r="BG356" s="126">
        <f>IF($U$356="zákl. přenesená",$N$356,0)</f>
        <v>0</v>
      </c>
      <c r="BH356" s="126">
        <f>IF($U$356="sníž. přenesená",$N$356,0)</f>
        <v>0</v>
      </c>
      <c r="BI356" s="126">
        <f>IF($U$356="nulová",$N$356,0)</f>
        <v>0</v>
      </c>
      <c r="BJ356" s="80" t="s">
        <v>8</v>
      </c>
      <c r="BK356" s="126">
        <f>ROUND($L$356*$K$356,0)</f>
        <v>0</v>
      </c>
      <c r="BL356" s="80" t="s">
        <v>155</v>
      </c>
      <c r="BM356" s="80" t="s">
        <v>701</v>
      </c>
    </row>
    <row r="357" spans="2:65" s="6" customFormat="1" ht="16.7" customHeight="1">
      <c r="B357" s="21"/>
      <c r="C357" s="22"/>
      <c r="D357" s="22"/>
      <c r="E357" s="22"/>
      <c r="F357" s="258" t="s">
        <v>702</v>
      </c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41"/>
      <c r="T357" s="50"/>
      <c r="U357" s="22"/>
      <c r="V357" s="22"/>
      <c r="W357" s="22"/>
      <c r="X357" s="22"/>
      <c r="Y357" s="22"/>
      <c r="Z357" s="22"/>
      <c r="AA357" s="51"/>
      <c r="AT357" s="6" t="s">
        <v>123</v>
      </c>
      <c r="AU357" s="6" t="s">
        <v>72</v>
      </c>
    </row>
    <row r="358" spans="2:65" s="6" customFormat="1" ht="15.75" customHeight="1">
      <c r="B358" s="21"/>
      <c r="C358" s="117" t="s">
        <v>703</v>
      </c>
      <c r="D358" s="117" t="s">
        <v>115</v>
      </c>
      <c r="E358" s="118" t="s">
        <v>704</v>
      </c>
      <c r="F358" s="268" t="s">
        <v>705</v>
      </c>
      <c r="G358" s="267"/>
      <c r="H358" s="267"/>
      <c r="I358" s="267"/>
      <c r="J358" s="120" t="s">
        <v>514</v>
      </c>
      <c r="K358" s="121">
        <v>12</v>
      </c>
      <c r="L358" s="269"/>
      <c r="M358" s="267"/>
      <c r="N358" s="270">
        <f>ROUND($L$358*$K$358,0)</f>
        <v>0</v>
      </c>
      <c r="O358" s="267"/>
      <c r="P358" s="267"/>
      <c r="Q358" s="267"/>
      <c r="R358" s="119" t="s">
        <v>119</v>
      </c>
      <c r="S358" s="41"/>
      <c r="T358" s="122"/>
      <c r="U358" s="123" t="s">
        <v>34</v>
      </c>
      <c r="V358" s="22"/>
      <c r="W358" s="22"/>
      <c r="X358" s="124">
        <v>6.28E-3</v>
      </c>
      <c r="Y358" s="124">
        <f>$X$358*$K$358</f>
        <v>7.5359999999999996E-2</v>
      </c>
      <c r="Z358" s="124">
        <v>0</v>
      </c>
      <c r="AA358" s="125">
        <f>$Z$358*$K$358</f>
        <v>0</v>
      </c>
      <c r="AR358" s="80" t="s">
        <v>155</v>
      </c>
      <c r="AT358" s="80" t="s">
        <v>115</v>
      </c>
      <c r="AU358" s="80" t="s">
        <v>72</v>
      </c>
      <c r="AY358" s="6" t="s">
        <v>114</v>
      </c>
      <c r="BE358" s="126">
        <f>IF($U$358="základní",$N$358,0)</f>
        <v>0</v>
      </c>
      <c r="BF358" s="126">
        <f>IF($U$358="snížená",$N$358,0)</f>
        <v>0</v>
      </c>
      <c r="BG358" s="126">
        <f>IF($U$358="zákl. přenesená",$N$358,0)</f>
        <v>0</v>
      </c>
      <c r="BH358" s="126">
        <f>IF($U$358="sníž. přenesená",$N$358,0)</f>
        <v>0</v>
      </c>
      <c r="BI358" s="126">
        <f>IF($U$358="nulová",$N$358,0)</f>
        <v>0</v>
      </c>
      <c r="BJ358" s="80" t="s">
        <v>8</v>
      </c>
      <c r="BK358" s="126">
        <f>ROUND($L$358*$K$358,0)</f>
        <v>0</v>
      </c>
      <c r="BL358" s="80" t="s">
        <v>155</v>
      </c>
      <c r="BM358" s="80" t="s">
        <v>706</v>
      </c>
    </row>
    <row r="359" spans="2:65" s="6" customFormat="1" ht="16.7" customHeight="1">
      <c r="B359" s="21"/>
      <c r="C359" s="22"/>
      <c r="D359" s="22"/>
      <c r="E359" s="22"/>
      <c r="F359" s="258" t="s">
        <v>707</v>
      </c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41"/>
      <c r="T359" s="50"/>
      <c r="U359" s="22"/>
      <c r="V359" s="22"/>
      <c r="W359" s="22"/>
      <c r="X359" s="22"/>
      <c r="Y359" s="22"/>
      <c r="Z359" s="22"/>
      <c r="AA359" s="51"/>
      <c r="AT359" s="6" t="s">
        <v>123</v>
      </c>
      <c r="AU359" s="6" t="s">
        <v>72</v>
      </c>
    </row>
    <row r="360" spans="2:65" s="6" customFormat="1" ht="15.75" customHeight="1">
      <c r="B360" s="21"/>
      <c r="C360" s="117" t="s">
        <v>708</v>
      </c>
      <c r="D360" s="117" t="s">
        <v>115</v>
      </c>
      <c r="E360" s="118" t="s">
        <v>709</v>
      </c>
      <c r="F360" s="268" t="s">
        <v>710</v>
      </c>
      <c r="G360" s="267"/>
      <c r="H360" s="267"/>
      <c r="I360" s="267"/>
      <c r="J360" s="120" t="s">
        <v>514</v>
      </c>
      <c r="K360" s="121">
        <v>4</v>
      </c>
      <c r="L360" s="269"/>
      <c r="M360" s="267"/>
      <c r="N360" s="270">
        <f>ROUND($L$360*$K$360,0)</f>
        <v>0</v>
      </c>
      <c r="O360" s="267"/>
      <c r="P360" s="267"/>
      <c r="Q360" s="267"/>
      <c r="R360" s="119" t="s">
        <v>119</v>
      </c>
      <c r="S360" s="41"/>
      <c r="T360" s="122"/>
      <c r="U360" s="123" t="s">
        <v>34</v>
      </c>
      <c r="V360" s="22"/>
      <c r="W360" s="22"/>
      <c r="X360" s="124">
        <v>8.5400000000000007E-3</v>
      </c>
      <c r="Y360" s="124">
        <f>$X$360*$K$360</f>
        <v>3.4160000000000003E-2</v>
      </c>
      <c r="Z360" s="124">
        <v>0</v>
      </c>
      <c r="AA360" s="125">
        <f>$Z$360*$K$360</f>
        <v>0</v>
      </c>
      <c r="AR360" s="80" t="s">
        <v>155</v>
      </c>
      <c r="AT360" s="80" t="s">
        <v>115</v>
      </c>
      <c r="AU360" s="80" t="s">
        <v>72</v>
      </c>
      <c r="AY360" s="6" t="s">
        <v>114</v>
      </c>
      <c r="BE360" s="126">
        <f>IF($U$360="základní",$N$360,0)</f>
        <v>0</v>
      </c>
      <c r="BF360" s="126">
        <f>IF($U$360="snížená",$N$360,0)</f>
        <v>0</v>
      </c>
      <c r="BG360" s="126">
        <f>IF($U$360="zákl. přenesená",$N$360,0)</f>
        <v>0</v>
      </c>
      <c r="BH360" s="126">
        <f>IF($U$360="sníž. přenesená",$N$360,0)</f>
        <v>0</v>
      </c>
      <c r="BI360" s="126">
        <f>IF($U$360="nulová",$N$360,0)</f>
        <v>0</v>
      </c>
      <c r="BJ360" s="80" t="s">
        <v>8</v>
      </c>
      <c r="BK360" s="126">
        <f>ROUND($L$360*$K$360,0)</f>
        <v>0</v>
      </c>
      <c r="BL360" s="80" t="s">
        <v>155</v>
      </c>
      <c r="BM360" s="80" t="s">
        <v>711</v>
      </c>
    </row>
    <row r="361" spans="2:65" s="6" customFormat="1" ht="16.7" customHeight="1">
      <c r="B361" s="21"/>
      <c r="C361" s="22"/>
      <c r="D361" s="22"/>
      <c r="E361" s="22"/>
      <c r="F361" s="258" t="s">
        <v>712</v>
      </c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41"/>
      <c r="T361" s="50"/>
      <c r="U361" s="22"/>
      <c r="V361" s="22"/>
      <c r="W361" s="22"/>
      <c r="X361" s="22"/>
      <c r="Y361" s="22"/>
      <c r="Z361" s="22"/>
      <c r="AA361" s="51"/>
      <c r="AT361" s="6" t="s">
        <v>123</v>
      </c>
      <c r="AU361" s="6" t="s">
        <v>72</v>
      </c>
    </row>
    <row r="362" spans="2:65" s="6" customFormat="1" ht="27.2" customHeight="1">
      <c r="B362" s="21"/>
      <c r="C362" s="117" t="s">
        <v>713</v>
      </c>
      <c r="D362" s="117" t="s">
        <v>115</v>
      </c>
      <c r="E362" s="118" t="s">
        <v>714</v>
      </c>
      <c r="F362" s="268" t="s">
        <v>715</v>
      </c>
      <c r="G362" s="267"/>
      <c r="H362" s="267"/>
      <c r="I362" s="267"/>
      <c r="J362" s="120" t="s">
        <v>514</v>
      </c>
      <c r="K362" s="121">
        <v>2</v>
      </c>
      <c r="L362" s="269"/>
      <c r="M362" s="267"/>
      <c r="N362" s="270">
        <f>ROUND($L$362*$K$362,0)</f>
        <v>0</v>
      </c>
      <c r="O362" s="267"/>
      <c r="P362" s="267"/>
      <c r="Q362" s="267"/>
      <c r="R362" s="119" t="s">
        <v>119</v>
      </c>
      <c r="S362" s="41"/>
      <c r="T362" s="122"/>
      <c r="U362" s="123" t="s">
        <v>34</v>
      </c>
      <c r="V362" s="22"/>
      <c r="W362" s="22"/>
      <c r="X362" s="124">
        <v>7.6280000000000001E-2</v>
      </c>
      <c r="Y362" s="124">
        <f>$X$362*$K$362</f>
        <v>0.15256</v>
      </c>
      <c r="Z362" s="124">
        <v>0</v>
      </c>
      <c r="AA362" s="125">
        <f>$Z$362*$K$362</f>
        <v>0</v>
      </c>
      <c r="AR362" s="80" t="s">
        <v>155</v>
      </c>
      <c r="AT362" s="80" t="s">
        <v>115</v>
      </c>
      <c r="AU362" s="80" t="s">
        <v>72</v>
      </c>
      <c r="AY362" s="6" t="s">
        <v>114</v>
      </c>
      <c r="BE362" s="126">
        <f>IF($U$362="základní",$N$362,0)</f>
        <v>0</v>
      </c>
      <c r="BF362" s="126">
        <f>IF($U$362="snížená",$N$362,0)</f>
        <v>0</v>
      </c>
      <c r="BG362" s="126">
        <f>IF($U$362="zákl. přenesená",$N$362,0)</f>
        <v>0</v>
      </c>
      <c r="BH362" s="126">
        <f>IF($U$362="sníž. přenesená",$N$362,0)</f>
        <v>0</v>
      </c>
      <c r="BI362" s="126">
        <f>IF($U$362="nulová",$N$362,0)</f>
        <v>0</v>
      </c>
      <c r="BJ362" s="80" t="s">
        <v>8</v>
      </c>
      <c r="BK362" s="126">
        <f>ROUND($L$362*$K$362,0)</f>
        <v>0</v>
      </c>
      <c r="BL362" s="80" t="s">
        <v>155</v>
      </c>
      <c r="BM362" s="80" t="s">
        <v>716</v>
      </c>
    </row>
    <row r="363" spans="2:65" s="6" customFormat="1" ht="16.7" customHeight="1">
      <c r="B363" s="21"/>
      <c r="C363" s="22"/>
      <c r="D363" s="22"/>
      <c r="E363" s="22"/>
      <c r="F363" s="258" t="s">
        <v>717</v>
      </c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41"/>
      <c r="T363" s="50"/>
      <c r="U363" s="22"/>
      <c r="V363" s="22"/>
      <c r="W363" s="22"/>
      <c r="X363" s="22"/>
      <c r="Y363" s="22"/>
      <c r="Z363" s="22"/>
      <c r="AA363" s="51"/>
      <c r="AT363" s="6" t="s">
        <v>123</v>
      </c>
      <c r="AU363" s="6" t="s">
        <v>72</v>
      </c>
    </row>
    <row r="364" spans="2:65" s="6" customFormat="1" ht="27.2" customHeight="1">
      <c r="B364" s="21"/>
      <c r="C364" s="117" t="s">
        <v>718</v>
      </c>
      <c r="D364" s="117" t="s">
        <v>115</v>
      </c>
      <c r="E364" s="118" t="s">
        <v>719</v>
      </c>
      <c r="F364" s="268" t="s">
        <v>720</v>
      </c>
      <c r="G364" s="267"/>
      <c r="H364" s="267"/>
      <c r="I364" s="267"/>
      <c r="J364" s="120" t="s">
        <v>514</v>
      </c>
      <c r="K364" s="121">
        <v>2</v>
      </c>
      <c r="L364" s="269"/>
      <c r="M364" s="267"/>
      <c r="N364" s="270">
        <f>ROUND($L$364*$K$364,0)</f>
        <v>0</v>
      </c>
      <c r="O364" s="267"/>
      <c r="P364" s="267"/>
      <c r="Q364" s="267"/>
      <c r="R364" s="119" t="s">
        <v>119</v>
      </c>
      <c r="S364" s="41"/>
      <c r="T364" s="122"/>
      <c r="U364" s="123" t="s">
        <v>34</v>
      </c>
      <c r="V364" s="22"/>
      <c r="W364" s="22"/>
      <c r="X364" s="124">
        <v>2.0809999999999999E-2</v>
      </c>
      <c r="Y364" s="124">
        <f>$X$364*$K$364</f>
        <v>4.1619999999999997E-2</v>
      </c>
      <c r="Z364" s="124">
        <v>0</v>
      </c>
      <c r="AA364" s="125">
        <f>$Z$364*$K$364</f>
        <v>0</v>
      </c>
      <c r="AR364" s="80" t="s">
        <v>155</v>
      </c>
      <c r="AT364" s="80" t="s">
        <v>115</v>
      </c>
      <c r="AU364" s="80" t="s">
        <v>72</v>
      </c>
      <c r="AY364" s="6" t="s">
        <v>114</v>
      </c>
      <c r="BE364" s="126">
        <f>IF($U$364="základní",$N$364,0)</f>
        <v>0</v>
      </c>
      <c r="BF364" s="126">
        <f>IF($U$364="snížená",$N$364,0)</f>
        <v>0</v>
      </c>
      <c r="BG364" s="126">
        <f>IF($U$364="zákl. přenesená",$N$364,0)</f>
        <v>0</v>
      </c>
      <c r="BH364" s="126">
        <f>IF($U$364="sníž. přenesená",$N$364,0)</f>
        <v>0</v>
      </c>
      <c r="BI364" s="126">
        <f>IF($U$364="nulová",$N$364,0)</f>
        <v>0</v>
      </c>
      <c r="BJ364" s="80" t="s">
        <v>8</v>
      </c>
      <c r="BK364" s="126">
        <f>ROUND($L$364*$K$364,0)</f>
        <v>0</v>
      </c>
      <c r="BL364" s="80" t="s">
        <v>155</v>
      </c>
      <c r="BM364" s="80" t="s">
        <v>721</v>
      </c>
    </row>
    <row r="365" spans="2:65" s="6" customFormat="1" ht="16.7" customHeight="1">
      <c r="B365" s="21"/>
      <c r="C365" s="22"/>
      <c r="D365" s="22"/>
      <c r="E365" s="22"/>
      <c r="F365" s="258" t="s">
        <v>722</v>
      </c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41"/>
      <c r="T365" s="50"/>
      <c r="U365" s="22"/>
      <c r="V365" s="22"/>
      <c r="W365" s="22"/>
      <c r="X365" s="22"/>
      <c r="Y365" s="22"/>
      <c r="Z365" s="22"/>
      <c r="AA365" s="51"/>
      <c r="AT365" s="6" t="s">
        <v>123</v>
      </c>
      <c r="AU365" s="6" t="s">
        <v>72</v>
      </c>
    </row>
    <row r="366" spans="2:65" s="6" customFormat="1" ht="27.2" customHeight="1">
      <c r="B366" s="21"/>
      <c r="C366" s="117" t="s">
        <v>723</v>
      </c>
      <c r="D366" s="117" t="s">
        <v>115</v>
      </c>
      <c r="E366" s="118" t="s">
        <v>724</v>
      </c>
      <c r="F366" s="268" t="s">
        <v>725</v>
      </c>
      <c r="G366" s="267"/>
      <c r="H366" s="267"/>
      <c r="I366" s="267"/>
      <c r="J366" s="120" t="s">
        <v>514</v>
      </c>
      <c r="K366" s="121">
        <v>8</v>
      </c>
      <c r="L366" s="269"/>
      <c r="M366" s="267"/>
      <c r="N366" s="270">
        <f>ROUND($L$366*$K$366,0)</f>
        <v>0</v>
      </c>
      <c r="O366" s="267"/>
      <c r="P366" s="267"/>
      <c r="Q366" s="267"/>
      <c r="R366" s="119" t="s">
        <v>119</v>
      </c>
      <c r="S366" s="41"/>
      <c r="T366" s="122"/>
      <c r="U366" s="123" t="s">
        <v>34</v>
      </c>
      <c r="V366" s="22"/>
      <c r="W366" s="22"/>
      <c r="X366" s="124">
        <v>1.427E-2</v>
      </c>
      <c r="Y366" s="124">
        <f>$X$366*$K$366</f>
        <v>0.11416</v>
      </c>
      <c r="Z366" s="124">
        <v>0</v>
      </c>
      <c r="AA366" s="125">
        <f>$Z$366*$K$366</f>
        <v>0</v>
      </c>
      <c r="AR366" s="80" t="s">
        <v>155</v>
      </c>
      <c r="AT366" s="80" t="s">
        <v>115</v>
      </c>
      <c r="AU366" s="80" t="s">
        <v>72</v>
      </c>
      <c r="AY366" s="6" t="s">
        <v>114</v>
      </c>
      <c r="BE366" s="126">
        <f>IF($U$366="základní",$N$366,0)</f>
        <v>0</v>
      </c>
      <c r="BF366" s="126">
        <f>IF($U$366="snížená",$N$366,0)</f>
        <v>0</v>
      </c>
      <c r="BG366" s="126">
        <f>IF($U$366="zákl. přenesená",$N$366,0)</f>
        <v>0</v>
      </c>
      <c r="BH366" s="126">
        <f>IF($U$366="sníž. přenesená",$N$366,0)</f>
        <v>0</v>
      </c>
      <c r="BI366" s="126">
        <f>IF($U$366="nulová",$N$366,0)</f>
        <v>0</v>
      </c>
      <c r="BJ366" s="80" t="s">
        <v>8</v>
      </c>
      <c r="BK366" s="126">
        <f>ROUND($L$366*$K$366,0)</f>
        <v>0</v>
      </c>
      <c r="BL366" s="80" t="s">
        <v>155</v>
      </c>
      <c r="BM366" s="80" t="s">
        <v>726</v>
      </c>
    </row>
    <row r="367" spans="2:65" s="6" customFormat="1" ht="16.7" customHeight="1">
      <c r="B367" s="21"/>
      <c r="C367" s="22"/>
      <c r="D367" s="22"/>
      <c r="E367" s="22"/>
      <c r="F367" s="258" t="s">
        <v>727</v>
      </c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41"/>
      <c r="T367" s="50"/>
      <c r="U367" s="22"/>
      <c r="V367" s="22"/>
      <c r="W367" s="22"/>
      <c r="X367" s="22"/>
      <c r="Y367" s="22"/>
      <c r="Z367" s="22"/>
      <c r="AA367" s="51"/>
      <c r="AT367" s="6" t="s">
        <v>123</v>
      </c>
      <c r="AU367" s="6" t="s">
        <v>72</v>
      </c>
    </row>
    <row r="368" spans="2:65" s="6" customFormat="1" ht="27.2" customHeight="1">
      <c r="B368" s="21"/>
      <c r="C368" s="117" t="s">
        <v>728</v>
      </c>
      <c r="D368" s="117" t="s">
        <v>115</v>
      </c>
      <c r="E368" s="118" t="s">
        <v>729</v>
      </c>
      <c r="F368" s="268" t="s">
        <v>730</v>
      </c>
      <c r="G368" s="267"/>
      <c r="H368" s="267"/>
      <c r="I368" s="267"/>
      <c r="J368" s="120" t="s">
        <v>514</v>
      </c>
      <c r="K368" s="121">
        <v>4</v>
      </c>
      <c r="L368" s="269"/>
      <c r="M368" s="267"/>
      <c r="N368" s="270">
        <f>ROUND($L$368*$K$368,0)</f>
        <v>0</v>
      </c>
      <c r="O368" s="267"/>
      <c r="P368" s="267"/>
      <c r="Q368" s="267"/>
      <c r="R368" s="119" t="s">
        <v>119</v>
      </c>
      <c r="S368" s="41"/>
      <c r="T368" s="122"/>
      <c r="U368" s="123" t="s">
        <v>34</v>
      </c>
      <c r="V368" s="22"/>
      <c r="W368" s="22"/>
      <c r="X368" s="124">
        <v>1.7489999999999999E-2</v>
      </c>
      <c r="Y368" s="124">
        <f>$X$368*$K$368</f>
        <v>6.9959999999999994E-2</v>
      </c>
      <c r="Z368" s="124">
        <v>0</v>
      </c>
      <c r="AA368" s="125">
        <f>$Z$368*$K$368</f>
        <v>0</v>
      </c>
      <c r="AR368" s="80" t="s">
        <v>155</v>
      </c>
      <c r="AT368" s="80" t="s">
        <v>115</v>
      </c>
      <c r="AU368" s="80" t="s">
        <v>72</v>
      </c>
      <c r="AY368" s="6" t="s">
        <v>114</v>
      </c>
      <c r="BE368" s="126">
        <f>IF($U$368="základní",$N$368,0)</f>
        <v>0</v>
      </c>
      <c r="BF368" s="126">
        <f>IF($U$368="snížená",$N$368,0)</f>
        <v>0</v>
      </c>
      <c r="BG368" s="126">
        <f>IF($U$368="zákl. přenesená",$N$368,0)</f>
        <v>0</v>
      </c>
      <c r="BH368" s="126">
        <f>IF($U$368="sníž. přenesená",$N$368,0)</f>
        <v>0</v>
      </c>
      <c r="BI368" s="126">
        <f>IF($U$368="nulová",$N$368,0)</f>
        <v>0</v>
      </c>
      <c r="BJ368" s="80" t="s">
        <v>8</v>
      </c>
      <c r="BK368" s="126">
        <f>ROUND($L$368*$K$368,0)</f>
        <v>0</v>
      </c>
      <c r="BL368" s="80" t="s">
        <v>155</v>
      </c>
      <c r="BM368" s="80" t="s">
        <v>731</v>
      </c>
    </row>
    <row r="369" spans="2:65" s="6" customFormat="1" ht="16.7" customHeight="1">
      <c r="B369" s="21"/>
      <c r="C369" s="22"/>
      <c r="D369" s="22"/>
      <c r="E369" s="22"/>
      <c r="F369" s="258" t="s">
        <v>732</v>
      </c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41"/>
      <c r="T369" s="50"/>
      <c r="U369" s="22"/>
      <c r="V369" s="22"/>
      <c r="W369" s="22"/>
      <c r="X369" s="22"/>
      <c r="Y369" s="22"/>
      <c r="Z369" s="22"/>
      <c r="AA369" s="51"/>
      <c r="AT369" s="6" t="s">
        <v>123</v>
      </c>
      <c r="AU369" s="6" t="s">
        <v>72</v>
      </c>
    </row>
    <row r="370" spans="2:65" s="6" customFormat="1" ht="27.2" customHeight="1">
      <c r="B370" s="21"/>
      <c r="C370" s="117" t="s">
        <v>733</v>
      </c>
      <c r="D370" s="117" t="s">
        <v>115</v>
      </c>
      <c r="E370" s="118" t="s">
        <v>734</v>
      </c>
      <c r="F370" s="268" t="s">
        <v>735</v>
      </c>
      <c r="G370" s="267"/>
      <c r="H370" s="267"/>
      <c r="I370" s="267"/>
      <c r="J370" s="120" t="s">
        <v>514</v>
      </c>
      <c r="K370" s="121">
        <v>2</v>
      </c>
      <c r="L370" s="269"/>
      <c r="M370" s="267"/>
      <c r="N370" s="270">
        <f>ROUND($L$370*$K$370,0)</f>
        <v>0</v>
      </c>
      <c r="O370" s="267"/>
      <c r="P370" s="267"/>
      <c r="Q370" s="267"/>
      <c r="R370" s="119" t="s">
        <v>119</v>
      </c>
      <c r="S370" s="41"/>
      <c r="T370" s="122"/>
      <c r="U370" s="123" t="s">
        <v>34</v>
      </c>
      <c r="V370" s="22"/>
      <c r="W370" s="22"/>
      <c r="X370" s="124">
        <v>2.7220000000000001E-2</v>
      </c>
      <c r="Y370" s="124">
        <f>$X$370*$K$370</f>
        <v>5.4440000000000002E-2</v>
      </c>
      <c r="Z370" s="124">
        <v>0</v>
      </c>
      <c r="AA370" s="125">
        <f>$Z$370*$K$370</f>
        <v>0</v>
      </c>
      <c r="AR370" s="80" t="s">
        <v>155</v>
      </c>
      <c r="AT370" s="80" t="s">
        <v>115</v>
      </c>
      <c r="AU370" s="80" t="s">
        <v>72</v>
      </c>
      <c r="AY370" s="6" t="s">
        <v>114</v>
      </c>
      <c r="BE370" s="126">
        <f>IF($U$370="základní",$N$370,0)</f>
        <v>0</v>
      </c>
      <c r="BF370" s="126">
        <f>IF($U$370="snížená",$N$370,0)</f>
        <v>0</v>
      </c>
      <c r="BG370" s="126">
        <f>IF($U$370="zákl. přenesená",$N$370,0)</f>
        <v>0</v>
      </c>
      <c r="BH370" s="126">
        <f>IF($U$370="sníž. přenesená",$N$370,0)</f>
        <v>0</v>
      </c>
      <c r="BI370" s="126">
        <f>IF($U$370="nulová",$N$370,0)</f>
        <v>0</v>
      </c>
      <c r="BJ370" s="80" t="s">
        <v>8</v>
      </c>
      <c r="BK370" s="126">
        <f>ROUND($L$370*$K$370,0)</f>
        <v>0</v>
      </c>
      <c r="BL370" s="80" t="s">
        <v>155</v>
      </c>
      <c r="BM370" s="80" t="s">
        <v>736</v>
      </c>
    </row>
    <row r="371" spans="2:65" s="6" customFormat="1" ht="16.7" customHeight="1">
      <c r="B371" s="21"/>
      <c r="C371" s="22"/>
      <c r="D371" s="22"/>
      <c r="E371" s="22"/>
      <c r="F371" s="258" t="s">
        <v>737</v>
      </c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41"/>
      <c r="T371" s="50"/>
      <c r="U371" s="22"/>
      <c r="V371" s="22"/>
      <c r="W371" s="22"/>
      <c r="X371" s="22"/>
      <c r="Y371" s="22"/>
      <c r="Z371" s="22"/>
      <c r="AA371" s="51"/>
      <c r="AT371" s="6" t="s">
        <v>123</v>
      </c>
      <c r="AU371" s="6" t="s">
        <v>72</v>
      </c>
    </row>
    <row r="372" spans="2:65" s="6" customFormat="1" ht="15.75" customHeight="1">
      <c r="B372" s="21"/>
      <c r="C372" s="134" t="s">
        <v>738</v>
      </c>
      <c r="D372" s="134" t="s">
        <v>140</v>
      </c>
      <c r="E372" s="135" t="s">
        <v>739</v>
      </c>
      <c r="F372" s="263" t="s">
        <v>740</v>
      </c>
      <c r="G372" s="264"/>
      <c r="H372" s="264"/>
      <c r="I372" s="264"/>
      <c r="J372" s="136" t="s">
        <v>482</v>
      </c>
      <c r="K372" s="137">
        <v>8</v>
      </c>
      <c r="L372" s="265"/>
      <c r="M372" s="264"/>
      <c r="N372" s="266">
        <f>ROUND($L$372*$K$372,0)</f>
        <v>0</v>
      </c>
      <c r="O372" s="267"/>
      <c r="P372" s="267"/>
      <c r="Q372" s="267"/>
      <c r="R372" s="119"/>
      <c r="S372" s="41"/>
      <c r="T372" s="122"/>
      <c r="U372" s="123" t="s">
        <v>34</v>
      </c>
      <c r="V372" s="22"/>
      <c r="W372" s="22"/>
      <c r="X372" s="124">
        <v>0</v>
      </c>
      <c r="Y372" s="124">
        <f>$X$372*$K$372</f>
        <v>0</v>
      </c>
      <c r="Z372" s="124">
        <v>0</v>
      </c>
      <c r="AA372" s="125">
        <f>$Z$372*$K$372</f>
        <v>0</v>
      </c>
      <c r="AR372" s="80" t="s">
        <v>161</v>
      </c>
      <c r="AT372" s="80" t="s">
        <v>140</v>
      </c>
      <c r="AU372" s="80" t="s">
        <v>72</v>
      </c>
      <c r="AY372" s="6" t="s">
        <v>114</v>
      </c>
      <c r="BE372" s="126">
        <f>IF($U$372="základní",$N$372,0)</f>
        <v>0</v>
      </c>
      <c r="BF372" s="126">
        <f>IF($U$372="snížená",$N$372,0)</f>
        <v>0</v>
      </c>
      <c r="BG372" s="126">
        <f>IF($U$372="zákl. přenesená",$N$372,0)</f>
        <v>0</v>
      </c>
      <c r="BH372" s="126">
        <f>IF($U$372="sníž. přenesená",$N$372,0)</f>
        <v>0</v>
      </c>
      <c r="BI372" s="126">
        <f>IF($U$372="nulová",$N$372,0)</f>
        <v>0</v>
      </c>
      <c r="BJ372" s="80" t="s">
        <v>8</v>
      </c>
      <c r="BK372" s="126">
        <f>ROUND($L$372*$K$372,0)</f>
        <v>0</v>
      </c>
      <c r="BL372" s="80" t="s">
        <v>155</v>
      </c>
      <c r="BM372" s="80" t="s">
        <v>741</v>
      </c>
    </row>
    <row r="373" spans="2:65" s="6" customFormat="1" ht="16.7" customHeight="1">
      <c r="B373" s="21"/>
      <c r="C373" s="22"/>
      <c r="D373" s="22"/>
      <c r="E373" s="22"/>
      <c r="F373" s="258" t="s">
        <v>740</v>
      </c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41"/>
      <c r="T373" s="50"/>
      <c r="U373" s="22"/>
      <c r="V373" s="22"/>
      <c r="W373" s="22"/>
      <c r="X373" s="22"/>
      <c r="Y373" s="22"/>
      <c r="Z373" s="22"/>
      <c r="AA373" s="51"/>
      <c r="AT373" s="6" t="s">
        <v>123</v>
      </c>
      <c r="AU373" s="6" t="s">
        <v>72</v>
      </c>
    </row>
    <row r="374" spans="2:65" s="6" customFormat="1" ht="27.2" customHeight="1">
      <c r="B374" s="21"/>
      <c r="C374" s="117" t="s">
        <v>742</v>
      </c>
      <c r="D374" s="117" t="s">
        <v>115</v>
      </c>
      <c r="E374" s="118" t="s">
        <v>743</v>
      </c>
      <c r="F374" s="268" t="s">
        <v>744</v>
      </c>
      <c r="G374" s="267"/>
      <c r="H374" s="267"/>
      <c r="I374" s="267"/>
      <c r="J374" s="120" t="s">
        <v>206</v>
      </c>
      <c r="K374" s="121">
        <v>14</v>
      </c>
      <c r="L374" s="269"/>
      <c r="M374" s="267"/>
      <c r="N374" s="270">
        <f>ROUND($L$374*$K$374,0)</f>
        <v>0</v>
      </c>
      <c r="O374" s="267"/>
      <c r="P374" s="267"/>
      <c r="Q374" s="267"/>
      <c r="R374" s="119" t="s">
        <v>119</v>
      </c>
      <c r="S374" s="41"/>
      <c r="T374" s="122"/>
      <c r="U374" s="123" t="s">
        <v>34</v>
      </c>
      <c r="V374" s="22"/>
      <c r="W374" s="22"/>
      <c r="X374" s="124">
        <v>4.0000000000000003E-5</v>
      </c>
      <c r="Y374" s="124">
        <f>$X$374*$K$374</f>
        <v>5.6000000000000006E-4</v>
      </c>
      <c r="Z374" s="124">
        <v>4.4999999999999999E-4</v>
      </c>
      <c r="AA374" s="125">
        <f>$Z$374*$K$374</f>
        <v>6.3E-3</v>
      </c>
      <c r="AR374" s="80" t="s">
        <v>155</v>
      </c>
      <c r="AT374" s="80" t="s">
        <v>115</v>
      </c>
      <c r="AU374" s="80" t="s">
        <v>72</v>
      </c>
      <c r="AY374" s="6" t="s">
        <v>114</v>
      </c>
      <c r="BE374" s="126">
        <f>IF($U$374="základní",$N$374,0)</f>
        <v>0</v>
      </c>
      <c r="BF374" s="126">
        <f>IF($U$374="snížená",$N$374,0)</f>
        <v>0</v>
      </c>
      <c r="BG374" s="126">
        <f>IF($U$374="zákl. přenesená",$N$374,0)</f>
        <v>0</v>
      </c>
      <c r="BH374" s="126">
        <f>IF($U$374="sníž. přenesená",$N$374,0)</f>
        <v>0</v>
      </c>
      <c r="BI374" s="126">
        <f>IF($U$374="nulová",$N$374,0)</f>
        <v>0</v>
      </c>
      <c r="BJ374" s="80" t="s">
        <v>8</v>
      </c>
      <c r="BK374" s="126">
        <f>ROUND($L$374*$K$374,0)</f>
        <v>0</v>
      </c>
      <c r="BL374" s="80" t="s">
        <v>155</v>
      </c>
      <c r="BM374" s="80" t="s">
        <v>745</v>
      </c>
    </row>
    <row r="375" spans="2:65" s="6" customFormat="1" ht="16.7" customHeight="1">
      <c r="B375" s="21"/>
      <c r="C375" s="22"/>
      <c r="D375" s="22"/>
      <c r="E375" s="22"/>
      <c r="F375" s="258" t="s">
        <v>746</v>
      </c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41"/>
      <c r="T375" s="50"/>
      <c r="U375" s="22"/>
      <c r="V375" s="22"/>
      <c r="W375" s="22"/>
      <c r="X375" s="22"/>
      <c r="Y375" s="22"/>
      <c r="Z375" s="22"/>
      <c r="AA375" s="51"/>
      <c r="AT375" s="6" t="s">
        <v>123</v>
      </c>
      <c r="AU375" s="6" t="s">
        <v>72</v>
      </c>
    </row>
    <row r="376" spans="2:65" s="6" customFormat="1" ht="27.2" customHeight="1">
      <c r="B376" s="21"/>
      <c r="C376" s="117" t="s">
        <v>747</v>
      </c>
      <c r="D376" s="117" t="s">
        <v>115</v>
      </c>
      <c r="E376" s="118" t="s">
        <v>748</v>
      </c>
      <c r="F376" s="268" t="s">
        <v>749</v>
      </c>
      <c r="G376" s="267"/>
      <c r="H376" s="267"/>
      <c r="I376" s="267"/>
      <c r="J376" s="120" t="s">
        <v>206</v>
      </c>
      <c r="K376" s="121">
        <v>14</v>
      </c>
      <c r="L376" s="269"/>
      <c r="M376" s="267"/>
      <c r="N376" s="270">
        <f>ROUND($L$376*$K$376,0)</f>
        <v>0</v>
      </c>
      <c r="O376" s="267"/>
      <c r="P376" s="267"/>
      <c r="Q376" s="267"/>
      <c r="R376" s="119" t="s">
        <v>119</v>
      </c>
      <c r="S376" s="41"/>
      <c r="T376" s="122"/>
      <c r="U376" s="123" t="s">
        <v>34</v>
      </c>
      <c r="V376" s="22"/>
      <c r="W376" s="22"/>
      <c r="X376" s="124">
        <v>3.0000000000000001E-5</v>
      </c>
      <c r="Y376" s="124">
        <f>$X$376*$K$376</f>
        <v>4.2000000000000002E-4</v>
      </c>
      <c r="Z376" s="124">
        <v>0</v>
      </c>
      <c r="AA376" s="125">
        <f>$Z$376*$K$376</f>
        <v>0</v>
      </c>
      <c r="AR376" s="80" t="s">
        <v>155</v>
      </c>
      <c r="AT376" s="80" t="s">
        <v>115</v>
      </c>
      <c r="AU376" s="80" t="s">
        <v>72</v>
      </c>
      <c r="AY376" s="6" t="s">
        <v>114</v>
      </c>
      <c r="BE376" s="126">
        <f>IF($U$376="základní",$N$376,0)</f>
        <v>0</v>
      </c>
      <c r="BF376" s="126">
        <f>IF($U$376="snížená",$N$376,0)</f>
        <v>0</v>
      </c>
      <c r="BG376" s="126">
        <f>IF($U$376="zákl. přenesená",$N$376,0)</f>
        <v>0</v>
      </c>
      <c r="BH376" s="126">
        <f>IF($U$376="sníž. přenesená",$N$376,0)</f>
        <v>0</v>
      </c>
      <c r="BI376" s="126">
        <f>IF($U$376="nulová",$N$376,0)</f>
        <v>0</v>
      </c>
      <c r="BJ376" s="80" t="s">
        <v>8</v>
      </c>
      <c r="BK376" s="126">
        <f>ROUND($L$376*$K$376,0)</f>
        <v>0</v>
      </c>
      <c r="BL376" s="80" t="s">
        <v>155</v>
      </c>
      <c r="BM376" s="80" t="s">
        <v>750</v>
      </c>
    </row>
    <row r="377" spans="2:65" s="6" customFormat="1" ht="16.7" customHeight="1">
      <c r="B377" s="21"/>
      <c r="C377" s="22"/>
      <c r="D377" s="22"/>
      <c r="E377" s="22"/>
      <c r="F377" s="258" t="s">
        <v>751</v>
      </c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41"/>
      <c r="T377" s="50"/>
      <c r="U377" s="22"/>
      <c r="V377" s="22"/>
      <c r="W377" s="22"/>
      <c r="X377" s="22"/>
      <c r="Y377" s="22"/>
      <c r="Z377" s="22"/>
      <c r="AA377" s="51"/>
      <c r="AT377" s="6" t="s">
        <v>123</v>
      </c>
      <c r="AU377" s="6" t="s">
        <v>72</v>
      </c>
    </row>
    <row r="378" spans="2:65" s="6" customFormat="1" ht="27.2" customHeight="1">
      <c r="B378" s="21"/>
      <c r="C378" s="117" t="s">
        <v>752</v>
      </c>
      <c r="D378" s="117" t="s">
        <v>115</v>
      </c>
      <c r="E378" s="118" t="s">
        <v>753</v>
      </c>
      <c r="F378" s="268" t="s">
        <v>754</v>
      </c>
      <c r="G378" s="267"/>
      <c r="H378" s="267"/>
      <c r="I378" s="267"/>
      <c r="J378" s="120" t="s">
        <v>206</v>
      </c>
      <c r="K378" s="121">
        <v>8</v>
      </c>
      <c r="L378" s="269"/>
      <c r="M378" s="267"/>
      <c r="N378" s="270">
        <f>ROUND($L$378*$K$378,0)</f>
        <v>0</v>
      </c>
      <c r="O378" s="267"/>
      <c r="P378" s="267"/>
      <c r="Q378" s="267"/>
      <c r="R378" s="119" t="s">
        <v>119</v>
      </c>
      <c r="S378" s="41"/>
      <c r="T378" s="122"/>
      <c r="U378" s="123" t="s">
        <v>34</v>
      </c>
      <c r="V378" s="22"/>
      <c r="W378" s="22"/>
      <c r="X378" s="124">
        <v>3.0000000000000001E-5</v>
      </c>
      <c r="Y378" s="124">
        <f>$X$378*$K$378</f>
        <v>2.4000000000000001E-4</v>
      </c>
      <c r="Z378" s="124">
        <v>0</v>
      </c>
      <c r="AA378" s="125">
        <f>$Z$378*$K$378</f>
        <v>0</v>
      </c>
      <c r="AR378" s="80" t="s">
        <v>155</v>
      </c>
      <c r="AT378" s="80" t="s">
        <v>115</v>
      </c>
      <c r="AU378" s="80" t="s">
        <v>72</v>
      </c>
      <c r="AY378" s="6" t="s">
        <v>114</v>
      </c>
      <c r="BE378" s="126">
        <f>IF($U$378="základní",$N$378,0)</f>
        <v>0</v>
      </c>
      <c r="BF378" s="126">
        <f>IF($U$378="snížená",$N$378,0)</f>
        <v>0</v>
      </c>
      <c r="BG378" s="126">
        <f>IF($U$378="zákl. přenesená",$N$378,0)</f>
        <v>0</v>
      </c>
      <c r="BH378" s="126">
        <f>IF($U$378="sníž. přenesená",$N$378,0)</f>
        <v>0</v>
      </c>
      <c r="BI378" s="126">
        <f>IF($U$378="nulová",$N$378,0)</f>
        <v>0</v>
      </c>
      <c r="BJ378" s="80" t="s">
        <v>8</v>
      </c>
      <c r="BK378" s="126">
        <f>ROUND($L$378*$K$378,0)</f>
        <v>0</v>
      </c>
      <c r="BL378" s="80" t="s">
        <v>155</v>
      </c>
      <c r="BM378" s="80" t="s">
        <v>755</v>
      </c>
    </row>
    <row r="379" spans="2:65" s="6" customFormat="1" ht="16.7" customHeight="1">
      <c r="B379" s="21"/>
      <c r="C379" s="22"/>
      <c r="D379" s="22"/>
      <c r="E379" s="22"/>
      <c r="F379" s="258" t="s">
        <v>756</v>
      </c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41"/>
      <c r="T379" s="50"/>
      <c r="U379" s="22"/>
      <c r="V379" s="22"/>
      <c r="W379" s="22"/>
      <c r="X379" s="22"/>
      <c r="Y379" s="22"/>
      <c r="Z379" s="22"/>
      <c r="AA379" s="51"/>
      <c r="AT379" s="6" t="s">
        <v>123</v>
      </c>
      <c r="AU379" s="6" t="s">
        <v>72</v>
      </c>
    </row>
    <row r="380" spans="2:65" s="6" customFormat="1" ht="15.75" customHeight="1">
      <c r="B380" s="21"/>
      <c r="C380" s="117" t="s">
        <v>757</v>
      </c>
      <c r="D380" s="117" t="s">
        <v>115</v>
      </c>
      <c r="E380" s="118" t="s">
        <v>758</v>
      </c>
      <c r="F380" s="268" t="s">
        <v>759</v>
      </c>
      <c r="G380" s="267"/>
      <c r="H380" s="267"/>
      <c r="I380" s="267"/>
      <c r="J380" s="120" t="s">
        <v>206</v>
      </c>
      <c r="K380" s="121">
        <v>2</v>
      </c>
      <c r="L380" s="269"/>
      <c r="M380" s="267"/>
      <c r="N380" s="270">
        <f>ROUND($L$380*$K$380,0)</f>
        <v>0</v>
      </c>
      <c r="O380" s="267"/>
      <c r="P380" s="267"/>
      <c r="Q380" s="267"/>
      <c r="R380" s="119" t="s">
        <v>119</v>
      </c>
      <c r="S380" s="41"/>
      <c r="T380" s="122"/>
      <c r="U380" s="123" t="s">
        <v>34</v>
      </c>
      <c r="V380" s="22"/>
      <c r="W380" s="22"/>
      <c r="X380" s="124">
        <v>3.0000000000000001E-5</v>
      </c>
      <c r="Y380" s="124">
        <f>$X$380*$K$380</f>
        <v>6.0000000000000002E-5</v>
      </c>
      <c r="Z380" s="124">
        <v>0</v>
      </c>
      <c r="AA380" s="125">
        <f>$Z$380*$K$380</f>
        <v>0</v>
      </c>
      <c r="AR380" s="80" t="s">
        <v>155</v>
      </c>
      <c r="AT380" s="80" t="s">
        <v>115</v>
      </c>
      <c r="AU380" s="80" t="s">
        <v>72</v>
      </c>
      <c r="AY380" s="6" t="s">
        <v>114</v>
      </c>
      <c r="BE380" s="126">
        <f>IF($U$380="základní",$N$380,0)</f>
        <v>0</v>
      </c>
      <c r="BF380" s="126">
        <f>IF($U$380="snížená",$N$380,0)</f>
        <v>0</v>
      </c>
      <c r="BG380" s="126">
        <f>IF($U$380="zákl. přenesená",$N$380,0)</f>
        <v>0</v>
      </c>
      <c r="BH380" s="126">
        <f>IF($U$380="sníž. přenesená",$N$380,0)</f>
        <v>0</v>
      </c>
      <c r="BI380" s="126">
        <f>IF($U$380="nulová",$N$380,0)</f>
        <v>0</v>
      </c>
      <c r="BJ380" s="80" t="s">
        <v>8</v>
      </c>
      <c r="BK380" s="126">
        <f>ROUND($L$380*$K$380,0)</f>
        <v>0</v>
      </c>
      <c r="BL380" s="80" t="s">
        <v>155</v>
      </c>
      <c r="BM380" s="80" t="s">
        <v>760</v>
      </c>
    </row>
    <row r="381" spans="2:65" s="6" customFormat="1" ht="16.7" customHeight="1">
      <c r="B381" s="21"/>
      <c r="C381" s="22"/>
      <c r="D381" s="22"/>
      <c r="E381" s="22"/>
      <c r="F381" s="258" t="s">
        <v>761</v>
      </c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41"/>
      <c r="T381" s="50"/>
      <c r="U381" s="22"/>
      <c r="V381" s="22"/>
      <c r="W381" s="22"/>
      <c r="X381" s="22"/>
      <c r="Y381" s="22"/>
      <c r="Z381" s="22"/>
      <c r="AA381" s="51"/>
      <c r="AT381" s="6" t="s">
        <v>123</v>
      </c>
      <c r="AU381" s="6" t="s">
        <v>72</v>
      </c>
    </row>
    <row r="382" spans="2:65" s="6" customFormat="1" ht="27.2" customHeight="1">
      <c r="B382" s="21"/>
      <c r="C382" s="117" t="s">
        <v>762</v>
      </c>
      <c r="D382" s="117" t="s">
        <v>115</v>
      </c>
      <c r="E382" s="118" t="s">
        <v>763</v>
      </c>
      <c r="F382" s="268" t="s">
        <v>764</v>
      </c>
      <c r="G382" s="267"/>
      <c r="H382" s="267"/>
      <c r="I382" s="267"/>
      <c r="J382" s="120" t="s">
        <v>206</v>
      </c>
      <c r="K382" s="121">
        <v>3</v>
      </c>
      <c r="L382" s="269"/>
      <c r="M382" s="267"/>
      <c r="N382" s="270">
        <f>ROUND($L$382*$K$382,0)</f>
        <v>0</v>
      </c>
      <c r="O382" s="267"/>
      <c r="P382" s="267"/>
      <c r="Q382" s="267"/>
      <c r="R382" s="119" t="s">
        <v>119</v>
      </c>
      <c r="S382" s="41"/>
      <c r="T382" s="122"/>
      <c r="U382" s="123" t="s">
        <v>34</v>
      </c>
      <c r="V382" s="22"/>
      <c r="W382" s="22"/>
      <c r="X382" s="124">
        <v>2.2000000000000001E-4</v>
      </c>
      <c r="Y382" s="124">
        <f>$X$382*$K$382</f>
        <v>6.6E-4</v>
      </c>
      <c r="Z382" s="124">
        <v>0</v>
      </c>
      <c r="AA382" s="125">
        <f>$Z$382*$K$382</f>
        <v>0</v>
      </c>
      <c r="AR382" s="80" t="s">
        <v>155</v>
      </c>
      <c r="AT382" s="80" t="s">
        <v>115</v>
      </c>
      <c r="AU382" s="80" t="s">
        <v>72</v>
      </c>
      <c r="AY382" s="6" t="s">
        <v>114</v>
      </c>
      <c r="BE382" s="126">
        <f>IF($U$382="základní",$N$382,0)</f>
        <v>0</v>
      </c>
      <c r="BF382" s="126">
        <f>IF($U$382="snížená",$N$382,0)</f>
        <v>0</v>
      </c>
      <c r="BG382" s="126">
        <f>IF($U$382="zákl. přenesená",$N$382,0)</f>
        <v>0</v>
      </c>
      <c r="BH382" s="126">
        <f>IF($U$382="sníž. přenesená",$N$382,0)</f>
        <v>0</v>
      </c>
      <c r="BI382" s="126">
        <f>IF($U$382="nulová",$N$382,0)</f>
        <v>0</v>
      </c>
      <c r="BJ382" s="80" t="s">
        <v>8</v>
      </c>
      <c r="BK382" s="126">
        <f>ROUND($L$382*$K$382,0)</f>
        <v>0</v>
      </c>
      <c r="BL382" s="80" t="s">
        <v>155</v>
      </c>
      <c r="BM382" s="80" t="s">
        <v>765</v>
      </c>
    </row>
    <row r="383" spans="2:65" s="6" customFormat="1" ht="16.7" customHeight="1">
      <c r="B383" s="21"/>
      <c r="C383" s="22"/>
      <c r="D383" s="22"/>
      <c r="E383" s="22"/>
      <c r="F383" s="258" t="s">
        <v>766</v>
      </c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41"/>
      <c r="T383" s="50"/>
      <c r="U383" s="22"/>
      <c r="V383" s="22"/>
      <c r="W383" s="22"/>
      <c r="X383" s="22"/>
      <c r="Y383" s="22"/>
      <c r="Z383" s="22"/>
      <c r="AA383" s="51"/>
      <c r="AT383" s="6" t="s">
        <v>123</v>
      </c>
      <c r="AU383" s="6" t="s">
        <v>72</v>
      </c>
    </row>
    <row r="384" spans="2:65" s="6" customFormat="1" ht="27.2" customHeight="1">
      <c r="B384" s="21"/>
      <c r="C384" s="117" t="s">
        <v>767</v>
      </c>
      <c r="D384" s="117" t="s">
        <v>115</v>
      </c>
      <c r="E384" s="118" t="s">
        <v>768</v>
      </c>
      <c r="F384" s="268" t="s">
        <v>769</v>
      </c>
      <c r="G384" s="267"/>
      <c r="H384" s="267"/>
      <c r="I384" s="267"/>
      <c r="J384" s="120" t="s">
        <v>206</v>
      </c>
      <c r="K384" s="121">
        <v>1</v>
      </c>
      <c r="L384" s="269"/>
      <c r="M384" s="267"/>
      <c r="N384" s="270">
        <f>ROUND($L$384*$K$384,0)</f>
        <v>0</v>
      </c>
      <c r="O384" s="267"/>
      <c r="P384" s="267"/>
      <c r="Q384" s="267"/>
      <c r="R384" s="119" t="s">
        <v>119</v>
      </c>
      <c r="S384" s="41"/>
      <c r="T384" s="122"/>
      <c r="U384" s="123" t="s">
        <v>34</v>
      </c>
      <c r="V384" s="22"/>
      <c r="W384" s="22"/>
      <c r="X384" s="124">
        <v>2.5000000000000001E-4</v>
      </c>
      <c r="Y384" s="124">
        <f>$X$384*$K$384</f>
        <v>2.5000000000000001E-4</v>
      </c>
      <c r="Z384" s="124">
        <v>0</v>
      </c>
      <c r="AA384" s="125">
        <f>$Z$384*$K$384</f>
        <v>0</v>
      </c>
      <c r="AR384" s="80" t="s">
        <v>155</v>
      </c>
      <c r="AT384" s="80" t="s">
        <v>115</v>
      </c>
      <c r="AU384" s="80" t="s">
        <v>72</v>
      </c>
      <c r="AY384" s="6" t="s">
        <v>114</v>
      </c>
      <c r="BE384" s="126">
        <f>IF($U$384="základní",$N$384,0)</f>
        <v>0</v>
      </c>
      <c r="BF384" s="126">
        <f>IF($U$384="snížená",$N$384,0)</f>
        <v>0</v>
      </c>
      <c r="BG384" s="126">
        <f>IF($U$384="zákl. přenesená",$N$384,0)</f>
        <v>0</v>
      </c>
      <c r="BH384" s="126">
        <f>IF($U$384="sníž. přenesená",$N$384,0)</f>
        <v>0</v>
      </c>
      <c r="BI384" s="126">
        <f>IF($U$384="nulová",$N$384,0)</f>
        <v>0</v>
      </c>
      <c r="BJ384" s="80" t="s">
        <v>8</v>
      </c>
      <c r="BK384" s="126">
        <f>ROUND($L$384*$K$384,0)</f>
        <v>0</v>
      </c>
      <c r="BL384" s="80" t="s">
        <v>155</v>
      </c>
      <c r="BM384" s="80" t="s">
        <v>770</v>
      </c>
    </row>
    <row r="385" spans="2:65" s="6" customFormat="1" ht="16.7" customHeight="1">
      <c r="B385" s="21"/>
      <c r="C385" s="22"/>
      <c r="D385" s="22"/>
      <c r="E385" s="22"/>
      <c r="F385" s="258" t="s">
        <v>771</v>
      </c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41"/>
      <c r="T385" s="50"/>
      <c r="U385" s="22"/>
      <c r="V385" s="22"/>
      <c r="W385" s="22"/>
      <c r="X385" s="22"/>
      <c r="Y385" s="22"/>
      <c r="Z385" s="22"/>
      <c r="AA385" s="51"/>
      <c r="AT385" s="6" t="s">
        <v>123</v>
      </c>
      <c r="AU385" s="6" t="s">
        <v>72</v>
      </c>
    </row>
    <row r="386" spans="2:65" s="6" customFormat="1" ht="15.75" customHeight="1">
      <c r="B386" s="21"/>
      <c r="C386" s="117" t="s">
        <v>772</v>
      </c>
      <c r="D386" s="117" t="s">
        <v>115</v>
      </c>
      <c r="E386" s="118" t="s">
        <v>773</v>
      </c>
      <c r="F386" s="268" t="s">
        <v>774</v>
      </c>
      <c r="G386" s="267"/>
      <c r="H386" s="267"/>
      <c r="I386" s="267"/>
      <c r="J386" s="120" t="s">
        <v>206</v>
      </c>
      <c r="K386" s="121">
        <v>10</v>
      </c>
      <c r="L386" s="269"/>
      <c r="M386" s="267"/>
      <c r="N386" s="270">
        <f>ROUND($L$386*$K$386,0)</f>
        <v>0</v>
      </c>
      <c r="O386" s="267"/>
      <c r="P386" s="267"/>
      <c r="Q386" s="267"/>
      <c r="R386" s="119" t="s">
        <v>119</v>
      </c>
      <c r="S386" s="41"/>
      <c r="T386" s="122"/>
      <c r="U386" s="123" t="s">
        <v>34</v>
      </c>
      <c r="V386" s="22"/>
      <c r="W386" s="22"/>
      <c r="X386" s="124">
        <v>3.5E-4</v>
      </c>
      <c r="Y386" s="124">
        <f>$X$386*$K$386</f>
        <v>3.5000000000000001E-3</v>
      </c>
      <c r="Z386" s="124">
        <v>0</v>
      </c>
      <c r="AA386" s="125">
        <f>$Z$386*$K$386</f>
        <v>0</v>
      </c>
      <c r="AR386" s="80" t="s">
        <v>155</v>
      </c>
      <c r="AT386" s="80" t="s">
        <v>115</v>
      </c>
      <c r="AU386" s="80" t="s">
        <v>72</v>
      </c>
      <c r="AY386" s="6" t="s">
        <v>114</v>
      </c>
      <c r="BE386" s="126">
        <f>IF($U$386="základní",$N$386,0)</f>
        <v>0</v>
      </c>
      <c r="BF386" s="126">
        <f>IF($U$386="snížená",$N$386,0)</f>
        <v>0</v>
      </c>
      <c r="BG386" s="126">
        <f>IF($U$386="zákl. přenesená",$N$386,0)</f>
        <v>0</v>
      </c>
      <c r="BH386" s="126">
        <f>IF($U$386="sníž. přenesená",$N$386,0)</f>
        <v>0</v>
      </c>
      <c r="BI386" s="126">
        <f>IF($U$386="nulová",$N$386,0)</f>
        <v>0</v>
      </c>
      <c r="BJ386" s="80" t="s">
        <v>8</v>
      </c>
      <c r="BK386" s="126">
        <f>ROUND($L$386*$K$386,0)</f>
        <v>0</v>
      </c>
      <c r="BL386" s="80" t="s">
        <v>155</v>
      </c>
      <c r="BM386" s="80" t="s">
        <v>775</v>
      </c>
    </row>
    <row r="387" spans="2:65" s="6" customFormat="1" ht="16.7" customHeight="1">
      <c r="B387" s="21"/>
      <c r="C387" s="22"/>
      <c r="D387" s="22"/>
      <c r="E387" s="22"/>
      <c r="F387" s="258" t="s">
        <v>776</v>
      </c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41"/>
      <c r="T387" s="50"/>
      <c r="U387" s="22"/>
      <c r="V387" s="22"/>
      <c r="W387" s="22"/>
      <c r="X387" s="22"/>
      <c r="Y387" s="22"/>
      <c r="Z387" s="22"/>
      <c r="AA387" s="51"/>
      <c r="AT387" s="6" t="s">
        <v>123</v>
      </c>
      <c r="AU387" s="6" t="s">
        <v>72</v>
      </c>
    </row>
    <row r="388" spans="2:65" s="6" customFormat="1" ht="27.2" customHeight="1">
      <c r="B388" s="21"/>
      <c r="C388" s="117" t="s">
        <v>777</v>
      </c>
      <c r="D388" s="117" t="s">
        <v>115</v>
      </c>
      <c r="E388" s="118" t="s">
        <v>778</v>
      </c>
      <c r="F388" s="268" t="s">
        <v>779</v>
      </c>
      <c r="G388" s="267"/>
      <c r="H388" s="267"/>
      <c r="I388" s="267"/>
      <c r="J388" s="120" t="s">
        <v>206</v>
      </c>
      <c r="K388" s="121">
        <v>10</v>
      </c>
      <c r="L388" s="269"/>
      <c r="M388" s="267"/>
      <c r="N388" s="270">
        <f>ROUND($L$388*$K$388,0)</f>
        <v>0</v>
      </c>
      <c r="O388" s="267"/>
      <c r="P388" s="267"/>
      <c r="Q388" s="267"/>
      <c r="R388" s="119" t="s">
        <v>119</v>
      </c>
      <c r="S388" s="41"/>
      <c r="T388" s="122"/>
      <c r="U388" s="123" t="s">
        <v>34</v>
      </c>
      <c r="V388" s="22"/>
      <c r="W388" s="22"/>
      <c r="X388" s="124">
        <v>6.0000000000000002E-5</v>
      </c>
      <c r="Y388" s="124">
        <f>$X$388*$K$388</f>
        <v>6.0000000000000006E-4</v>
      </c>
      <c r="Z388" s="124">
        <v>0</v>
      </c>
      <c r="AA388" s="125">
        <f>$Z$388*$K$388</f>
        <v>0</v>
      </c>
      <c r="AR388" s="80" t="s">
        <v>155</v>
      </c>
      <c r="AT388" s="80" t="s">
        <v>115</v>
      </c>
      <c r="AU388" s="80" t="s">
        <v>72</v>
      </c>
      <c r="AY388" s="6" t="s">
        <v>114</v>
      </c>
      <c r="BE388" s="126">
        <f>IF($U$388="základní",$N$388,0)</f>
        <v>0</v>
      </c>
      <c r="BF388" s="126">
        <f>IF($U$388="snížená",$N$388,0)</f>
        <v>0</v>
      </c>
      <c r="BG388" s="126">
        <f>IF($U$388="zákl. přenesená",$N$388,0)</f>
        <v>0</v>
      </c>
      <c r="BH388" s="126">
        <f>IF($U$388="sníž. přenesená",$N$388,0)</f>
        <v>0</v>
      </c>
      <c r="BI388" s="126">
        <f>IF($U$388="nulová",$N$388,0)</f>
        <v>0</v>
      </c>
      <c r="BJ388" s="80" t="s">
        <v>8</v>
      </c>
      <c r="BK388" s="126">
        <f>ROUND($L$388*$K$388,0)</f>
        <v>0</v>
      </c>
      <c r="BL388" s="80" t="s">
        <v>155</v>
      </c>
      <c r="BM388" s="80" t="s">
        <v>780</v>
      </c>
    </row>
    <row r="389" spans="2:65" s="6" customFormat="1" ht="16.7" customHeight="1">
      <c r="B389" s="21"/>
      <c r="C389" s="22"/>
      <c r="D389" s="22"/>
      <c r="E389" s="22"/>
      <c r="F389" s="258" t="s">
        <v>781</v>
      </c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41"/>
      <c r="T389" s="50"/>
      <c r="U389" s="22"/>
      <c r="V389" s="22"/>
      <c r="W389" s="22"/>
      <c r="X389" s="22"/>
      <c r="Y389" s="22"/>
      <c r="Z389" s="22"/>
      <c r="AA389" s="51"/>
      <c r="AT389" s="6" t="s">
        <v>123</v>
      </c>
      <c r="AU389" s="6" t="s">
        <v>72</v>
      </c>
    </row>
    <row r="390" spans="2:65" s="6" customFormat="1" ht="27.2" customHeight="1">
      <c r="B390" s="21"/>
      <c r="C390" s="117" t="s">
        <v>782</v>
      </c>
      <c r="D390" s="117" t="s">
        <v>115</v>
      </c>
      <c r="E390" s="118" t="s">
        <v>783</v>
      </c>
      <c r="F390" s="268" t="s">
        <v>784</v>
      </c>
      <c r="G390" s="267"/>
      <c r="H390" s="267"/>
      <c r="I390" s="267"/>
      <c r="J390" s="120" t="s">
        <v>206</v>
      </c>
      <c r="K390" s="121">
        <v>2</v>
      </c>
      <c r="L390" s="269"/>
      <c r="M390" s="267"/>
      <c r="N390" s="270">
        <f>ROUND($L$390*$K$390,0)</f>
        <v>0</v>
      </c>
      <c r="O390" s="267"/>
      <c r="P390" s="267"/>
      <c r="Q390" s="267"/>
      <c r="R390" s="119" t="s">
        <v>119</v>
      </c>
      <c r="S390" s="41"/>
      <c r="T390" s="122"/>
      <c r="U390" s="123" t="s">
        <v>34</v>
      </c>
      <c r="V390" s="22"/>
      <c r="W390" s="22"/>
      <c r="X390" s="124">
        <v>7.7999999999999999E-4</v>
      </c>
      <c r="Y390" s="124">
        <f>$X$390*$K$390</f>
        <v>1.56E-3</v>
      </c>
      <c r="Z390" s="124">
        <v>0</v>
      </c>
      <c r="AA390" s="125">
        <f>$Z$390*$K$390</f>
        <v>0</v>
      </c>
      <c r="AR390" s="80" t="s">
        <v>155</v>
      </c>
      <c r="AT390" s="80" t="s">
        <v>115</v>
      </c>
      <c r="AU390" s="80" t="s">
        <v>72</v>
      </c>
      <c r="AY390" s="6" t="s">
        <v>114</v>
      </c>
      <c r="BE390" s="126">
        <f>IF($U$390="základní",$N$390,0)</f>
        <v>0</v>
      </c>
      <c r="BF390" s="126">
        <f>IF($U$390="snížená",$N$390,0)</f>
        <v>0</v>
      </c>
      <c r="BG390" s="126">
        <f>IF($U$390="zákl. přenesená",$N$390,0)</f>
        <v>0</v>
      </c>
      <c r="BH390" s="126">
        <f>IF($U$390="sníž. přenesená",$N$390,0)</f>
        <v>0</v>
      </c>
      <c r="BI390" s="126">
        <f>IF($U$390="nulová",$N$390,0)</f>
        <v>0</v>
      </c>
      <c r="BJ390" s="80" t="s">
        <v>8</v>
      </c>
      <c r="BK390" s="126">
        <f>ROUND($L$390*$K$390,0)</f>
        <v>0</v>
      </c>
      <c r="BL390" s="80" t="s">
        <v>155</v>
      </c>
      <c r="BM390" s="80" t="s">
        <v>785</v>
      </c>
    </row>
    <row r="391" spans="2:65" s="6" customFormat="1" ht="16.7" customHeight="1">
      <c r="B391" s="21"/>
      <c r="C391" s="22"/>
      <c r="D391" s="22"/>
      <c r="E391" s="22"/>
      <c r="F391" s="258" t="s">
        <v>786</v>
      </c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41"/>
      <c r="T391" s="50"/>
      <c r="U391" s="22"/>
      <c r="V391" s="22"/>
      <c r="W391" s="22"/>
      <c r="X391" s="22"/>
      <c r="Y391" s="22"/>
      <c r="Z391" s="22"/>
      <c r="AA391" s="51"/>
      <c r="AT391" s="6" t="s">
        <v>123</v>
      </c>
      <c r="AU391" s="6" t="s">
        <v>72</v>
      </c>
    </row>
    <row r="392" spans="2:65" s="6" customFormat="1" ht="27.2" customHeight="1">
      <c r="B392" s="21"/>
      <c r="C392" s="117" t="s">
        <v>787</v>
      </c>
      <c r="D392" s="117" t="s">
        <v>115</v>
      </c>
      <c r="E392" s="118" t="s">
        <v>788</v>
      </c>
      <c r="F392" s="268" t="s">
        <v>789</v>
      </c>
      <c r="G392" s="267"/>
      <c r="H392" s="267"/>
      <c r="I392" s="267"/>
      <c r="J392" s="120" t="s">
        <v>206</v>
      </c>
      <c r="K392" s="121">
        <v>8</v>
      </c>
      <c r="L392" s="269"/>
      <c r="M392" s="267"/>
      <c r="N392" s="270">
        <f>ROUND($L$392*$K$392,0)</f>
        <v>0</v>
      </c>
      <c r="O392" s="267"/>
      <c r="P392" s="267"/>
      <c r="Q392" s="267"/>
      <c r="R392" s="119" t="s">
        <v>119</v>
      </c>
      <c r="S392" s="41"/>
      <c r="T392" s="122"/>
      <c r="U392" s="123" t="s">
        <v>34</v>
      </c>
      <c r="V392" s="22"/>
      <c r="W392" s="22"/>
      <c r="X392" s="124">
        <v>2.2000000000000001E-4</v>
      </c>
      <c r="Y392" s="124">
        <f>$X$392*$K$392</f>
        <v>1.7600000000000001E-3</v>
      </c>
      <c r="Z392" s="124">
        <v>0</v>
      </c>
      <c r="AA392" s="125">
        <f>$Z$392*$K$392</f>
        <v>0</v>
      </c>
      <c r="AR392" s="80" t="s">
        <v>155</v>
      </c>
      <c r="AT392" s="80" t="s">
        <v>115</v>
      </c>
      <c r="AU392" s="80" t="s">
        <v>72</v>
      </c>
      <c r="AY392" s="6" t="s">
        <v>114</v>
      </c>
      <c r="BE392" s="126">
        <f>IF($U$392="základní",$N$392,0)</f>
        <v>0</v>
      </c>
      <c r="BF392" s="126">
        <f>IF($U$392="snížená",$N$392,0)</f>
        <v>0</v>
      </c>
      <c r="BG392" s="126">
        <f>IF($U$392="zákl. přenesená",$N$392,0)</f>
        <v>0</v>
      </c>
      <c r="BH392" s="126">
        <f>IF($U$392="sníž. přenesená",$N$392,0)</f>
        <v>0</v>
      </c>
      <c r="BI392" s="126">
        <f>IF($U$392="nulová",$N$392,0)</f>
        <v>0</v>
      </c>
      <c r="BJ392" s="80" t="s">
        <v>8</v>
      </c>
      <c r="BK392" s="126">
        <f>ROUND($L$392*$K$392,0)</f>
        <v>0</v>
      </c>
      <c r="BL392" s="80" t="s">
        <v>155</v>
      </c>
      <c r="BM392" s="80" t="s">
        <v>790</v>
      </c>
    </row>
    <row r="393" spans="2:65" s="6" customFormat="1" ht="16.7" customHeight="1">
      <c r="B393" s="21"/>
      <c r="C393" s="22"/>
      <c r="D393" s="22"/>
      <c r="E393" s="22"/>
      <c r="F393" s="258" t="s">
        <v>791</v>
      </c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41"/>
      <c r="T393" s="50"/>
      <c r="U393" s="22"/>
      <c r="V393" s="22"/>
      <c r="W393" s="22"/>
      <c r="X393" s="22"/>
      <c r="Y393" s="22"/>
      <c r="Z393" s="22"/>
      <c r="AA393" s="51"/>
      <c r="AT393" s="6" t="s">
        <v>123</v>
      </c>
      <c r="AU393" s="6" t="s">
        <v>72</v>
      </c>
    </row>
    <row r="394" spans="2:65" s="6" customFormat="1" ht="27.2" customHeight="1">
      <c r="B394" s="21"/>
      <c r="C394" s="117" t="s">
        <v>792</v>
      </c>
      <c r="D394" s="117" t="s">
        <v>115</v>
      </c>
      <c r="E394" s="118" t="s">
        <v>793</v>
      </c>
      <c r="F394" s="268" t="s">
        <v>794</v>
      </c>
      <c r="G394" s="267"/>
      <c r="H394" s="267"/>
      <c r="I394" s="267"/>
      <c r="J394" s="120" t="s">
        <v>206</v>
      </c>
      <c r="K394" s="121">
        <v>4</v>
      </c>
      <c r="L394" s="269"/>
      <c r="M394" s="267"/>
      <c r="N394" s="270">
        <f>ROUND($L$394*$K$394,0)</f>
        <v>0</v>
      </c>
      <c r="O394" s="267"/>
      <c r="P394" s="267"/>
      <c r="Q394" s="267"/>
      <c r="R394" s="119" t="s">
        <v>119</v>
      </c>
      <c r="S394" s="41"/>
      <c r="T394" s="122"/>
      <c r="U394" s="123" t="s">
        <v>34</v>
      </c>
      <c r="V394" s="22"/>
      <c r="W394" s="22"/>
      <c r="X394" s="124">
        <v>2.7E-4</v>
      </c>
      <c r="Y394" s="124">
        <f>$X$394*$K$394</f>
        <v>1.08E-3</v>
      </c>
      <c r="Z394" s="124">
        <v>0</v>
      </c>
      <c r="AA394" s="125">
        <f>$Z$394*$K$394</f>
        <v>0</v>
      </c>
      <c r="AR394" s="80" t="s">
        <v>155</v>
      </c>
      <c r="AT394" s="80" t="s">
        <v>115</v>
      </c>
      <c r="AU394" s="80" t="s">
        <v>72</v>
      </c>
      <c r="AY394" s="6" t="s">
        <v>114</v>
      </c>
      <c r="BE394" s="126">
        <f>IF($U$394="základní",$N$394,0)</f>
        <v>0</v>
      </c>
      <c r="BF394" s="126">
        <f>IF($U$394="snížená",$N$394,0)</f>
        <v>0</v>
      </c>
      <c r="BG394" s="126">
        <f>IF($U$394="zákl. přenesená",$N$394,0)</f>
        <v>0</v>
      </c>
      <c r="BH394" s="126">
        <f>IF($U$394="sníž. přenesená",$N$394,0)</f>
        <v>0</v>
      </c>
      <c r="BI394" s="126">
        <f>IF($U$394="nulová",$N$394,0)</f>
        <v>0</v>
      </c>
      <c r="BJ394" s="80" t="s">
        <v>8</v>
      </c>
      <c r="BK394" s="126">
        <f>ROUND($L$394*$K$394,0)</f>
        <v>0</v>
      </c>
      <c r="BL394" s="80" t="s">
        <v>155</v>
      </c>
      <c r="BM394" s="80" t="s">
        <v>795</v>
      </c>
    </row>
    <row r="395" spans="2:65" s="6" customFormat="1" ht="16.7" customHeight="1">
      <c r="B395" s="21"/>
      <c r="C395" s="22"/>
      <c r="D395" s="22"/>
      <c r="E395" s="22"/>
      <c r="F395" s="258" t="s">
        <v>796</v>
      </c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41"/>
      <c r="T395" s="50"/>
      <c r="U395" s="22"/>
      <c r="V395" s="22"/>
      <c r="W395" s="22"/>
      <c r="X395" s="22"/>
      <c r="Y395" s="22"/>
      <c r="Z395" s="22"/>
      <c r="AA395" s="51"/>
      <c r="AT395" s="6" t="s">
        <v>123</v>
      </c>
      <c r="AU395" s="6" t="s">
        <v>72</v>
      </c>
    </row>
    <row r="396" spans="2:65" s="6" customFormat="1" ht="27.2" customHeight="1">
      <c r="B396" s="21"/>
      <c r="C396" s="117" t="s">
        <v>797</v>
      </c>
      <c r="D396" s="117" t="s">
        <v>115</v>
      </c>
      <c r="E396" s="118" t="s">
        <v>798</v>
      </c>
      <c r="F396" s="268" t="s">
        <v>799</v>
      </c>
      <c r="G396" s="267"/>
      <c r="H396" s="267"/>
      <c r="I396" s="267"/>
      <c r="J396" s="120" t="s">
        <v>206</v>
      </c>
      <c r="K396" s="121">
        <v>2</v>
      </c>
      <c r="L396" s="269"/>
      <c r="M396" s="267"/>
      <c r="N396" s="270">
        <f>ROUND($L$396*$K$396,0)</f>
        <v>0</v>
      </c>
      <c r="O396" s="267"/>
      <c r="P396" s="267"/>
      <c r="Q396" s="267"/>
      <c r="R396" s="119"/>
      <c r="S396" s="41"/>
      <c r="T396" s="122"/>
      <c r="U396" s="123" t="s">
        <v>34</v>
      </c>
      <c r="V396" s="22"/>
      <c r="W396" s="22"/>
      <c r="X396" s="124">
        <v>2.7E-4</v>
      </c>
      <c r="Y396" s="124">
        <f>$X$396*$K$396</f>
        <v>5.4000000000000001E-4</v>
      </c>
      <c r="Z396" s="124">
        <v>0</v>
      </c>
      <c r="AA396" s="125">
        <f>$Z$396*$K$396</f>
        <v>0</v>
      </c>
      <c r="AR396" s="80" t="s">
        <v>155</v>
      </c>
      <c r="AT396" s="80" t="s">
        <v>115</v>
      </c>
      <c r="AU396" s="80" t="s">
        <v>72</v>
      </c>
      <c r="AY396" s="6" t="s">
        <v>114</v>
      </c>
      <c r="BE396" s="126">
        <f>IF($U$396="základní",$N$396,0)</f>
        <v>0</v>
      </c>
      <c r="BF396" s="126">
        <f>IF($U$396="snížená",$N$396,0)</f>
        <v>0</v>
      </c>
      <c r="BG396" s="126">
        <f>IF($U$396="zákl. přenesená",$N$396,0)</f>
        <v>0</v>
      </c>
      <c r="BH396" s="126">
        <f>IF($U$396="sníž. přenesená",$N$396,0)</f>
        <v>0</v>
      </c>
      <c r="BI396" s="126">
        <f>IF($U$396="nulová",$N$396,0)</f>
        <v>0</v>
      </c>
      <c r="BJ396" s="80" t="s">
        <v>8</v>
      </c>
      <c r="BK396" s="126">
        <f>ROUND($L$396*$K$396,0)</f>
        <v>0</v>
      </c>
      <c r="BL396" s="80" t="s">
        <v>155</v>
      </c>
      <c r="BM396" s="80" t="s">
        <v>800</v>
      </c>
    </row>
    <row r="397" spans="2:65" s="6" customFormat="1" ht="16.7" customHeight="1">
      <c r="B397" s="21"/>
      <c r="C397" s="22"/>
      <c r="D397" s="22"/>
      <c r="E397" s="22"/>
      <c r="F397" s="258" t="s">
        <v>796</v>
      </c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41"/>
      <c r="T397" s="50"/>
      <c r="U397" s="22"/>
      <c r="V397" s="22"/>
      <c r="W397" s="22"/>
      <c r="X397" s="22"/>
      <c r="Y397" s="22"/>
      <c r="Z397" s="22"/>
      <c r="AA397" s="51"/>
      <c r="AT397" s="6" t="s">
        <v>123</v>
      </c>
      <c r="AU397" s="6" t="s">
        <v>72</v>
      </c>
    </row>
    <row r="398" spans="2:65" s="6" customFormat="1" ht="27.2" customHeight="1">
      <c r="B398" s="21"/>
      <c r="C398" s="117" t="s">
        <v>801</v>
      </c>
      <c r="D398" s="117" t="s">
        <v>115</v>
      </c>
      <c r="E398" s="118" t="s">
        <v>802</v>
      </c>
      <c r="F398" s="268" t="s">
        <v>803</v>
      </c>
      <c r="G398" s="267"/>
      <c r="H398" s="267"/>
      <c r="I398" s="267"/>
      <c r="J398" s="120" t="s">
        <v>206</v>
      </c>
      <c r="K398" s="121">
        <v>1</v>
      </c>
      <c r="L398" s="269"/>
      <c r="M398" s="267"/>
      <c r="N398" s="270">
        <f>ROUND($L$398*$K$398,0)</f>
        <v>0</v>
      </c>
      <c r="O398" s="267"/>
      <c r="P398" s="267"/>
      <c r="Q398" s="267"/>
      <c r="R398" s="119" t="s">
        <v>119</v>
      </c>
      <c r="S398" s="41"/>
      <c r="T398" s="122"/>
      <c r="U398" s="123" t="s">
        <v>34</v>
      </c>
      <c r="V398" s="22"/>
      <c r="W398" s="22"/>
      <c r="X398" s="124">
        <v>1.24E-3</v>
      </c>
      <c r="Y398" s="124">
        <f>$X$398*$K$398</f>
        <v>1.24E-3</v>
      </c>
      <c r="Z398" s="124">
        <v>0</v>
      </c>
      <c r="AA398" s="125">
        <f>$Z$398*$K$398</f>
        <v>0</v>
      </c>
      <c r="AR398" s="80" t="s">
        <v>155</v>
      </c>
      <c r="AT398" s="80" t="s">
        <v>115</v>
      </c>
      <c r="AU398" s="80" t="s">
        <v>72</v>
      </c>
      <c r="AY398" s="6" t="s">
        <v>114</v>
      </c>
      <c r="BE398" s="126">
        <f>IF($U$398="základní",$N$398,0)</f>
        <v>0</v>
      </c>
      <c r="BF398" s="126">
        <f>IF($U$398="snížená",$N$398,0)</f>
        <v>0</v>
      </c>
      <c r="BG398" s="126">
        <f>IF($U$398="zákl. přenesená",$N$398,0)</f>
        <v>0</v>
      </c>
      <c r="BH398" s="126">
        <f>IF($U$398="sníž. přenesená",$N$398,0)</f>
        <v>0</v>
      </c>
      <c r="BI398" s="126">
        <f>IF($U$398="nulová",$N$398,0)</f>
        <v>0</v>
      </c>
      <c r="BJ398" s="80" t="s">
        <v>8</v>
      </c>
      <c r="BK398" s="126">
        <f>ROUND($L$398*$K$398,0)</f>
        <v>0</v>
      </c>
      <c r="BL398" s="80" t="s">
        <v>155</v>
      </c>
      <c r="BM398" s="80" t="s">
        <v>804</v>
      </c>
    </row>
    <row r="399" spans="2:65" s="6" customFormat="1" ht="16.7" customHeight="1">
      <c r="B399" s="21"/>
      <c r="C399" s="22"/>
      <c r="D399" s="22"/>
      <c r="E399" s="22"/>
      <c r="F399" s="258" t="s">
        <v>805</v>
      </c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41"/>
      <c r="T399" s="50"/>
      <c r="U399" s="22"/>
      <c r="V399" s="22"/>
      <c r="W399" s="22"/>
      <c r="X399" s="22"/>
      <c r="Y399" s="22"/>
      <c r="Z399" s="22"/>
      <c r="AA399" s="51"/>
      <c r="AT399" s="6" t="s">
        <v>123</v>
      </c>
      <c r="AU399" s="6" t="s">
        <v>72</v>
      </c>
    </row>
    <row r="400" spans="2:65" s="6" customFormat="1" ht="27.2" customHeight="1">
      <c r="B400" s="21"/>
      <c r="C400" s="117" t="s">
        <v>806</v>
      </c>
      <c r="D400" s="117" t="s">
        <v>115</v>
      </c>
      <c r="E400" s="118" t="s">
        <v>807</v>
      </c>
      <c r="F400" s="268" t="s">
        <v>808</v>
      </c>
      <c r="G400" s="267"/>
      <c r="H400" s="267"/>
      <c r="I400" s="267"/>
      <c r="J400" s="120" t="s">
        <v>206</v>
      </c>
      <c r="K400" s="121">
        <v>2</v>
      </c>
      <c r="L400" s="269"/>
      <c r="M400" s="267"/>
      <c r="N400" s="270">
        <f>ROUND($L$400*$K$400,0)</f>
        <v>0</v>
      </c>
      <c r="O400" s="267"/>
      <c r="P400" s="267"/>
      <c r="Q400" s="267"/>
      <c r="R400" s="119" t="s">
        <v>119</v>
      </c>
      <c r="S400" s="41"/>
      <c r="T400" s="122"/>
      <c r="U400" s="123" t="s">
        <v>34</v>
      </c>
      <c r="V400" s="22"/>
      <c r="W400" s="22"/>
      <c r="X400" s="124">
        <v>1.73E-3</v>
      </c>
      <c r="Y400" s="124">
        <f>$X$400*$K$400</f>
        <v>3.46E-3</v>
      </c>
      <c r="Z400" s="124">
        <v>0</v>
      </c>
      <c r="AA400" s="125">
        <f>$Z$400*$K$400</f>
        <v>0</v>
      </c>
      <c r="AR400" s="80" t="s">
        <v>155</v>
      </c>
      <c r="AT400" s="80" t="s">
        <v>115</v>
      </c>
      <c r="AU400" s="80" t="s">
        <v>72</v>
      </c>
      <c r="AY400" s="6" t="s">
        <v>114</v>
      </c>
      <c r="BE400" s="126">
        <f>IF($U$400="základní",$N$400,0)</f>
        <v>0</v>
      </c>
      <c r="BF400" s="126">
        <f>IF($U$400="snížená",$N$400,0)</f>
        <v>0</v>
      </c>
      <c r="BG400" s="126">
        <f>IF($U$400="zákl. přenesená",$N$400,0)</f>
        <v>0</v>
      </c>
      <c r="BH400" s="126">
        <f>IF($U$400="sníž. přenesená",$N$400,0)</f>
        <v>0</v>
      </c>
      <c r="BI400" s="126">
        <f>IF($U$400="nulová",$N$400,0)</f>
        <v>0</v>
      </c>
      <c r="BJ400" s="80" t="s">
        <v>8</v>
      </c>
      <c r="BK400" s="126">
        <f>ROUND($L$400*$K$400,0)</f>
        <v>0</v>
      </c>
      <c r="BL400" s="80" t="s">
        <v>155</v>
      </c>
      <c r="BM400" s="80" t="s">
        <v>809</v>
      </c>
    </row>
    <row r="401" spans="2:65" s="6" customFormat="1" ht="16.7" customHeight="1">
      <c r="B401" s="21"/>
      <c r="C401" s="22"/>
      <c r="D401" s="22"/>
      <c r="E401" s="22"/>
      <c r="F401" s="258" t="s">
        <v>810</v>
      </c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41"/>
      <c r="T401" s="50"/>
      <c r="U401" s="22"/>
      <c r="V401" s="22"/>
      <c r="W401" s="22"/>
      <c r="X401" s="22"/>
      <c r="Y401" s="22"/>
      <c r="Z401" s="22"/>
      <c r="AA401" s="51"/>
      <c r="AT401" s="6" t="s">
        <v>123</v>
      </c>
      <c r="AU401" s="6" t="s">
        <v>72</v>
      </c>
    </row>
    <row r="402" spans="2:65" s="6" customFormat="1" ht="27.2" customHeight="1">
      <c r="B402" s="21"/>
      <c r="C402" s="117" t="s">
        <v>811</v>
      </c>
      <c r="D402" s="117" t="s">
        <v>115</v>
      </c>
      <c r="E402" s="118" t="s">
        <v>812</v>
      </c>
      <c r="F402" s="268" t="s">
        <v>813</v>
      </c>
      <c r="G402" s="267"/>
      <c r="H402" s="267"/>
      <c r="I402" s="267"/>
      <c r="J402" s="120" t="s">
        <v>206</v>
      </c>
      <c r="K402" s="121">
        <v>2</v>
      </c>
      <c r="L402" s="269"/>
      <c r="M402" s="267"/>
      <c r="N402" s="270">
        <f>ROUND($L$402*$K$402,0)</f>
        <v>0</v>
      </c>
      <c r="O402" s="267"/>
      <c r="P402" s="267"/>
      <c r="Q402" s="267"/>
      <c r="R402" s="119" t="s">
        <v>119</v>
      </c>
      <c r="S402" s="41"/>
      <c r="T402" s="122"/>
      <c r="U402" s="123" t="s">
        <v>34</v>
      </c>
      <c r="V402" s="22"/>
      <c r="W402" s="22"/>
      <c r="X402" s="124">
        <v>6.9999999999999999E-4</v>
      </c>
      <c r="Y402" s="124">
        <f>$X$402*$K$402</f>
        <v>1.4E-3</v>
      </c>
      <c r="Z402" s="124">
        <v>0</v>
      </c>
      <c r="AA402" s="125">
        <f>$Z$402*$K$402</f>
        <v>0</v>
      </c>
      <c r="AR402" s="80" t="s">
        <v>155</v>
      </c>
      <c r="AT402" s="80" t="s">
        <v>115</v>
      </c>
      <c r="AU402" s="80" t="s">
        <v>72</v>
      </c>
      <c r="AY402" s="6" t="s">
        <v>114</v>
      </c>
      <c r="BE402" s="126">
        <f>IF($U$402="základní",$N$402,0)</f>
        <v>0</v>
      </c>
      <c r="BF402" s="126">
        <f>IF($U$402="snížená",$N$402,0)</f>
        <v>0</v>
      </c>
      <c r="BG402" s="126">
        <f>IF($U$402="zákl. přenesená",$N$402,0)</f>
        <v>0</v>
      </c>
      <c r="BH402" s="126">
        <f>IF($U$402="sníž. přenesená",$N$402,0)</f>
        <v>0</v>
      </c>
      <c r="BI402" s="126">
        <f>IF($U$402="nulová",$N$402,0)</f>
        <v>0</v>
      </c>
      <c r="BJ402" s="80" t="s">
        <v>8</v>
      </c>
      <c r="BK402" s="126">
        <f>ROUND($L$402*$K$402,0)</f>
        <v>0</v>
      </c>
      <c r="BL402" s="80" t="s">
        <v>155</v>
      </c>
      <c r="BM402" s="80" t="s">
        <v>814</v>
      </c>
    </row>
    <row r="403" spans="2:65" s="6" customFormat="1" ht="16.7" customHeight="1">
      <c r="B403" s="21"/>
      <c r="C403" s="22"/>
      <c r="D403" s="22"/>
      <c r="E403" s="22"/>
      <c r="F403" s="258" t="s">
        <v>815</v>
      </c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41"/>
      <c r="T403" s="50"/>
      <c r="U403" s="22"/>
      <c r="V403" s="22"/>
      <c r="W403" s="22"/>
      <c r="X403" s="22"/>
      <c r="Y403" s="22"/>
      <c r="Z403" s="22"/>
      <c r="AA403" s="51"/>
      <c r="AT403" s="6" t="s">
        <v>123</v>
      </c>
      <c r="AU403" s="6" t="s">
        <v>72</v>
      </c>
    </row>
    <row r="404" spans="2:65" s="6" customFormat="1" ht="27.2" customHeight="1">
      <c r="B404" s="21"/>
      <c r="C404" s="117" t="s">
        <v>816</v>
      </c>
      <c r="D404" s="117" t="s">
        <v>115</v>
      </c>
      <c r="E404" s="118" t="s">
        <v>817</v>
      </c>
      <c r="F404" s="268" t="s">
        <v>818</v>
      </c>
      <c r="G404" s="267"/>
      <c r="H404" s="267"/>
      <c r="I404" s="267"/>
      <c r="J404" s="120" t="s">
        <v>206</v>
      </c>
      <c r="K404" s="121">
        <v>1</v>
      </c>
      <c r="L404" s="269"/>
      <c r="M404" s="267"/>
      <c r="N404" s="270">
        <f>ROUND($L$404*$K$404,0)</f>
        <v>0</v>
      </c>
      <c r="O404" s="267"/>
      <c r="P404" s="267"/>
      <c r="Q404" s="267"/>
      <c r="R404" s="119" t="s">
        <v>119</v>
      </c>
      <c r="S404" s="41"/>
      <c r="T404" s="122"/>
      <c r="U404" s="123" t="s">
        <v>34</v>
      </c>
      <c r="V404" s="22"/>
      <c r="W404" s="22"/>
      <c r="X404" s="124">
        <v>1.07E-3</v>
      </c>
      <c r="Y404" s="124">
        <f>$X$404*$K$404</f>
        <v>1.07E-3</v>
      </c>
      <c r="Z404" s="124">
        <v>0</v>
      </c>
      <c r="AA404" s="125">
        <f>$Z$404*$K$404</f>
        <v>0</v>
      </c>
      <c r="AR404" s="80" t="s">
        <v>155</v>
      </c>
      <c r="AT404" s="80" t="s">
        <v>115</v>
      </c>
      <c r="AU404" s="80" t="s">
        <v>72</v>
      </c>
      <c r="AY404" s="6" t="s">
        <v>114</v>
      </c>
      <c r="BE404" s="126">
        <f>IF($U$404="základní",$N$404,0)</f>
        <v>0</v>
      </c>
      <c r="BF404" s="126">
        <f>IF($U$404="snížená",$N$404,0)</f>
        <v>0</v>
      </c>
      <c r="BG404" s="126">
        <f>IF($U$404="zákl. přenesená",$N$404,0)</f>
        <v>0</v>
      </c>
      <c r="BH404" s="126">
        <f>IF($U$404="sníž. přenesená",$N$404,0)</f>
        <v>0</v>
      </c>
      <c r="BI404" s="126">
        <f>IF($U$404="nulová",$N$404,0)</f>
        <v>0</v>
      </c>
      <c r="BJ404" s="80" t="s">
        <v>8</v>
      </c>
      <c r="BK404" s="126">
        <f>ROUND($L$404*$K$404,0)</f>
        <v>0</v>
      </c>
      <c r="BL404" s="80" t="s">
        <v>155</v>
      </c>
      <c r="BM404" s="80" t="s">
        <v>819</v>
      </c>
    </row>
    <row r="405" spans="2:65" s="6" customFormat="1" ht="16.7" customHeight="1">
      <c r="B405" s="21"/>
      <c r="C405" s="22"/>
      <c r="D405" s="22"/>
      <c r="E405" s="22"/>
      <c r="F405" s="258" t="s">
        <v>820</v>
      </c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41"/>
      <c r="T405" s="50"/>
      <c r="U405" s="22"/>
      <c r="V405" s="22"/>
      <c r="W405" s="22"/>
      <c r="X405" s="22"/>
      <c r="Y405" s="22"/>
      <c r="Z405" s="22"/>
      <c r="AA405" s="51"/>
      <c r="AT405" s="6" t="s">
        <v>123</v>
      </c>
      <c r="AU405" s="6" t="s">
        <v>72</v>
      </c>
    </row>
    <row r="406" spans="2:65" s="6" customFormat="1" ht="15.75" customHeight="1">
      <c r="B406" s="21"/>
      <c r="C406" s="134" t="s">
        <v>821</v>
      </c>
      <c r="D406" s="134" t="s">
        <v>140</v>
      </c>
      <c r="E406" s="135" t="s">
        <v>822</v>
      </c>
      <c r="F406" s="263" t="s">
        <v>823</v>
      </c>
      <c r="G406" s="264"/>
      <c r="H406" s="264"/>
      <c r="I406" s="264"/>
      <c r="J406" s="136" t="s">
        <v>202</v>
      </c>
      <c r="K406" s="137">
        <v>1</v>
      </c>
      <c r="L406" s="265"/>
      <c r="M406" s="264"/>
      <c r="N406" s="266">
        <f>ROUND($L$406*$K$406,0)</f>
        <v>0</v>
      </c>
      <c r="O406" s="267"/>
      <c r="P406" s="267"/>
      <c r="Q406" s="267"/>
      <c r="R406" s="119"/>
      <c r="S406" s="41"/>
      <c r="T406" s="122"/>
      <c r="U406" s="123" t="s">
        <v>34</v>
      </c>
      <c r="V406" s="22"/>
      <c r="W406" s="22"/>
      <c r="X406" s="124">
        <v>0</v>
      </c>
      <c r="Y406" s="124">
        <f>$X$406*$K$406</f>
        <v>0</v>
      </c>
      <c r="Z406" s="124">
        <v>0</v>
      </c>
      <c r="AA406" s="125">
        <f>$Z$406*$K$406</f>
        <v>0</v>
      </c>
      <c r="AR406" s="80" t="s">
        <v>161</v>
      </c>
      <c r="AT406" s="80" t="s">
        <v>140</v>
      </c>
      <c r="AU406" s="80" t="s">
        <v>72</v>
      </c>
      <c r="AY406" s="6" t="s">
        <v>114</v>
      </c>
      <c r="BE406" s="126">
        <f>IF($U$406="základní",$N$406,0)</f>
        <v>0</v>
      </c>
      <c r="BF406" s="126">
        <f>IF($U$406="snížená",$N$406,0)</f>
        <v>0</v>
      </c>
      <c r="BG406" s="126">
        <f>IF($U$406="zákl. přenesená",$N$406,0)</f>
        <v>0</v>
      </c>
      <c r="BH406" s="126">
        <f>IF($U$406="sníž. přenesená",$N$406,0)</f>
        <v>0</v>
      </c>
      <c r="BI406" s="126">
        <f>IF($U$406="nulová",$N$406,0)</f>
        <v>0</v>
      </c>
      <c r="BJ406" s="80" t="s">
        <v>8</v>
      </c>
      <c r="BK406" s="126">
        <f>ROUND($L$406*$K$406,0)</f>
        <v>0</v>
      </c>
      <c r="BL406" s="80" t="s">
        <v>155</v>
      </c>
      <c r="BM406" s="80" t="s">
        <v>824</v>
      </c>
    </row>
    <row r="407" spans="2:65" s="6" customFormat="1" ht="16.7" customHeight="1">
      <c r="B407" s="21"/>
      <c r="C407" s="22"/>
      <c r="D407" s="22"/>
      <c r="E407" s="22"/>
      <c r="F407" s="258" t="s">
        <v>823</v>
      </c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41"/>
      <c r="T407" s="50"/>
      <c r="U407" s="22"/>
      <c r="V407" s="22"/>
      <c r="W407" s="22"/>
      <c r="X407" s="22"/>
      <c r="Y407" s="22"/>
      <c r="Z407" s="22"/>
      <c r="AA407" s="51"/>
      <c r="AT407" s="6" t="s">
        <v>123</v>
      </c>
      <c r="AU407" s="6" t="s">
        <v>72</v>
      </c>
    </row>
    <row r="408" spans="2:65" s="6" customFormat="1" ht="27.2" customHeight="1">
      <c r="B408" s="21"/>
      <c r="C408" s="117" t="s">
        <v>825</v>
      </c>
      <c r="D408" s="117" t="s">
        <v>115</v>
      </c>
      <c r="E408" s="118" t="s">
        <v>826</v>
      </c>
      <c r="F408" s="268" t="s">
        <v>827</v>
      </c>
      <c r="G408" s="267"/>
      <c r="H408" s="267"/>
      <c r="I408" s="267"/>
      <c r="J408" s="120" t="s">
        <v>206</v>
      </c>
      <c r="K408" s="121">
        <v>8</v>
      </c>
      <c r="L408" s="269"/>
      <c r="M408" s="267"/>
      <c r="N408" s="270">
        <f>ROUND($L$408*$K$408,0)</f>
        <v>0</v>
      </c>
      <c r="O408" s="267"/>
      <c r="P408" s="267"/>
      <c r="Q408" s="267"/>
      <c r="R408" s="119" t="s">
        <v>119</v>
      </c>
      <c r="S408" s="41"/>
      <c r="T408" s="122"/>
      <c r="U408" s="123" t="s">
        <v>34</v>
      </c>
      <c r="V408" s="22"/>
      <c r="W408" s="22"/>
      <c r="X408" s="124">
        <v>1.6800000000000001E-3</v>
      </c>
      <c r="Y408" s="124">
        <f>$X$408*$K$408</f>
        <v>1.3440000000000001E-2</v>
      </c>
      <c r="Z408" s="124">
        <v>0</v>
      </c>
      <c r="AA408" s="125">
        <f>$Z$408*$K$408</f>
        <v>0</v>
      </c>
      <c r="AR408" s="80" t="s">
        <v>155</v>
      </c>
      <c r="AT408" s="80" t="s">
        <v>115</v>
      </c>
      <c r="AU408" s="80" t="s">
        <v>72</v>
      </c>
      <c r="AY408" s="6" t="s">
        <v>114</v>
      </c>
      <c r="BE408" s="126">
        <f>IF($U$408="základní",$N$408,0)</f>
        <v>0</v>
      </c>
      <c r="BF408" s="126">
        <f>IF($U$408="snížená",$N$408,0)</f>
        <v>0</v>
      </c>
      <c r="BG408" s="126">
        <f>IF($U$408="zákl. přenesená",$N$408,0)</f>
        <v>0</v>
      </c>
      <c r="BH408" s="126">
        <f>IF($U$408="sníž. přenesená",$N$408,0)</f>
        <v>0</v>
      </c>
      <c r="BI408" s="126">
        <f>IF($U$408="nulová",$N$408,0)</f>
        <v>0</v>
      </c>
      <c r="BJ408" s="80" t="s">
        <v>8</v>
      </c>
      <c r="BK408" s="126">
        <f>ROUND($L$408*$K$408,0)</f>
        <v>0</v>
      </c>
      <c r="BL408" s="80" t="s">
        <v>155</v>
      </c>
      <c r="BM408" s="80" t="s">
        <v>828</v>
      </c>
    </row>
    <row r="409" spans="2:65" s="6" customFormat="1" ht="16.7" customHeight="1">
      <c r="B409" s="21"/>
      <c r="C409" s="22"/>
      <c r="D409" s="22"/>
      <c r="E409" s="22"/>
      <c r="F409" s="258" t="s">
        <v>829</v>
      </c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41"/>
      <c r="T409" s="50"/>
      <c r="U409" s="22"/>
      <c r="V409" s="22"/>
      <c r="W409" s="22"/>
      <c r="X409" s="22"/>
      <c r="Y409" s="22"/>
      <c r="Z409" s="22"/>
      <c r="AA409" s="51"/>
      <c r="AT409" s="6" t="s">
        <v>123</v>
      </c>
      <c r="AU409" s="6" t="s">
        <v>72</v>
      </c>
    </row>
    <row r="410" spans="2:65" s="6" customFormat="1" ht="27.2" customHeight="1">
      <c r="B410" s="21"/>
      <c r="C410" s="117" t="s">
        <v>830</v>
      </c>
      <c r="D410" s="117" t="s">
        <v>115</v>
      </c>
      <c r="E410" s="118" t="s">
        <v>831</v>
      </c>
      <c r="F410" s="268" t="s">
        <v>832</v>
      </c>
      <c r="G410" s="267"/>
      <c r="H410" s="267"/>
      <c r="I410" s="267"/>
      <c r="J410" s="120" t="s">
        <v>206</v>
      </c>
      <c r="K410" s="121">
        <v>2</v>
      </c>
      <c r="L410" s="269"/>
      <c r="M410" s="267"/>
      <c r="N410" s="270">
        <f>ROUND($L$410*$K$410,0)</f>
        <v>0</v>
      </c>
      <c r="O410" s="267"/>
      <c r="P410" s="267"/>
      <c r="Q410" s="267"/>
      <c r="R410" s="119" t="s">
        <v>119</v>
      </c>
      <c r="S410" s="41"/>
      <c r="T410" s="122"/>
      <c r="U410" s="123" t="s">
        <v>34</v>
      </c>
      <c r="V410" s="22"/>
      <c r="W410" s="22"/>
      <c r="X410" s="124">
        <v>9.5899999999999996E-3</v>
      </c>
      <c r="Y410" s="124">
        <f>$X$410*$K$410</f>
        <v>1.9179999999999999E-2</v>
      </c>
      <c r="Z410" s="124">
        <v>0</v>
      </c>
      <c r="AA410" s="125">
        <f>$Z$410*$K$410</f>
        <v>0</v>
      </c>
      <c r="AR410" s="80" t="s">
        <v>155</v>
      </c>
      <c r="AT410" s="80" t="s">
        <v>115</v>
      </c>
      <c r="AU410" s="80" t="s">
        <v>72</v>
      </c>
      <c r="AY410" s="6" t="s">
        <v>114</v>
      </c>
      <c r="BE410" s="126">
        <f>IF($U$410="základní",$N$410,0)</f>
        <v>0</v>
      </c>
      <c r="BF410" s="126">
        <f>IF($U$410="snížená",$N$410,0)</f>
        <v>0</v>
      </c>
      <c r="BG410" s="126">
        <f>IF($U$410="zákl. přenesená",$N$410,0)</f>
        <v>0</v>
      </c>
      <c r="BH410" s="126">
        <f>IF($U$410="sníž. přenesená",$N$410,0)</f>
        <v>0</v>
      </c>
      <c r="BI410" s="126">
        <f>IF($U$410="nulová",$N$410,0)</f>
        <v>0</v>
      </c>
      <c r="BJ410" s="80" t="s">
        <v>8</v>
      </c>
      <c r="BK410" s="126">
        <f>ROUND($L$410*$K$410,0)</f>
        <v>0</v>
      </c>
      <c r="BL410" s="80" t="s">
        <v>155</v>
      </c>
      <c r="BM410" s="80" t="s">
        <v>833</v>
      </c>
    </row>
    <row r="411" spans="2:65" s="6" customFormat="1" ht="16.7" customHeight="1">
      <c r="B411" s="21"/>
      <c r="C411" s="22"/>
      <c r="D411" s="22"/>
      <c r="E411" s="22"/>
      <c r="F411" s="258" t="s">
        <v>834</v>
      </c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41"/>
      <c r="T411" s="50"/>
      <c r="U411" s="22"/>
      <c r="V411" s="22"/>
      <c r="W411" s="22"/>
      <c r="X411" s="22"/>
      <c r="Y411" s="22"/>
      <c r="Z411" s="22"/>
      <c r="AA411" s="51"/>
      <c r="AT411" s="6" t="s">
        <v>123</v>
      </c>
      <c r="AU411" s="6" t="s">
        <v>72</v>
      </c>
    </row>
    <row r="412" spans="2:65" s="6" customFormat="1" ht="27.2" customHeight="1">
      <c r="B412" s="21"/>
      <c r="C412" s="134" t="s">
        <v>835</v>
      </c>
      <c r="D412" s="134" t="s">
        <v>140</v>
      </c>
      <c r="E412" s="135" t="s">
        <v>836</v>
      </c>
      <c r="F412" s="263" t="s">
        <v>837</v>
      </c>
      <c r="G412" s="264"/>
      <c r="H412" s="264"/>
      <c r="I412" s="264"/>
      <c r="J412" s="136" t="s">
        <v>202</v>
      </c>
      <c r="K412" s="137">
        <v>2</v>
      </c>
      <c r="L412" s="265"/>
      <c r="M412" s="264"/>
      <c r="N412" s="266">
        <f>ROUND($L$412*$K$412,0)</f>
        <v>0</v>
      </c>
      <c r="O412" s="267"/>
      <c r="P412" s="267"/>
      <c r="Q412" s="267"/>
      <c r="R412" s="119"/>
      <c r="S412" s="41"/>
      <c r="T412" s="122"/>
      <c r="U412" s="123" t="s">
        <v>34</v>
      </c>
      <c r="V412" s="22"/>
      <c r="W412" s="22"/>
      <c r="X412" s="124">
        <v>0</v>
      </c>
      <c r="Y412" s="124">
        <f>$X$412*$K$412</f>
        <v>0</v>
      </c>
      <c r="Z412" s="124">
        <v>0</v>
      </c>
      <c r="AA412" s="125">
        <f>$Z$412*$K$412</f>
        <v>0</v>
      </c>
      <c r="AR412" s="80" t="s">
        <v>161</v>
      </c>
      <c r="AT412" s="80" t="s">
        <v>140</v>
      </c>
      <c r="AU412" s="80" t="s">
        <v>72</v>
      </c>
      <c r="AY412" s="6" t="s">
        <v>114</v>
      </c>
      <c r="BE412" s="126">
        <f>IF($U$412="základní",$N$412,0)</f>
        <v>0</v>
      </c>
      <c r="BF412" s="126">
        <f>IF($U$412="snížená",$N$412,0)</f>
        <v>0</v>
      </c>
      <c r="BG412" s="126">
        <f>IF($U$412="zákl. přenesená",$N$412,0)</f>
        <v>0</v>
      </c>
      <c r="BH412" s="126">
        <f>IF($U$412="sníž. přenesená",$N$412,0)</f>
        <v>0</v>
      </c>
      <c r="BI412" s="126">
        <f>IF($U$412="nulová",$N$412,0)</f>
        <v>0</v>
      </c>
      <c r="BJ412" s="80" t="s">
        <v>8</v>
      </c>
      <c r="BK412" s="126">
        <f>ROUND($L$412*$K$412,0)</f>
        <v>0</v>
      </c>
      <c r="BL412" s="80" t="s">
        <v>155</v>
      </c>
      <c r="BM412" s="80" t="s">
        <v>838</v>
      </c>
    </row>
    <row r="413" spans="2:65" s="6" customFormat="1" ht="16.7" customHeight="1">
      <c r="B413" s="21"/>
      <c r="C413" s="22"/>
      <c r="D413" s="22"/>
      <c r="E413" s="22"/>
      <c r="F413" s="258" t="s">
        <v>837</v>
      </c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41"/>
      <c r="T413" s="50"/>
      <c r="U413" s="22"/>
      <c r="V413" s="22"/>
      <c r="W413" s="22"/>
      <c r="X413" s="22"/>
      <c r="Y413" s="22"/>
      <c r="Z413" s="22"/>
      <c r="AA413" s="51"/>
      <c r="AT413" s="6" t="s">
        <v>123</v>
      </c>
      <c r="AU413" s="6" t="s">
        <v>72</v>
      </c>
    </row>
    <row r="414" spans="2:65" s="6" customFormat="1" ht="27.2" customHeight="1">
      <c r="B414" s="21"/>
      <c r="C414" s="134" t="s">
        <v>839</v>
      </c>
      <c r="D414" s="134" t="s">
        <v>140</v>
      </c>
      <c r="E414" s="135" t="s">
        <v>840</v>
      </c>
      <c r="F414" s="263" t="s">
        <v>841</v>
      </c>
      <c r="G414" s="264"/>
      <c r="H414" s="264"/>
      <c r="I414" s="264"/>
      <c r="J414" s="136" t="s">
        <v>202</v>
      </c>
      <c r="K414" s="137">
        <v>1</v>
      </c>
      <c r="L414" s="265"/>
      <c r="M414" s="264"/>
      <c r="N414" s="266">
        <f>ROUND($L$414*$K$414,0)</f>
        <v>0</v>
      </c>
      <c r="O414" s="267"/>
      <c r="P414" s="267"/>
      <c r="Q414" s="267"/>
      <c r="R414" s="119"/>
      <c r="S414" s="41"/>
      <c r="T414" s="122"/>
      <c r="U414" s="123" t="s">
        <v>34</v>
      </c>
      <c r="V414" s="22"/>
      <c r="W414" s="22"/>
      <c r="X414" s="124">
        <v>0</v>
      </c>
      <c r="Y414" s="124">
        <f>$X$414*$K$414</f>
        <v>0</v>
      </c>
      <c r="Z414" s="124">
        <v>0</v>
      </c>
      <c r="AA414" s="125">
        <f>$Z$414*$K$414</f>
        <v>0</v>
      </c>
      <c r="AR414" s="80" t="s">
        <v>161</v>
      </c>
      <c r="AT414" s="80" t="s">
        <v>140</v>
      </c>
      <c r="AU414" s="80" t="s">
        <v>72</v>
      </c>
      <c r="AY414" s="6" t="s">
        <v>114</v>
      </c>
      <c r="BE414" s="126">
        <f>IF($U$414="základní",$N$414,0)</f>
        <v>0</v>
      </c>
      <c r="BF414" s="126">
        <f>IF($U$414="snížená",$N$414,0)</f>
        <v>0</v>
      </c>
      <c r="BG414" s="126">
        <f>IF($U$414="zákl. přenesená",$N$414,0)</f>
        <v>0</v>
      </c>
      <c r="BH414" s="126">
        <f>IF($U$414="sníž. přenesená",$N$414,0)</f>
        <v>0</v>
      </c>
      <c r="BI414" s="126">
        <f>IF($U$414="nulová",$N$414,0)</f>
        <v>0</v>
      </c>
      <c r="BJ414" s="80" t="s">
        <v>8</v>
      </c>
      <c r="BK414" s="126">
        <f>ROUND($L$414*$K$414,0)</f>
        <v>0</v>
      </c>
      <c r="BL414" s="80" t="s">
        <v>155</v>
      </c>
      <c r="BM414" s="80" t="s">
        <v>842</v>
      </c>
    </row>
    <row r="415" spans="2:65" s="6" customFormat="1" ht="16.7" customHeight="1">
      <c r="B415" s="21"/>
      <c r="C415" s="22"/>
      <c r="D415" s="22"/>
      <c r="E415" s="22"/>
      <c r="F415" s="258" t="s">
        <v>841</v>
      </c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41"/>
      <c r="T415" s="50"/>
      <c r="U415" s="22"/>
      <c r="V415" s="22"/>
      <c r="W415" s="22"/>
      <c r="X415" s="22"/>
      <c r="Y415" s="22"/>
      <c r="Z415" s="22"/>
      <c r="AA415" s="51"/>
      <c r="AT415" s="6" t="s">
        <v>123</v>
      </c>
      <c r="AU415" s="6" t="s">
        <v>72</v>
      </c>
    </row>
    <row r="416" spans="2:65" s="6" customFormat="1" ht="27.2" customHeight="1">
      <c r="B416" s="21"/>
      <c r="C416" s="134" t="s">
        <v>843</v>
      </c>
      <c r="D416" s="134" t="s">
        <v>140</v>
      </c>
      <c r="E416" s="135" t="s">
        <v>844</v>
      </c>
      <c r="F416" s="263" t="s">
        <v>845</v>
      </c>
      <c r="G416" s="264"/>
      <c r="H416" s="264"/>
      <c r="I416" s="264"/>
      <c r="J416" s="136" t="s">
        <v>202</v>
      </c>
      <c r="K416" s="137">
        <v>2</v>
      </c>
      <c r="L416" s="265"/>
      <c r="M416" s="264"/>
      <c r="N416" s="266">
        <f>ROUND($L$416*$K$416,0)</f>
        <v>0</v>
      </c>
      <c r="O416" s="267"/>
      <c r="P416" s="267"/>
      <c r="Q416" s="267"/>
      <c r="R416" s="119"/>
      <c r="S416" s="41"/>
      <c r="T416" s="122"/>
      <c r="U416" s="123" t="s">
        <v>34</v>
      </c>
      <c r="V416" s="22"/>
      <c r="W416" s="22"/>
      <c r="X416" s="124">
        <v>0</v>
      </c>
      <c r="Y416" s="124">
        <f>$X$416*$K$416</f>
        <v>0</v>
      </c>
      <c r="Z416" s="124">
        <v>0</v>
      </c>
      <c r="AA416" s="125">
        <f>$Z$416*$K$416</f>
        <v>0</v>
      </c>
      <c r="AR416" s="80" t="s">
        <v>161</v>
      </c>
      <c r="AT416" s="80" t="s">
        <v>140</v>
      </c>
      <c r="AU416" s="80" t="s">
        <v>72</v>
      </c>
      <c r="AY416" s="6" t="s">
        <v>114</v>
      </c>
      <c r="BE416" s="126">
        <f>IF($U$416="základní",$N$416,0)</f>
        <v>0</v>
      </c>
      <c r="BF416" s="126">
        <f>IF($U$416="snížená",$N$416,0)</f>
        <v>0</v>
      </c>
      <c r="BG416" s="126">
        <f>IF($U$416="zákl. přenesená",$N$416,0)</f>
        <v>0</v>
      </c>
      <c r="BH416" s="126">
        <f>IF($U$416="sníž. přenesená",$N$416,0)</f>
        <v>0</v>
      </c>
      <c r="BI416" s="126">
        <f>IF($U$416="nulová",$N$416,0)</f>
        <v>0</v>
      </c>
      <c r="BJ416" s="80" t="s">
        <v>8</v>
      </c>
      <c r="BK416" s="126">
        <f>ROUND($L$416*$K$416,0)</f>
        <v>0</v>
      </c>
      <c r="BL416" s="80" t="s">
        <v>155</v>
      </c>
      <c r="BM416" s="80" t="s">
        <v>846</v>
      </c>
    </row>
    <row r="417" spans="2:65" s="6" customFormat="1" ht="16.7" customHeight="1">
      <c r="B417" s="21"/>
      <c r="C417" s="22"/>
      <c r="D417" s="22"/>
      <c r="E417" s="22"/>
      <c r="F417" s="258" t="s">
        <v>845</v>
      </c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41"/>
      <c r="T417" s="50"/>
      <c r="U417" s="22"/>
      <c r="V417" s="22"/>
      <c r="W417" s="22"/>
      <c r="X417" s="22"/>
      <c r="Y417" s="22"/>
      <c r="Z417" s="22"/>
      <c r="AA417" s="51"/>
      <c r="AT417" s="6" t="s">
        <v>123</v>
      </c>
      <c r="AU417" s="6" t="s">
        <v>72</v>
      </c>
    </row>
    <row r="418" spans="2:65" s="6" customFormat="1" ht="27.2" customHeight="1">
      <c r="B418" s="21"/>
      <c r="C418" s="134" t="s">
        <v>847</v>
      </c>
      <c r="D418" s="134" t="s">
        <v>140</v>
      </c>
      <c r="E418" s="135" t="s">
        <v>848</v>
      </c>
      <c r="F418" s="263" t="s">
        <v>849</v>
      </c>
      <c r="G418" s="264"/>
      <c r="H418" s="264"/>
      <c r="I418" s="264"/>
      <c r="J418" s="136" t="s">
        <v>202</v>
      </c>
      <c r="K418" s="137">
        <v>8</v>
      </c>
      <c r="L418" s="265"/>
      <c r="M418" s="264"/>
      <c r="N418" s="266">
        <f>ROUND($L$418*$K$418,0)</f>
        <v>0</v>
      </c>
      <c r="O418" s="267"/>
      <c r="P418" s="267"/>
      <c r="Q418" s="267"/>
      <c r="R418" s="119"/>
      <c r="S418" s="41"/>
      <c r="T418" s="122"/>
      <c r="U418" s="123" t="s">
        <v>34</v>
      </c>
      <c r="V418" s="22"/>
      <c r="W418" s="22"/>
      <c r="X418" s="124">
        <v>0</v>
      </c>
      <c r="Y418" s="124">
        <f>$X$418*$K$418</f>
        <v>0</v>
      </c>
      <c r="Z418" s="124">
        <v>0</v>
      </c>
      <c r="AA418" s="125">
        <f>$Z$418*$K$418</f>
        <v>0</v>
      </c>
      <c r="AR418" s="80" t="s">
        <v>161</v>
      </c>
      <c r="AT418" s="80" t="s">
        <v>140</v>
      </c>
      <c r="AU418" s="80" t="s">
        <v>72</v>
      </c>
      <c r="AY418" s="6" t="s">
        <v>114</v>
      </c>
      <c r="BE418" s="126">
        <f>IF($U$418="základní",$N$418,0)</f>
        <v>0</v>
      </c>
      <c r="BF418" s="126">
        <f>IF($U$418="snížená",$N$418,0)</f>
        <v>0</v>
      </c>
      <c r="BG418" s="126">
        <f>IF($U$418="zákl. přenesená",$N$418,0)</f>
        <v>0</v>
      </c>
      <c r="BH418" s="126">
        <f>IF($U$418="sníž. přenesená",$N$418,0)</f>
        <v>0</v>
      </c>
      <c r="BI418" s="126">
        <f>IF($U$418="nulová",$N$418,0)</f>
        <v>0</v>
      </c>
      <c r="BJ418" s="80" t="s">
        <v>8</v>
      </c>
      <c r="BK418" s="126">
        <f>ROUND($L$418*$K$418,0)</f>
        <v>0</v>
      </c>
      <c r="BL418" s="80" t="s">
        <v>155</v>
      </c>
      <c r="BM418" s="80" t="s">
        <v>850</v>
      </c>
    </row>
    <row r="419" spans="2:65" s="6" customFormat="1" ht="16.7" customHeight="1">
      <c r="B419" s="21"/>
      <c r="C419" s="22"/>
      <c r="D419" s="22"/>
      <c r="E419" s="22"/>
      <c r="F419" s="258" t="s">
        <v>849</v>
      </c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41"/>
      <c r="T419" s="50"/>
      <c r="U419" s="22"/>
      <c r="V419" s="22"/>
      <c r="W419" s="22"/>
      <c r="X419" s="22"/>
      <c r="Y419" s="22"/>
      <c r="Z419" s="22"/>
      <c r="AA419" s="51"/>
      <c r="AT419" s="6" t="s">
        <v>123</v>
      </c>
      <c r="AU419" s="6" t="s">
        <v>72</v>
      </c>
    </row>
    <row r="420" spans="2:65" s="106" customFormat="1" ht="30.95" customHeight="1">
      <c r="B420" s="107"/>
      <c r="C420" s="108"/>
      <c r="D420" s="116" t="s">
        <v>98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262">
        <f>$BK$420</f>
        <v>0</v>
      </c>
      <c r="O420" s="261"/>
      <c r="P420" s="261"/>
      <c r="Q420" s="261"/>
      <c r="R420" s="108"/>
      <c r="S420" s="110"/>
      <c r="T420" s="111"/>
      <c r="U420" s="108"/>
      <c r="V420" s="108"/>
      <c r="W420" s="112">
        <f>SUM($W$421:$W$436)</f>
        <v>0</v>
      </c>
      <c r="X420" s="108"/>
      <c r="Y420" s="112">
        <f>SUM($Y$421:$Y$436)</f>
        <v>0</v>
      </c>
      <c r="Z420" s="108"/>
      <c r="AA420" s="113">
        <f>SUM($AA$421:$AA$436)</f>
        <v>0</v>
      </c>
      <c r="AR420" s="114" t="s">
        <v>72</v>
      </c>
      <c r="AT420" s="114" t="s">
        <v>63</v>
      </c>
      <c r="AU420" s="114" t="s">
        <v>8</v>
      </c>
      <c r="AY420" s="114" t="s">
        <v>114</v>
      </c>
      <c r="BK420" s="115">
        <f>SUM($BK$421:$BK$436)</f>
        <v>0</v>
      </c>
    </row>
    <row r="421" spans="2:65" s="6" customFormat="1" ht="15.75" customHeight="1">
      <c r="B421" s="21"/>
      <c r="C421" s="134" t="s">
        <v>851</v>
      </c>
      <c r="D421" s="134" t="s">
        <v>140</v>
      </c>
      <c r="E421" s="135" t="s">
        <v>852</v>
      </c>
      <c r="F421" s="263" t="s">
        <v>853</v>
      </c>
      <c r="G421" s="264"/>
      <c r="H421" s="264"/>
      <c r="I421" s="264"/>
      <c r="J421" s="136" t="s">
        <v>202</v>
      </c>
      <c r="K421" s="137">
        <v>1</v>
      </c>
      <c r="L421" s="265"/>
      <c r="M421" s="264"/>
      <c r="N421" s="266">
        <f>ROUND($L$421*$K$421,0)</f>
        <v>0</v>
      </c>
      <c r="O421" s="267"/>
      <c r="P421" s="267"/>
      <c r="Q421" s="267"/>
      <c r="R421" s="119"/>
      <c r="S421" s="41"/>
      <c r="T421" s="122"/>
      <c r="U421" s="123" t="s">
        <v>34</v>
      </c>
      <c r="V421" s="22"/>
      <c r="W421" s="22"/>
      <c r="X421" s="124">
        <v>0</v>
      </c>
      <c r="Y421" s="124">
        <f>$X$421*$K$421</f>
        <v>0</v>
      </c>
      <c r="Z421" s="124">
        <v>0</v>
      </c>
      <c r="AA421" s="125">
        <f>$Z$421*$K$421</f>
        <v>0</v>
      </c>
      <c r="AR421" s="80" t="s">
        <v>161</v>
      </c>
      <c r="AT421" s="80" t="s">
        <v>140</v>
      </c>
      <c r="AU421" s="80" t="s">
        <v>72</v>
      </c>
      <c r="AY421" s="6" t="s">
        <v>114</v>
      </c>
      <c r="BE421" s="126">
        <f>IF($U$421="základní",$N$421,0)</f>
        <v>0</v>
      </c>
      <c r="BF421" s="126">
        <f>IF($U$421="snížená",$N$421,0)</f>
        <v>0</v>
      </c>
      <c r="BG421" s="126">
        <f>IF($U$421="zákl. přenesená",$N$421,0)</f>
        <v>0</v>
      </c>
      <c r="BH421" s="126">
        <f>IF($U$421="sníž. přenesená",$N$421,0)</f>
        <v>0</v>
      </c>
      <c r="BI421" s="126">
        <f>IF($U$421="nulová",$N$421,0)</f>
        <v>0</v>
      </c>
      <c r="BJ421" s="80" t="s">
        <v>8</v>
      </c>
      <c r="BK421" s="126">
        <f>ROUND($L$421*$K$421,0)</f>
        <v>0</v>
      </c>
      <c r="BL421" s="80" t="s">
        <v>155</v>
      </c>
      <c r="BM421" s="80" t="s">
        <v>854</v>
      </c>
    </row>
    <row r="422" spans="2:65" s="6" customFormat="1" ht="16.7" customHeight="1">
      <c r="B422" s="21"/>
      <c r="C422" s="22"/>
      <c r="D422" s="22"/>
      <c r="E422" s="22"/>
      <c r="F422" s="258" t="s">
        <v>853</v>
      </c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41"/>
      <c r="T422" s="50"/>
      <c r="U422" s="22"/>
      <c r="V422" s="22"/>
      <c r="W422" s="22"/>
      <c r="X422" s="22"/>
      <c r="Y422" s="22"/>
      <c r="Z422" s="22"/>
      <c r="AA422" s="51"/>
      <c r="AT422" s="6" t="s">
        <v>123</v>
      </c>
      <c r="AU422" s="6" t="s">
        <v>72</v>
      </c>
    </row>
    <row r="423" spans="2:65" s="6" customFormat="1" ht="15.75" customHeight="1">
      <c r="B423" s="21"/>
      <c r="C423" s="134" t="s">
        <v>855</v>
      </c>
      <c r="D423" s="134" t="s">
        <v>140</v>
      </c>
      <c r="E423" s="135" t="s">
        <v>856</v>
      </c>
      <c r="F423" s="263" t="s">
        <v>857</v>
      </c>
      <c r="G423" s="264"/>
      <c r="H423" s="264"/>
      <c r="I423" s="264"/>
      <c r="J423" s="136" t="s">
        <v>202</v>
      </c>
      <c r="K423" s="137">
        <v>1</v>
      </c>
      <c r="L423" s="265"/>
      <c r="M423" s="264"/>
      <c r="N423" s="266">
        <f>ROUND($L$423*$K$423,0)</f>
        <v>0</v>
      </c>
      <c r="O423" s="267"/>
      <c r="P423" s="267"/>
      <c r="Q423" s="267"/>
      <c r="R423" s="119"/>
      <c r="S423" s="41"/>
      <c r="T423" s="122"/>
      <c r="U423" s="123" t="s">
        <v>34</v>
      </c>
      <c r="V423" s="22"/>
      <c r="W423" s="22"/>
      <c r="X423" s="124">
        <v>0</v>
      </c>
      <c r="Y423" s="124">
        <f>$X$423*$K$423</f>
        <v>0</v>
      </c>
      <c r="Z423" s="124">
        <v>0</v>
      </c>
      <c r="AA423" s="125">
        <f>$Z$423*$K$423</f>
        <v>0</v>
      </c>
      <c r="AR423" s="80" t="s">
        <v>161</v>
      </c>
      <c r="AT423" s="80" t="s">
        <v>140</v>
      </c>
      <c r="AU423" s="80" t="s">
        <v>72</v>
      </c>
      <c r="AY423" s="6" t="s">
        <v>114</v>
      </c>
      <c r="BE423" s="126">
        <f>IF($U$423="základní",$N$423,0)</f>
        <v>0</v>
      </c>
      <c r="BF423" s="126">
        <f>IF($U$423="snížená",$N$423,0)</f>
        <v>0</v>
      </c>
      <c r="BG423" s="126">
        <f>IF($U$423="zákl. přenesená",$N$423,0)</f>
        <v>0</v>
      </c>
      <c r="BH423" s="126">
        <f>IF($U$423="sníž. přenesená",$N$423,0)</f>
        <v>0</v>
      </c>
      <c r="BI423" s="126">
        <f>IF($U$423="nulová",$N$423,0)</f>
        <v>0</v>
      </c>
      <c r="BJ423" s="80" t="s">
        <v>8</v>
      </c>
      <c r="BK423" s="126">
        <f>ROUND($L$423*$K$423,0)</f>
        <v>0</v>
      </c>
      <c r="BL423" s="80" t="s">
        <v>155</v>
      </c>
      <c r="BM423" s="80" t="s">
        <v>858</v>
      </c>
    </row>
    <row r="424" spans="2:65" s="6" customFormat="1" ht="16.7" customHeight="1">
      <c r="B424" s="21"/>
      <c r="C424" s="22"/>
      <c r="D424" s="22"/>
      <c r="E424" s="22"/>
      <c r="F424" s="258" t="s">
        <v>857</v>
      </c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41"/>
      <c r="T424" s="50"/>
      <c r="U424" s="22"/>
      <c r="V424" s="22"/>
      <c r="W424" s="22"/>
      <c r="X424" s="22"/>
      <c r="Y424" s="22"/>
      <c r="Z424" s="22"/>
      <c r="AA424" s="51"/>
      <c r="AT424" s="6" t="s">
        <v>123</v>
      </c>
      <c r="AU424" s="6" t="s">
        <v>72</v>
      </c>
    </row>
    <row r="425" spans="2:65" s="6" customFormat="1" ht="15.75" customHeight="1">
      <c r="B425" s="21"/>
      <c r="C425" s="134" t="s">
        <v>859</v>
      </c>
      <c r="D425" s="134" t="s">
        <v>140</v>
      </c>
      <c r="E425" s="135" t="s">
        <v>860</v>
      </c>
      <c r="F425" s="263" t="s">
        <v>861</v>
      </c>
      <c r="G425" s="264"/>
      <c r="H425" s="264"/>
      <c r="I425" s="264"/>
      <c r="J425" s="136" t="s">
        <v>202</v>
      </c>
      <c r="K425" s="137">
        <v>1</v>
      </c>
      <c r="L425" s="265"/>
      <c r="M425" s="264"/>
      <c r="N425" s="266">
        <f>ROUND($L$425*$K$425,0)</f>
        <v>0</v>
      </c>
      <c r="O425" s="267"/>
      <c r="P425" s="267"/>
      <c r="Q425" s="267"/>
      <c r="R425" s="119"/>
      <c r="S425" s="41"/>
      <c r="T425" s="122"/>
      <c r="U425" s="123" t="s">
        <v>34</v>
      </c>
      <c r="V425" s="22"/>
      <c r="W425" s="22"/>
      <c r="X425" s="124">
        <v>0</v>
      </c>
      <c r="Y425" s="124">
        <f>$X$425*$K$425</f>
        <v>0</v>
      </c>
      <c r="Z425" s="124">
        <v>0</v>
      </c>
      <c r="AA425" s="125">
        <f>$Z$425*$K$425</f>
        <v>0</v>
      </c>
      <c r="AR425" s="80" t="s">
        <v>161</v>
      </c>
      <c r="AT425" s="80" t="s">
        <v>140</v>
      </c>
      <c r="AU425" s="80" t="s">
        <v>72</v>
      </c>
      <c r="AY425" s="6" t="s">
        <v>114</v>
      </c>
      <c r="BE425" s="126">
        <f>IF($U$425="základní",$N$425,0)</f>
        <v>0</v>
      </c>
      <c r="BF425" s="126">
        <f>IF($U$425="snížená",$N$425,0)</f>
        <v>0</v>
      </c>
      <c r="BG425" s="126">
        <f>IF($U$425="zákl. přenesená",$N$425,0)</f>
        <v>0</v>
      </c>
      <c r="BH425" s="126">
        <f>IF($U$425="sníž. přenesená",$N$425,0)</f>
        <v>0</v>
      </c>
      <c r="BI425" s="126">
        <f>IF($U$425="nulová",$N$425,0)</f>
        <v>0</v>
      </c>
      <c r="BJ425" s="80" t="s">
        <v>8</v>
      </c>
      <c r="BK425" s="126">
        <f>ROUND($L$425*$K$425,0)</f>
        <v>0</v>
      </c>
      <c r="BL425" s="80" t="s">
        <v>155</v>
      </c>
      <c r="BM425" s="80" t="s">
        <v>862</v>
      </c>
    </row>
    <row r="426" spans="2:65" s="6" customFormat="1" ht="16.7" customHeight="1">
      <c r="B426" s="21"/>
      <c r="C426" s="22"/>
      <c r="D426" s="22"/>
      <c r="E426" s="22"/>
      <c r="F426" s="258" t="s">
        <v>861</v>
      </c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41"/>
      <c r="T426" s="50"/>
      <c r="U426" s="22"/>
      <c r="V426" s="22"/>
      <c r="W426" s="22"/>
      <c r="X426" s="22"/>
      <c r="Y426" s="22"/>
      <c r="Z426" s="22"/>
      <c r="AA426" s="51"/>
      <c r="AT426" s="6" t="s">
        <v>123</v>
      </c>
      <c r="AU426" s="6" t="s">
        <v>72</v>
      </c>
    </row>
    <row r="427" spans="2:65" s="6" customFormat="1" ht="15.75" customHeight="1">
      <c r="B427" s="21"/>
      <c r="C427" s="134" t="s">
        <v>863</v>
      </c>
      <c r="D427" s="134" t="s">
        <v>140</v>
      </c>
      <c r="E427" s="135" t="s">
        <v>864</v>
      </c>
      <c r="F427" s="263" t="s">
        <v>865</v>
      </c>
      <c r="G427" s="264"/>
      <c r="H427" s="264"/>
      <c r="I427" s="264"/>
      <c r="J427" s="136" t="s">
        <v>154</v>
      </c>
      <c r="K427" s="137">
        <v>8</v>
      </c>
      <c r="L427" s="265"/>
      <c r="M427" s="264"/>
      <c r="N427" s="266">
        <f>ROUND($L$427*$K$427,0)</f>
        <v>0</v>
      </c>
      <c r="O427" s="267"/>
      <c r="P427" s="267"/>
      <c r="Q427" s="267"/>
      <c r="R427" s="119"/>
      <c r="S427" s="41"/>
      <c r="T427" s="122"/>
      <c r="U427" s="123" t="s">
        <v>34</v>
      </c>
      <c r="V427" s="22"/>
      <c r="W427" s="22"/>
      <c r="X427" s="124">
        <v>0</v>
      </c>
      <c r="Y427" s="124">
        <f>$X$427*$K$427</f>
        <v>0</v>
      </c>
      <c r="Z427" s="124">
        <v>0</v>
      </c>
      <c r="AA427" s="125">
        <f>$Z$427*$K$427</f>
        <v>0</v>
      </c>
      <c r="AR427" s="80" t="s">
        <v>161</v>
      </c>
      <c r="AT427" s="80" t="s">
        <v>140</v>
      </c>
      <c r="AU427" s="80" t="s">
        <v>72</v>
      </c>
      <c r="AY427" s="6" t="s">
        <v>114</v>
      </c>
      <c r="BE427" s="126">
        <f>IF($U$427="základní",$N$427,0)</f>
        <v>0</v>
      </c>
      <c r="BF427" s="126">
        <f>IF($U$427="snížená",$N$427,0)</f>
        <v>0</v>
      </c>
      <c r="BG427" s="126">
        <f>IF($U$427="zákl. přenesená",$N$427,0)</f>
        <v>0</v>
      </c>
      <c r="BH427" s="126">
        <f>IF($U$427="sníž. přenesená",$N$427,0)</f>
        <v>0</v>
      </c>
      <c r="BI427" s="126">
        <f>IF($U$427="nulová",$N$427,0)</f>
        <v>0</v>
      </c>
      <c r="BJ427" s="80" t="s">
        <v>8</v>
      </c>
      <c r="BK427" s="126">
        <f>ROUND($L$427*$K$427,0)</f>
        <v>0</v>
      </c>
      <c r="BL427" s="80" t="s">
        <v>155</v>
      </c>
      <c r="BM427" s="80" t="s">
        <v>866</v>
      </c>
    </row>
    <row r="428" spans="2:65" s="6" customFormat="1" ht="16.7" customHeight="1">
      <c r="B428" s="21"/>
      <c r="C428" s="22"/>
      <c r="D428" s="22"/>
      <c r="E428" s="22"/>
      <c r="F428" s="258" t="s">
        <v>865</v>
      </c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41"/>
      <c r="T428" s="50"/>
      <c r="U428" s="22"/>
      <c r="V428" s="22"/>
      <c r="W428" s="22"/>
      <c r="X428" s="22"/>
      <c r="Y428" s="22"/>
      <c r="Z428" s="22"/>
      <c r="AA428" s="51"/>
      <c r="AT428" s="6" t="s">
        <v>123</v>
      </c>
      <c r="AU428" s="6" t="s">
        <v>72</v>
      </c>
    </row>
    <row r="429" spans="2:65" s="6" customFormat="1" ht="15.75" customHeight="1">
      <c r="B429" s="21"/>
      <c r="C429" s="134" t="s">
        <v>867</v>
      </c>
      <c r="D429" s="134" t="s">
        <v>140</v>
      </c>
      <c r="E429" s="135" t="s">
        <v>868</v>
      </c>
      <c r="F429" s="263" t="s">
        <v>869</v>
      </c>
      <c r="G429" s="264"/>
      <c r="H429" s="264"/>
      <c r="I429" s="264"/>
      <c r="J429" s="136" t="s">
        <v>202</v>
      </c>
      <c r="K429" s="137">
        <v>1</v>
      </c>
      <c r="L429" s="265"/>
      <c r="M429" s="264"/>
      <c r="N429" s="266">
        <f>ROUND($L$429*$K$429,0)</f>
        <v>0</v>
      </c>
      <c r="O429" s="267"/>
      <c r="P429" s="267"/>
      <c r="Q429" s="267"/>
      <c r="R429" s="119"/>
      <c r="S429" s="41"/>
      <c r="T429" s="122"/>
      <c r="U429" s="123" t="s">
        <v>34</v>
      </c>
      <c r="V429" s="22"/>
      <c r="W429" s="22"/>
      <c r="X429" s="124">
        <v>0</v>
      </c>
      <c r="Y429" s="124">
        <f>$X$429*$K$429</f>
        <v>0</v>
      </c>
      <c r="Z429" s="124">
        <v>0</v>
      </c>
      <c r="AA429" s="125">
        <f>$Z$429*$K$429</f>
        <v>0</v>
      </c>
      <c r="AR429" s="80" t="s">
        <v>161</v>
      </c>
      <c r="AT429" s="80" t="s">
        <v>140</v>
      </c>
      <c r="AU429" s="80" t="s">
        <v>72</v>
      </c>
      <c r="AY429" s="6" t="s">
        <v>114</v>
      </c>
      <c r="BE429" s="126">
        <f>IF($U$429="základní",$N$429,0)</f>
        <v>0</v>
      </c>
      <c r="BF429" s="126">
        <f>IF($U$429="snížená",$N$429,0)</f>
        <v>0</v>
      </c>
      <c r="BG429" s="126">
        <f>IF($U$429="zákl. přenesená",$N$429,0)</f>
        <v>0</v>
      </c>
      <c r="BH429" s="126">
        <f>IF($U$429="sníž. přenesená",$N$429,0)</f>
        <v>0</v>
      </c>
      <c r="BI429" s="126">
        <f>IF($U$429="nulová",$N$429,0)</f>
        <v>0</v>
      </c>
      <c r="BJ429" s="80" t="s">
        <v>8</v>
      </c>
      <c r="BK429" s="126">
        <f>ROUND($L$429*$K$429,0)</f>
        <v>0</v>
      </c>
      <c r="BL429" s="80" t="s">
        <v>155</v>
      </c>
      <c r="BM429" s="80" t="s">
        <v>870</v>
      </c>
    </row>
    <row r="430" spans="2:65" s="6" customFormat="1" ht="16.7" customHeight="1">
      <c r="B430" s="21"/>
      <c r="C430" s="22"/>
      <c r="D430" s="22"/>
      <c r="E430" s="22"/>
      <c r="F430" s="258" t="s">
        <v>869</v>
      </c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41"/>
      <c r="T430" s="50"/>
      <c r="U430" s="22"/>
      <c r="V430" s="22"/>
      <c r="W430" s="22"/>
      <c r="X430" s="22"/>
      <c r="Y430" s="22"/>
      <c r="Z430" s="22"/>
      <c r="AA430" s="51"/>
      <c r="AT430" s="6" t="s">
        <v>123</v>
      </c>
      <c r="AU430" s="6" t="s">
        <v>72</v>
      </c>
    </row>
    <row r="431" spans="2:65" s="6" customFormat="1" ht="15.75" customHeight="1">
      <c r="B431" s="21"/>
      <c r="C431" s="134" t="s">
        <v>871</v>
      </c>
      <c r="D431" s="134" t="s">
        <v>140</v>
      </c>
      <c r="E431" s="135" t="s">
        <v>872</v>
      </c>
      <c r="F431" s="263" t="s">
        <v>873</v>
      </c>
      <c r="G431" s="264"/>
      <c r="H431" s="264"/>
      <c r="I431" s="264"/>
      <c r="J431" s="136" t="s">
        <v>202</v>
      </c>
      <c r="K431" s="137">
        <v>1</v>
      </c>
      <c r="L431" s="265"/>
      <c r="M431" s="264"/>
      <c r="N431" s="266">
        <f>ROUND($L$431*$K$431,0)</f>
        <v>0</v>
      </c>
      <c r="O431" s="267"/>
      <c r="P431" s="267"/>
      <c r="Q431" s="267"/>
      <c r="R431" s="119"/>
      <c r="S431" s="41"/>
      <c r="T431" s="122"/>
      <c r="U431" s="123" t="s">
        <v>34</v>
      </c>
      <c r="V431" s="22"/>
      <c r="W431" s="22"/>
      <c r="X431" s="124">
        <v>0</v>
      </c>
      <c r="Y431" s="124">
        <f>$X$431*$K$431</f>
        <v>0</v>
      </c>
      <c r="Z431" s="124">
        <v>0</v>
      </c>
      <c r="AA431" s="125">
        <f>$Z$431*$K$431</f>
        <v>0</v>
      </c>
      <c r="AR431" s="80" t="s">
        <v>161</v>
      </c>
      <c r="AT431" s="80" t="s">
        <v>140</v>
      </c>
      <c r="AU431" s="80" t="s">
        <v>72</v>
      </c>
      <c r="AY431" s="6" t="s">
        <v>114</v>
      </c>
      <c r="BE431" s="126">
        <f>IF($U$431="základní",$N$431,0)</f>
        <v>0</v>
      </c>
      <c r="BF431" s="126">
        <f>IF($U$431="snížená",$N$431,0)</f>
        <v>0</v>
      </c>
      <c r="BG431" s="126">
        <f>IF($U$431="zákl. přenesená",$N$431,0)</f>
        <v>0</v>
      </c>
      <c r="BH431" s="126">
        <f>IF($U$431="sníž. přenesená",$N$431,0)</f>
        <v>0</v>
      </c>
      <c r="BI431" s="126">
        <f>IF($U$431="nulová",$N$431,0)</f>
        <v>0</v>
      </c>
      <c r="BJ431" s="80" t="s">
        <v>8</v>
      </c>
      <c r="BK431" s="126">
        <f>ROUND($L$431*$K$431,0)</f>
        <v>0</v>
      </c>
      <c r="BL431" s="80" t="s">
        <v>155</v>
      </c>
      <c r="BM431" s="80" t="s">
        <v>874</v>
      </c>
    </row>
    <row r="432" spans="2:65" s="6" customFormat="1" ht="16.7" customHeight="1">
      <c r="B432" s="21"/>
      <c r="C432" s="22"/>
      <c r="D432" s="22"/>
      <c r="E432" s="22"/>
      <c r="F432" s="258" t="s">
        <v>873</v>
      </c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41"/>
      <c r="T432" s="50"/>
      <c r="U432" s="22"/>
      <c r="V432" s="22"/>
      <c r="W432" s="22"/>
      <c r="X432" s="22"/>
      <c r="Y432" s="22"/>
      <c r="Z432" s="22"/>
      <c r="AA432" s="51"/>
      <c r="AT432" s="6" t="s">
        <v>123</v>
      </c>
      <c r="AU432" s="6" t="s">
        <v>72</v>
      </c>
    </row>
    <row r="433" spans="2:65" s="6" customFormat="1" ht="15.75" customHeight="1">
      <c r="B433" s="21"/>
      <c r="C433" s="134" t="s">
        <v>875</v>
      </c>
      <c r="D433" s="134" t="s">
        <v>140</v>
      </c>
      <c r="E433" s="135" t="s">
        <v>876</v>
      </c>
      <c r="F433" s="263" t="s">
        <v>877</v>
      </c>
      <c r="G433" s="264"/>
      <c r="H433" s="264"/>
      <c r="I433" s="264"/>
      <c r="J433" s="136" t="s">
        <v>154</v>
      </c>
      <c r="K433" s="137">
        <v>12</v>
      </c>
      <c r="L433" s="265"/>
      <c r="M433" s="264"/>
      <c r="N433" s="266">
        <f>ROUND($L$433*$K$433,0)</f>
        <v>0</v>
      </c>
      <c r="O433" s="267"/>
      <c r="P433" s="267"/>
      <c r="Q433" s="267"/>
      <c r="R433" s="119"/>
      <c r="S433" s="41"/>
      <c r="T433" s="122"/>
      <c r="U433" s="123" t="s">
        <v>34</v>
      </c>
      <c r="V433" s="22"/>
      <c r="W433" s="22"/>
      <c r="X433" s="124">
        <v>0</v>
      </c>
      <c r="Y433" s="124">
        <f>$X$433*$K$433</f>
        <v>0</v>
      </c>
      <c r="Z433" s="124">
        <v>0</v>
      </c>
      <c r="AA433" s="125">
        <f>$Z$433*$K$433</f>
        <v>0</v>
      </c>
      <c r="AR433" s="80" t="s">
        <v>161</v>
      </c>
      <c r="AT433" s="80" t="s">
        <v>140</v>
      </c>
      <c r="AU433" s="80" t="s">
        <v>72</v>
      </c>
      <c r="AY433" s="6" t="s">
        <v>114</v>
      </c>
      <c r="BE433" s="126">
        <f>IF($U$433="základní",$N$433,0)</f>
        <v>0</v>
      </c>
      <c r="BF433" s="126">
        <f>IF($U$433="snížená",$N$433,0)</f>
        <v>0</v>
      </c>
      <c r="BG433" s="126">
        <f>IF($U$433="zákl. přenesená",$N$433,0)</f>
        <v>0</v>
      </c>
      <c r="BH433" s="126">
        <f>IF($U$433="sníž. přenesená",$N$433,0)</f>
        <v>0</v>
      </c>
      <c r="BI433" s="126">
        <f>IF($U$433="nulová",$N$433,0)</f>
        <v>0</v>
      </c>
      <c r="BJ433" s="80" t="s">
        <v>8</v>
      </c>
      <c r="BK433" s="126">
        <f>ROUND($L$433*$K$433,0)</f>
        <v>0</v>
      </c>
      <c r="BL433" s="80" t="s">
        <v>155</v>
      </c>
      <c r="BM433" s="80" t="s">
        <v>878</v>
      </c>
    </row>
    <row r="434" spans="2:65" s="6" customFormat="1" ht="16.7" customHeight="1">
      <c r="B434" s="21"/>
      <c r="C434" s="22"/>
      <c r="D434" s="22"/>
      <c r="E434" s="22"/>
      <c r="F434" s="258" t="s">
        <v>877</v>
      </c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41"/>
      <c r="T434" s="50"/>
      <c r="U434" s="22"/>
      <c r="V434" s="22"/>
      <c r="W434" s="22"/>
      <c r="X434" s="22"/>
      <c r="Y434" s="22"/>
      <c r="Z434" s="22"/>
      <c r="AA434" s="51"/>
      <c r="AT434" s="6" t="s">
        <v>123</v>
      </c>
      <c r="AU434" s="6" t="s">
        <v>72</v>
      </c>
    </row>
    <row r="435" spans="2:65" s="6" customFormat="1" ht="15.75" customHeight="1">
      <c r="B435" s="21"/>
      <c r="C435" s="134" t="s">
        <v>879</v>
      </c>
      <c r="D435" s="134" t="s">
        <v>140</v>
      </c>
      <c r="E435" s="135" t="s">
        <v>880</v>
      </c>
      <c r="F435" s="263" t="s">
        <v>881</v>
      </c>
      <c r="G435" s="264"/>
      <c r="H435" s="264"/>
      <c r="I435" s="264"/>
      <c r="J435" s="136" t="s">
        <v>482</v>
      </c>
      <c r="K435" s="137">
        <v>10</v>
      </c>
      <c r="L435" s="265"/>
      <c r="M435" s="264"/>
      <c r="N435" s="266">
        <f>ROUND($L$435*$K$435,0)</f>
        <v>0</v>
      </c>
      <c r="O435" s="267"/>
      <c r="P435" s="267"/>
      <c r="Q435" s="267"/>
      <c r="R435" s="119"/>
      <c r="S435" s="41"/>
      <c r="T435" s="122"/>
      <c r="U435" s="123" t="s">
        <v>34</v>
      </c>
      <c r="V435" s="22"/>
      <c r="W435" s="22"/>
      <c r="X435" s="124">
        <v>0</v>
      </c>
      <c r="Y435" s="124">
        <f>$X$435*$K$435</f>
        <v>0</v>
      </c>
      <c r="Z435" s="124">
        <v>0</v>
      </c>
      <c r="AA435" s="125">
        <f>$Z$435*$K$435</f>
        <v>0</v>
      </c>
      <c r="AR435" s="80" t="s">
        <v>161</v>
      </c>
      <c r="AT435" s="80" t="s">
        <v>140</v>
      </c>
      <c r="AU435" s="80" t="s">
        <v>72</v>
      </c>
      <c r="AY435" s="6" t="s">
        <v>114</v>
      </c>
      <c r="BE435" s="126">
        <f>IF($U$435="základní",$N$435,0)</f>
        <v>0</v>
      </c>
      <c r="BF435" s="126">
        <f>IF($U$435="snížená",$N$435,0)</f>
        <v>0</v>
      </c>
      <c r="BG435" s="126">
        <f>IF($U$435="zákl. přenesená",$N$435,0)</f>
        <v>0</v>
      </c>
      <c r="BH435" s="126">
        <f>IF($U$435="sníž. přenesená",$N$435,0)</f>
        <v>0</v>
      </c>
      <c r="BI435" s="126">
        <f>IF($U$435="nulová",$N$435,0)</f>
        <v>0</v>
      </c>
      <c r="BJ435" s="80" t="s">
        <v>8</v>
      </c>
      <c r="BK435" s="126">
        <f>ROUND($L$435*$K$435,0)</f>
        <v>0</v>
      </c>
      <c r="BL435" s="80" t="s">
        <v>155</v>
      </c>
      <c r="BM435" s="80" t="s">
        <v>882</v>
      </c>
    </row>
    <row r="436" spans="2:65" s="6" customFormat="1" ht="16.7" customHeight="1">
      <c r="B436" s="21"/>
      <c r="C436" s="22"/>
      <c r="D436" s="22"/>
      <c r="E436" s="22"/>
      <c r="F436" s="258" t="s">
        <v>881</v>
      </c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41"/>
      <c r="T436" s="138"/>
      <c r="U436" s="139"/>
      <c r="V436" s="139"/>
      <c r="W436" s="139"/>
      <c r="X436" s="139"/>
      <c r="Y436" s="139"/>
      <c r="Z436" s="139"/>
      <c r="AA436" s="140"/>
      <c r="AT436" s="6" t="s">
        <v>123</v>
      </c>
      <c r="AU436" s="6" t="s">
        <v>72</v>
      </c>
    </row>
    <row r="437" spans="2:65" s="6" customFormat="1" ht="7.5" customHeight="1">
      <c r="B437" s="36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41"/>
    </row>
    <row r="438" spans="2:65" s="2" customFormat="1" ht="14.25" customHeight="1"/>
  </sheetData>
  <sheetProtection password="CC35" sheet="1" objects="1" scenarios="1" formatColumns="0" formatRows="0" sort="0" autoFilter="0"/>
  <mergeCells count="742">
    <mergeCell ref="C2:R2"/>
    <mergeCell ref="C4:R4"/>
    <mergeCell ref="F6:Q6"/>
    <mergeCell ref="F7:Q7"/>
    <mergeCell ref="O10:P10"/>
    <mergeCell ref="O12:P12"/>
    <mergeCell ref="O13:P13"/>
    <mergeCell ref="O15:P15"/>
    <mergeCell ref="O16:P16"/>
    <mergeCell ref="O18:P18"/>
    <mergeCell ref="O19:P19"/>
    <mergeCell ref="E22:P22"/>
    <mergeCell ref="M25:P25"/>
    <mergeCell ref="H27:J27"/>
    <mergeCell ref="M27:P27"/>
    <mergeCell ref="H28:J28"/>
    <mergeCell ref="M28:P28"/>
    <mergeCell ref="H29:J29"/>
    <mergeCell ref="M29:P29"/>
    <mergeCell ref="H30:J30"/>
    <mergeCell ref="M30:P30"/>
    <mergeCell ref="H31:J31"/>
    <mergeCell ref="M31:P31"/>
    <mergeCell ref="L33:P33"/>
    <mergeCell ref="C39:R39"/>
    <mergeCell ref="F41:Q41"/>
    <mergeCell ref="F42:Q42"/>
    <mergeCell ref="M44:P44"/>
    <mergeCell ref="M46:Q46"/>
    <mergeCell ref="C49:G49"/>
    <mergeCell ref="N49:Q49"/>
    <mergeCell ref="N51:Q51"/>
    <mergeCell ref="N52:Q52"/>
    <mergeCell ref="N53:Q53"/>
    <mergeCell ref="N54:Q54"/>
    <mergeCell ref="N55:Q55"/>
    <mergeCell ref="N56:Q56"/>
    <mergeCell ref="N57:Q57"/>
    <mergeCell ref="N58:Q58"/>
    <mergeCell ref="N59:Q59"/>
    <mergeCell ref="N60:Q60"/>
    <mergeCell ref="N61:Q61"/>
    <mergeCell ref="N62:Q62"/>
    <mergeCell ref="N63:Q63"/>
    <mergeCell ref="N64:Q64"/>
    <mergeCell ref="C71:R71"/>
    <mergeCell ref="F73:Q73"/>
    <mergeCell ref="F74:Q74"/>
    <mergeCell ref="M76:P76"/>
    <mergeCell ref="M78:Q78"/>
    <mergeCell ref="F81:I81"/>
    <mergeCell ref="L81:M81"/>
    <mergeCell ref="N81:Q81"/>
    <mergeCell ref="F85:I85"/>
    <mergeCell ref="L85:M85"/>
    <mergeCell ref="N85:Q85"/>
    <mergeCell ref="F86:R86"/>
    <mergeCell ref="F87:I87"/>
    <mergeCell ref="F89:I89"/>
    <mergeCell ref="L89:M89"/>
    <mergeCell ref="N89:Q89"/>
    <mergeCell ref="F90:R90"/>
    <mergeCell ref="F91:I91"/>
    <mergeCell ref="L91:M91"/>
    <mergeCell ref="N91:Q91"/>
    <mergeCell ref="F92:R92"/>
    <mergeCell ref="F94:I94"/>
    <mergeCell ref="L94:M94"/>
    <mergeCell ref="N94:Q94"/>
    <mergeCell ref="F95:R95"/>
    <mergeCell ref="F96:I96"/>
    <mergeCell ref="L96:M96"/>
    <mergeCell ref="N96:Q96"/>
    <mergeCell ref="F97:R97"/>
    <mergeCell ref="F98:I98"/>
    <mergeCell ref="L98:M98"/>
    <mergeCell ref="N98:Q98"/>
    <mergeCell ref="F99:R99"/>
    <mergeCell ref="F102:I102"/>
    <mergeCell ref="L102:M102"/>
    <mergeCell ref="N102:Q102"/>
    <mergeCell ref="F103:R103"/>
    <mergeCell ref="F104:I104"/>
    <mergeCell ref="F105:I105"/>
    <mergeCell ref="L105:M105"/>
    <mergeCell ref="N105:Q105"/>
    <mergeCell ref="F106:R106"/>
    <mergeCell ref="F107:I107"/>
    <mergeCell ref="F108:I108"/>
    <mergeCell ref="L108:M108"/>
    <mergeCell ref="N108:Q108"/>
    <mergeCell ref="F109:R109"/>
    <mergeCell ref="F110:I110"/>
    <mergeCell ref="F111:I111"/>
    <mergeCell ref="L111:M111"/>
    <mergeCell ref="N111:Q111"/>
    <mergeCell ref="F112:R112"/>
    <mergeCell ref="F113:I113"/>
    <mergeCell ref="F114:I114"/>
    <mergeCell ref="L114:M114"/>
    <mergeCell ref="N114:Q114"/>
    <mergeCell ref="F115:R115"/>
    <mergeCell ref="F116:I116"/>
    <mergeCell ref="F117:I117"/>
    <mergeCell ref="L117:M117"/>
    <mergeCell ref="N117:Q117"/>
    <mergeCell ref="F118:R118"/>
    <mergeCell ref="F119:I119"/>
    <mergeCell ref="F120:I120"/>
    <mergeCell ref="L120:M120"/>
    <mergeCell ref="N120:Q120"/>
    <mergeCell ref="F121:R121"/>
    <mergeCell ref="F123:I123"/>
    <mergeCell ref="L123:M123"/>
    <mergeCell ref="N123:Q123"/>
    <mergeCell ref="F124:R124"/>
    <mergeCell ref="F125:I125"/>
    <mergeCell ref="F126:I126"/>
    <mergeCell ref="L126:M126"/>
    <mergeCell ref="N126:Q126"/>
    <mergeCell ref="F127:R127"/>
    <mergeCell ref="F128:I128"/>
    <mergeCell ref="F129:I129"/>
    <mergeCell ref="L129:M129"/>
    <mergeCell ref="N129:Q129"/>
    <mergeCell ref="F130:R130"/>
    <mergeCell ref="F131:I131"/>
    <mergeCell ref="L131:M131"/>
    <mergeCell ref="N131:Q131"/>
    <mergeCell ref="F132:R132"/>
    <mergeCell ref="F133:I133"/>
    <mergeCell ref="L133:M133"/>
    <mergeCell ref="N133:Q133"/>
    <mergeCell ref="F134:R134"/>
    <mergeCell ref="F135:I135"/>
    <mergeCell ref="L135:M135"/>
    <mergeCell ref="N135:Q135"/>
    <mergeCell ref="F136:R136"/>
    <mergeCell ref="F137:I137"/>
    <mergeCell ref="L137:M137"/>
    <mergeCell ref="N137:Q137"/>
    <mergeCell ref="F138:R138"/>
    <mergeCell ref="F139:I139"/>
    <mergeCell ref="L139:M139"/>
    <mergeCell ref="N139:Q139"/>
    <mergeCell ref="F140:R140"/>
    <mergeCell ref="F141:I141"/>
    <mergeCell ref="L141:M141"/>
    <mergeCell ref="N141:Q141"/>
    <mergeCell ref="F142:R142"/>
    <mergeCell ref="F144:I144"/>
    <mergeCell ref="L144:M144"/>
    <mergeCell ref="N144:Q144"/>
    <mergeCell ref="F145:R145"/>
    <mergeCell ref="F146:I146"/>
    <mergeCell ref="L146:M146"/>
    <mergeCell ref="N146:Q146"/>
    <mergeCell ref="F147:R147"/>
    <mergeCell ref="F148:I148"/>
    <mergeCell ref="L148:M148"/>
    <mergeCell ref="N148:Q148"/>
    <mergeCell ref="F149:R149"/>
    <mergeCell ref="F150:I150"/>
    <mergeCell ref="L150:M150"/>
    <mergeCell ref="N150:Q150"/>
    <mergeCell ref="F151:R151"/>
    <mergeCell ref="F152:I152"/>
    <mergeCell ref="L152:M152"/>
    <mergeCell ref="N152:Q152"/>
    <mergeCell ref="F153:R153"/>
    <mergeCell ref="F154:I154"/>
    <mergeCell ref="L154:M154"/>
    <mergeCell ref="N154:Q154"/>
    <mergeCell ref="F155:R155"/>
    <mergeCell ref="F156:I156"/>
    <mergeCell ref="L156:M156"/>
    <mergeCell ref="N156:Q156"/>
    <mergeCell ref="F157:R157"/>
    <mergeCell ref="F158:I158"/>
    <mergeCell ref="L158:M158"/>
    <mergeCell ref="N158:Q158"/>
    <mergeCell ref="F159:R159"/>
    <mergeCell ref="F160:I160"/>
    <mergeCell ref="L160:M160"/>
    <mergeCell ref="N160:Q160"/>
    <mergeCell ref="F161:R161"/>
    <mergeCell ref="F162:I162"/>
    <mergeCell ref="L162:M162"/>
    <mergeCell ref="N162:Q162"/>
    <mergeCell ref="F163:R163"/>
    <mergeCell ref="F164:I164"/>
    <mergeCell ref="L164:M164"/>
    <mergeCell ref="N164:Q164"/>
    <mergeCell ref="F165:R165"/>
    <mergeCell ref="F166:I166"/>
    <mergeCell ref="L166:M166"/>
    <mergeCell ref="N166:Q166"/>
    <mergeCell ref="F167:R167"/>
    <mergeCell ref="F168:I168"/>
    <mergeCell ref="L168:M168"/>
    <mergeCell ref="N168:Q168"/>
    <mergeCell ref="F169:R169"/>
    <mergeCell ref="F170:I170"/>
    <mergeCell ref="L170:M170"/>
    <mergeCell ref="N170:Q170"/>
    <mergeCell ref="F171:R171"/>
    <mergeCell ref="F172:I172"/>
    <mergeCell ref="L172:M172"/>
    <mergeCell ref="N172:Q172"/>
    <mergeCell ref="F173:R173"/>
    <mergeCell ref="F174:I174"/>
    <mergeCell ref="L174:M174"/>
    <mergeCell ref="N174:Q174"/>
    <mergeCell ref="F175:R175"/>
    <mergeCell ref="F176:I176"/>
    <mergeCell ref="L176:M176"/>
    <mergeCell ref="N176:Q176"/>
    <mergeCell ref="F177:R177"/>
    <mergeCell ref="F178:I178"/>
    <mergeCell ref="L178:M178"/>
    <mergeCell ref="N178:Q178"/>
    <mergeCell ref="F179:R179"/>
    <mergeCell ref="F180:I180"/>
    <mergeCell ref="L180:M180"/>
    <mergeCell ref="N180:Q180"/>
    <mergeCell ref="F181:R181"/>
    <mergeCell ref="F182:I182"/>
    <mergeCell ref="L182:M182"/>
    <mergeCell ref="N182:Q182"/>
    <mergeCell ref="F183:R183"/>
    <mergeCell ref="F184:I184"/>
    <mergeCell ref="L184:M184"/>
    <mergeCell ref="N184:Q184"/>
    <mergeCell ref="F185:R185"/>
    <mergeCell ref="F186:I186"/>
    <mergeCell ref="L186:M186"/>
    <mergeCell ref="N186:Q186"/>
    <mergeCell ref="F187:R187"/>
    <mergeCell ref="F188:I188"/>
    <mergeCell ref="L188:M188"/>
    <mergeCell ref="N188:Q188"/>
    <mergeCell ref="F189:R189"/>
    <mergeCell ref="F190:I190"/>
    <mergeCell ref="L190:M190"/>
    <mergeCell ref="N190:Q190"/>
    <mergeCell ref="F191:R191"/>
    <mergeCell ref="F192:I192"/>
    <mergeCell ref="L192:M192"/>
    <mergeCell ref="N192:Q192"/>
    <mergeCell ref="F193:R193"/>
    <mergeCell ref="F194:I194"/>
    <mergeCell ref="L194:M194"/>
    <mergeCell ref="N194:Q194"/>
    <mergeCell ref="F195:R195"/>
    <mergeCell ref="F196:I196"/>
    <mergeCell ref="L196:M196"/>
    <mergeCell ref="N196:Q196"/>
    <mergeCell ref="F197:R197"/>
    <mergeCell ref="F198:I198"/>
    <mergeCell ref="L198:M198"/>
    <mergeCell ref="N198:Q198"/>
    <mergeCell ref="F199:R199"/>
    <mergeCell ref="F200:I200"/>
    <mergeCell ref="L200:M200"/>
    <mergeCell ref="N200:Q200"/>
    <mergeCell ref="F201:R201"/>
    <mergeCell ref="F202:I202"/>
    <mergeCell ref="L202:M202"/>
    <mergeCell ref="N202:Q202"/>
    <mergeCell ref="F203:R203"/>
    <mergeCell ref="F204:I204"/>
    <mergeCell ref="L204:M204"/>
    <mergeCell ref="N204:Q204"/>
    <mergeCell ref="F205:R205"/>
    <mergeCell ref="F207:I207"/>
    <mergeCell ref="L207:M207"/>
    <mergeCell ref="N207:Q207"/>
    <mergeCell ref="N206:Q206"/>
    <mergeCell ref="F208:R208"/>
    <mergeCell ref="F209:I209"/>
    <mergeCell ref="L209:M209"/>
    <mergeCell ref="N209:Q209"/>
    <mergeCell ref="F210:R210"/>
    <mergeCell ref="F211:I211"/>
    <mergeCell ref="L211:M211"/>
    <mergeCell ref="N211:Q211"/>
    <mergeCell ref="F212:R212"/>
    <mergeCell ref="F213:I213"/>
    <mergeCell ref="L213:M213"/>
    <mergeCell ref="N213:Q213"/>
    <mergeCell ref="F214:R214"/>
    <mergeCell ref="F215:I215"/>
    <mergeCell ref="L215:M215"/>
    <mergeCell ref="N215:Q215"/>
    <mergeCell ref="F216:R216"/>
    <mergeCell ref="F217:I217"/>
    <mergeCell ref="L217:M217"/>
    <mergeCell ref="N217:Q217"/>
    <mergeCell ref="F218:R218"/>
    <mergeCell ref="F219:I219"/>
    <mergeCell ref="L219:M219"/>
    <mergeCell ref="N219:Q219"/>
    <mergeCell ref="F220:R220"/>
    <mergeCell ref="F221:I221"/>
    <mergeCell ref="L221:M221"/>
    <mergeCell ref="N221:Q221"/>
    <mergeCell ref="F222:R222"/>
    <mergeCell ref="F223:I223"/>
    <mergeCell ref="L223:M223"/>
    <mergeCell ref="N223:Q223"/>
    <mergeCell ref="F224:R224"/>
    <mergeCell ref="F225:I225"/>
    <mergeCell ref="L225:M225"/>
    <mergeCell ref="N225:Q225"/>
    <mergeCell ref="F226:R226"/>
    <mergeCell ref="F227:I227"/>
    <mergeCell ref="L227:M227"/>
    <mergeCell ref="N227:Q227"/>
    <mergeCell ref="F228:R228"/>
    <mergeCell ref="F229:I229"/>
    <mergeCell ref="L229:M229"/>
    <mergeCell ref="N229:Q229"/>
    <mergeCell ref="F230:R230"/>
    <mergeCell ref="F231:I231"/>
    <mergeCell ref="L231:M231"/>
    <mergeCell ref="N231:Q231"/>
    <mergeCell ref="F232:R232"/>
    <mergeCell ref="F233:I233"/>
    <mergeCell ref="L233:M233"/>
    <mergeCell ref="N233:Q233"/>
    <mergeCell ref="F234:R234"/>
    <mergeCell ref="F235:I235"/>
    <mergeCell ref="L235:M235"/>
    <mergeCell ref="N235:Q235"/>
    <mergeCell ref="F236:R236"/>
    <mergeCell ref="F237:I237"/>
    <mergeCell ref="L237:M237"/>
    <mergeCell ref="N237:Q237"/>
    <mergeCell ref="F238:R238"/>
    <mergeCell ref="F239:I239"/>
    <mergeCell ref="L239:M239"/>
    <mergeCell ref="N239:Q239"/>
    <mergeCell ref="F240:R240"/>
    <mergeCell ref="F241:I241"/>
    <mergeCell ref="L241:M241"/>
    <mergeCell ref="N241:Q241"/>
    <mergeCell ref="F242:R242"/>
    <mergeCell ref="F243:I243"/>
    <mergeCell ref="L243:M243"/>
    <mergeCell ref="N243:Q243"/>
    <mergeCell ref="F244:R244"/>
    <mergeCell ref="F245:I245"/>
    <mergeCell ref="L245:M245"/>
    <mergeCell ref="N245:Q245"/>
    <mergeCell ref="F246:R246"/>
    <mergeCell ref="F247:I247"/>
    <mergeCell ref="L247:M247"/>
    <mergeCell ref="N247:Q247"/>
    <mergeCell ref="F248:R248"/>
    <mergeCell ref="F249:I249"/>
    <mergeCell ref="L249:M249"/>
    <mergeCell ref="N249:Q249"/>
    <mergeCell ref="F250:R250"/>
    <mergeCell ref="F251:I251"/>
    <mergeCell ref="L251:M251"/>
    <mergeCell ref="N251:Q251"/>
    <mergeCell ref="F252:R252"/>
    <mergeCell ref="F253:I253"/>
    <mergeCell ref="L253:M253"/>
    <mergeCell ref="N253:Q253"/>
    <mergeCell ref="F254:R254"/>
    <mergeCell ref="F255:I255"/>
    <mergeCell ref="L255:M255"/>
    <mergeCell ref="N255:Q255"/>
    <mergeCell ref="F256:R256"/>
    <mergeCell ref="F257:I257"/>
    <mergeCell ref="L257:M257"/>
    <mergeCell ref="N257:Q257"/>
    <mergeCell ref="F258:R258"/>
    <mergeCell ref="F259:I259"/>
    <mergeCell ref="L259:M259"/>
    <mergeCell ref="N259:Q259"/>
    <mergeCell ref="F260:R260"/>
    <mergeCell ref="F261:I261"/>
    <mergeCell ref="L261:M261"/>
    <mergeCell ref="N261:Q261"/>
    <mergeCell ref="F262:R262"/>
    <mergeCell ref="F263:I263"/>
    <mergeCell ref="L263:M263"/>
    <mergeCell ref="N263:Q263"/>
    <mergeCell ref="F264:R264"/>
    <mergeCell ref="F265:I265"/>
    <mergeCell ref="L265:M265"/>
    <mergeCell ref="N265:Q265"/>
    <mergeCell ref="F266:R266"/>
    <mergeCell ref="F267:I267"/>
    <mergeCell ref="L267:M267"/>
    <mergeCell ref="N267:Q267"/>
    <mergeCell ref="F268:R268"/>
    <mergeCell ref="F269:I269"/>
    <mergeCell ref="L269:M269"/>
    <mergeCell ref="N269:Q269"/>
    <mergeCell ref="F270:R270"/>
    <mergeCell ref="F271:I271"/>
    <mergeCell ref="L271:M271"/>
    <mergeCell ref="N271:Q271"/>
    <mergeCell ref="F272:R272"/>
    <mergeCell ref="F273:I273"/>
    <mergeCell ref="L273:M273"/>
    <mergeCell ref="N273:Q273"/>
    <mergeCell ref="F274:R274"/>
    <mergeCell ref="F276:I276"/>
    <mergeCell ref="L276:M276"/>
    <mergeCell ref="N276:Q276"/>
    <mergeCell ref="N275:Q275"/>
    <mergeCell ref="F277:R277"/>
    <mergeCell ref="F278:I278"/>
    <mergeCell ref="L278:M278"/>
    <mergeCell ref="N278:Q278"/>
    <mergeCell ref="F279:R279"/>
    <mergeCell ref="F280:I280"/>
    <mergeCell ref="L280:M280"/>
    <mergeCell ref="N280:Q280"/>
    <mergeCell ref="F281:R281"/>
    <mergeCell ref="F282:I282"/>
    <mergeCell ref="L282:M282"/>
    <mergeCell ref="N282:Q282"/>
    <mergeCell ref="F283:R283"/>
    <mergeCell ref="F284:I284"/>
    <mergeCell ref="L284:M284"/>
    <mergeCell ref="N284:Q284"/>
    <mergeCell ref="F285:R285"/>
    <mergeCell ref="F286:I286"/>
    <mergeCell ref="L286:M286"/>
    <mergeCell ref="N286:Q286"/>
    <mergeCell ref="F287:R287"/>
    <mergeCell ref="F288:I288"/>
    <mergeCell ref="L288:M288"/>
    <mergeCell ref="N288:Q288"/>
    <mergeCell ref="F289:R289"/>
    <mergeCell ref="F290:I290"/>
    <mergeCell ref="L290:M290"/>
    <mergeCell ref="N290:Q290"/>
    <mergeCell ref="F291:R291"/>
    <mergeCell ref="F292:I292"/>
    <mergeCell ref="L292:M292"/>
    <mergeCell ref="N292:Q292"/>
    <mergeCell ref="F293:R293"/>
    <mergeCell ref="F295:I295"/>
    <mergeCell ref="L295:M295"/>
    <mergeCell ref="N295:Q295"/>
    <mergeCell ref="F296:R296"/>
    <mergeCell ref="F297:I297"/>
    <mergeCell ref="L297:M297"/>
    <mergeCell ref="N297:Q297"/>
    <mergeCell ref="N294:Q294"/>
    <mergeCell ref="F298:R298"/>
    <mergeCell ref="F299:I299"/>
    <mergeCell ref="L299:M299"/>
    <mergeCell ref="N299:Q299"/>
    <mergeCell ref="F300:R300"/>
    <mergeCell ref="F301:I301"/>
    <mergeCell ref="L301:M301"/>
    <mergeCell ref="N301:Q301"/>
    <mergeCell ref="F302:R302"/>
    <mergeCell ref="F303:I303"/>
    <mergeCell ref="L303:M303"/>
    <mergeCell ref="N303:Q303"/>
    <mergeCell ref="F304:R304"/>
    <mergeCell ref="F305:I305"/>
    <mergeCell ref="L305:M305"/>
    <mergeCell ref="N305:Q305"/>
    <mergeCell ref="F306:R306"/>
    <mergeCell ref="F307:I307"/>
    <mergeCell ref="L307:M307"/>
    <mergeCell ref="N307:Q307"/>
    <mergeCell ref="F308:R308"/>
    <mergeCell ref="F309:I309"/>
    <mergeCell ref="L309:M309"/>
    <mergeCell ref="N309:Q309"/>
    <mergeCell ref="F310:R310"/>
    <mergeCell ref="F311:I311"/>
    <mergeCell ref="L311:M311"/>
    <mergeCell ref="N311:Q311"/>
    <mergeCell ref="F312:R312"/>
    <mergeCell ref="F313:I313"/>
    <mergeCell ref="L313:M313"/>
    <mergeCell ref="N313:Q313"/>
    <mergeCell ref="F314:R314"/>
    <mergeCell ref="F315:I315"/>
    <mergeCell ref="L315:M315"/>
    <mergeCell ref="N315:Q315"/>
    <mergeCell ref="F316:R316"/>
    <mergeCell ref="F317:I317"/>
    <mergeCell ref="L317:M317"/>
    <mergeCell ref="N317:Q317"/>
    <mergeCell ref="F318:R318"/>
    <mergeCell ref="F319:I319"/>
    <mergeCell ref="L319:M319"/>
    <mergeCell ref="N319:Q319"/>
    <mergeCell ref="F320:R320"/>
    <mergeCell ref="F321:I321"/>
    <mergeCell ref="L321:M321"/>
    <mergeCell ref="N321:Q321"/>
    <mergeCell ref="F322:R322"/>
    <mergeCell ref="F323:I323"/>
    <mergeCell ref="L323:M323"/>
    <mergeCell ref="N323:Q323"/>
    <mergeCell ref="F324:R324"/>
    <mergeCell ref="F325:I325"/>
    <mergeCell ref="L325:M325"/>
    <mergeCell ref="N325:Q325"/>
    <mergeCell ref="F326:R326"/>
    <mergeCell ref="F328:I328"/>
    <mergeCell ref="L328:M328"/>
    <mergeCell ref="N328:Q328"/>
    <mergeCell ref="F329:R329"/>
    <mergeCell ref="F330:I330"/>
    <mergeCell ref="L330:M330"/>
    <mergeCell ref="N330:Q330"/>
    <mergeCell ref="N327:Q327"/>
    <mergeCell ref="F331:R331"/>
    <mergeCell ref="F332:I332"/>
    <mergeCell ref="L332:M332"/>
    <mergeCell ref="N332:Q332"/>
    <mergeCell ref="F333:R333"/>
    <mergeCell ref="F334:I334"/>
    <mergeCell ref="L334:M334"/>
    <mergeCell ref="N334:Q334"/>
    <mergeCell ref="F335:R335"/>
    <mergeCell ref="F336:I336"/>
    <mergeCell ref="L336:M336"/>
    <mergeCell ref="N336:Q336"/>
    <mergeCell ref="F337:R337"/>
    <mergeCell ref="F338:I338"/>
    <mergeCell ref="L338:M338"/>
    <mergeCell ref="N338:Q338"/>
    <mergeCell ref="F339:R339"/>
    <mergeCell ref="F340:I340"/>
    <mergeCell ref="L340:M340"/>
    <mergeCell ref="N340:Q340"/>
    <mergeCell ref="F341:R341"/>
    <mergeCell ref="F342:I342"/>
    <mergeCell ref="L342:M342"/>
    <mergeCell ref="N342:Q342"/>
    <mergeCell ref="F343:R343"/>
    <mergeCell ref="F344:I344"/>
    <mergeCell ref="L344:M344"/>
    <mergeCell ref="N344:Q344"/>
    <mergeCell ref="F345:R345"/>
    <mergeCell ref="F346:I346"/>
    <mergeCell ref="L346:M346"/>
    <mergeCell ref="N346:Q346"/>
    <mergeCell ref="F347:R347"/>
    <mergeCell ref="F348:I348"/>
    <mergeCell ref="L348:M348"/>
    <mergeCell ref="N348:Q348"/>
    <mergeCell ref="F349:R349"/>
    <mergeCell ref="F350:I350"/>
    <mergeCell ref="L350:M350"/>
    <mergeCell ref="N350:Q350"/>
    <mergeCell ref="F351:R351"/>
    <mergeCell ref="F352:I352"/>
    <mergeCell ref="L352:M352"/>
    <mergeCell ref="N352:Q352"/>
    <mergeCell ref="F353:R353"/>
    <mergeCell ref="F354:I354"/>
    <mergeCell ref="L354:M354"/>
    <mergeCell ref="N354:Q354"/>
    <mergeCell ref="F355:R355"/>
    <mergeCell ref="F356:I356"/>
    <mergeCell ref="L356:M356"/>
    <mergeCell ref="N356:Q356"/>
    <mergeCell ref="F357:R357"/>
    <mergeCell ref="F358:I358"/>
    <mergeCell ref="L358:M358"/>
    <mergeCell ref="N358:Q358"/>
    <mergeCell ref="F359:R359"/>
    <mergeCell ref="F360:I360"/>
    <mergeCell ref="L360:M360"/>
    <mergeCell ref="N360:Q360"/>
    <mergeCell ref="F361:R361"/>
    <mergeCell ref="F362:I362"/>
    <mergeCell ref="L362:M362"/>
    <mergeCell ref="N362:Q362"/>
    <mergeCell ref="F363:R363"/>
    <mergeCell ref="F364:I364"/>
    <mergeCell ref="L364:M364"/>
    <mergeCell ref="N364:Q364"/>
    <mergeCell ref="F365:R365"/>
    <mergeCell ref="F366:I366"/>
    <mergeCell ref="L366:M366"/>
    <mergeCell ref="N366:Q366"/>
    <mergeCell ref="F367:R367"/>
    <mergeCell ref="F368:I368"/>
    <mergeCell ref="L368:M368"/>
    <mergeCell ref="N368:Q368"/>
    <mergeCell ref="F369:R369"/>
    <mergeCell ref="F370:I370"/>
    <mergeCell ref="L370:M370"/>
    <mergeCell ref="N370:Q370"/>
    <mergeCell ref="F371:R371"/>
    <mergeCell ref="F372:I372"/>
    <mergeCell ref="L372:M372"/>
    <mergeCell ref="N372:Q372"/>
    <mergeCell ref="F373:R373"/>
    <mergeCell ref="F374:I374"/>
    <mergeCell ref="L374:M374"/>
    <mergeCell ref="N374:Q374"/>
    <mergeCell ref="F375:R375"/>
    <mergeCell ref="F376:I376"/>
    <mergeCell ref="L376:M376"/>
    <mergeCell ref="N376:Q376"/>
    <mergeCell ref="F377:R377"/>
    <mergeCell ref="F378:I378"/>
    <mergeCell ref="L378:M378"/>
    <mergeCell ref="N378:Q378"/>
    <mergeCell ref="F379:R379"/>
    <mergeCell ref="F380:I380"/>
    <mergeCell ref="L380:M380"/>
    <mergeCell ref="N380:Q380"/>
    <mergeCell ref="F381:R381"/>
    <mergeCell ref="F382:I382"/>
    <mergeCell ref="L382:M382"/>
    <mergeCell ref="N382:Q382"/>
    <mergeCell ref="F383:R383"/>
    <mergeCell ref="F384:I384"/>
    <mergeCell ref="L384:M384"/>
    <mergeCell ref="N384:Q384"/>
    <mergeCell ref="F385:R385"/>
    <mergeCell ref="F386:I386"/>
    <mergeCell ref="L386:M386"/>
    <mergeCell ref="N386:Q386"/>
    <mergeCell ref="F387:R387"/>
    <mergeCell ref="F388:I388"/>
    <mergeCell ref="L388:M388"/>
    <mergeCell ref="N388:Q388"/>
    <mergeCell ref="F389:R389"/>
    <mergeCell ref="F390:I390"/>
    <mergeCell ref="L390:M390"/>
    <mergeCell ref="N390:Q390"/>
    <mergeCell ref="F391:R391"/>
    <mergeCell ref="F392:I392"/>
    <mergeCell ref="L392:M392"/>
    <mergeCell ref="N392:Q392"/>
    <mergeCell ref="F393:R393"/>
    <mergeCell ref="F394:I394"/>
    <mergeCell ref="L394:M394"/>
    <mergeCell ref="N394:Q394"/>
    <mergeCell ref="F395:R395"/>
    <mergeCell ref="F396:I396"/>
    <mergeCell ref="L396:M396"/>
    <mergeCell ref="N396:Q396"/>
    <mergeCell ref="F397:R397"/>
    <mergeCell ref="F398:I398"/>
    <mergeCell ref="L398:M398"/>
    <mergeCell ref="N398:Q398"/>
    <mergeCell ref="F399:R399"/>
    <mergeCell ref="F400:I400"/>
    <mergeCell ref="L400:M400"/>
    <mergeCell ref="N400:Q400"/>
    <mergeCell ref="F401:R401"/>
    <mergeCell ref="F402:I402"/>
    <mergeCell ref="L402:M402"/>
    <mergeCell ref="N402:Q402"/>
    <mergeCell ref="F403:R403"/>
    <mergeCell ref="F404:I404"/>
    <mergeCell ref="L404:M404"/>
    <mergeCell ref="N404:Q404"/>
    <mergeCell ref="F405:R405"/>
    <mergeCell ref="F406:I406"/>
    <mergeCell ref="L406:M406"/>
    <mergeCell ref="N406:Q406"/>
    <mergeCell ref="F407:R407"/>
    <mergeCell ref="F408:I408"/>
    <mergeCell ref="L408:M408"/>
    <mergeCell ref="N408:Q408"/>
    <mergeCell ref="F409:R409"/>
    <mergeCell ref="F410:I410"/>
    <mergeCell ref="L410:M410"/>
    <mergeCell ref="N410:Q410"/>
    <mergeCell ref="F411:R411"/>
    <mergeCell ref="F412:I412"/>
    <mergeCell ref="L412:M412"/>
    <mergeCell ref="N412:Q412"/>
    <mergeCell ref="F413:R413"/>
    <mergeCell ref="F414:I414"/>
    <mergeCell ref="L414:M414"/>
    <mergeCell ref="N414:Q414"/>
    <mergeCell ref="F415:R415"/>
    <mergeCell ref="F416:I416"/>
    <mergeCell ref="L416:M416"/>
    <mergeCell ref="N416:Q416"/>
    <mergeCell ref="F417:R417"/>
    <mergeCell ref="F418:I418"/>
    <mergeCell ref="L418:M418"/>
    <mergeCell ref="N418:Q418"/>
    <mergeCell ref="F419:R419"/>
    <mergeCell ref="F421:I421"/>
    <mergeCell ref="L421:M421"/>
    <mergeCell ref="N421:Q421"/>
    <mergeCell ref="F422:R422"/>
    <mergeCell ref="F423:I423"/>
    <mergeCell ref="L423:M423"/>
    <mergeCell ref="N423:Q423"/>
    <mergeCell ref="N420:Q420"/>
    <mergeCell ref="L425:M425"/>
    <mergeCell ref="N425:Q425"/>
    <mergeCell ref="F426:R426"/>
    <mergeCell ref="F427:I427"/>
    <mergeCell ref="L427:M427"/>
    <mergeCell ref="N427:Q427"/>
    <mergeCell ref="F434:R434"/>
    <mergeCell ref="F435:I435"/>
    <mergeCell ref="L435:M435"/>
    <mergeCell ref="N435:Q435"/>
    <mergeCell ref="F428:R428"/>
    <mergeCell ref="F429:I429"/>
    <mergeCell ref="L429:M429"/>
    <mergeCell ref="N429:Q429"/>
    <mergeCell ref="F430:R430"/>
    <mergeCell ref="F431:I431"/>
    <mergeCell ref="N122:Q122"/>
    <mergeCell ref="N143:Q143"/>
    <mergeCell ref="F432:R432"/>
    <mergeCell ref="F433:I433"/>
    <mergeCell ref="L433:M433"/>
    <mergeCell ref="N433:Q433"/>
    <mergeCell ref="L431:M431"/>
    <mergeCell ref="N431:Q431"/>
    <mergeCell ref="F424:R424"/>
    <mergeCell ref="F425:I425"/>
    <mergeCell ref="H1:K1"/>
    <mergeCell ref="S2:AC2"/>
    <mergeCell ref="F436:R436"/>
    <mergeCell ref="N82:Q82"/>
    <mergeCell ref="N83:Q83"/>
    <mergeCell ref="N84:Q84"/>
    <mergeCell ref="N88:Q88"/>
    <mergeCell ref="N93:Q93"/>
    <mergeCell ref="N100:Q100"/>
    <mergeCell ref="N101:Q101"/>
  </mergeCells>
  <hyperlinks>
    <hyperlink ref="F1:G1" location="C2" tooltip="Krycí list soupisu" display="1) Krycí list soupisu"/>
    <hyperlink ref="H1:K1" location="C49" tooltip="Rekapitulace" display="2) Rekapitulace"/>
    <hyperlink ref="L1:M1" location="C81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8"/>
  <sheetViews>
    <sheetView showGridLines="0" workbookViewId="0">
      <pane ySplit="1" topLeftCell="A68" activePane="bottomLeft" state="frozenSplit"/>
      <selection pane="bottomLeft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47"/>
      <c r="B1" s="144"/>
      <c r="C1" s="144"/>
      <c r="D1" s="145" t="s">
        <v>1</v>
      </c>
      <c r="E1" s="144"/>
      <c r="F1" s="146" t="s">
        <v>908</v>
      </c>
      <c r="G1" s="146"/>
      <c r="H1" s="257" t="s">
        <v>909</v>
      </c>
      <c r="I1" s="257"/>
      <c r="J1" s="257"/>
      <c r="K1" s="257"/>
      <c r="L1" s="146" t="s">
        <v>910</v>
      </c>
      <c r="M1" s="146"/>
      <c r="N1" s="144"/>
      <c r="O1" s="145" t="s">
        <v>76</v>
      </c>
      <c r="P1" s="144"/>
      <c r="Q1" s="144"/>
      <c r="R1" s="144"/>
      <c r="S1" s="146" t="s">
        <v>911</v>
      </c>
      <c r="T1" s="146"/>
      <c r="U1" s="147"/>
      <c r="V1" s="14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48" t="s">
        <v>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1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2" t="s">
        <v>75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72</v>
      </c>
    </row>
    <row r="4" spans="1:256" s="2" customFormat="1" ht="37.5" customHeight="1">
      <c r="B4" s="10"/>
      <c r="C4" s="236" t="s">
        <v>77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  <c r="T4" s="13" t="s">
        <v>11</v>
      </c>
      <c r="AT4" s="2" t="s">
        <v>3</v>
      </c>
    </row>
    <row r="5" spans="1:256" s="2" customFormat="1" ht="7.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2" customFormat="1" ht="15.75" customHeight="1">
      <c r="B6" s="10"/>
      <c r="C6" s="11"/>
      <c r="D6" s="16" t="s">
        <v>15</v>
      </c>
      <c r="E6" s="11"/>
      <c r="F6" s="277" t="str">
        <f>'Rekapitulace stavby'!$K$6</f>
        <v>12613 - 12613 Klatovy - střední škola zemědělsá a potravinářská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12"/>
    </row>
    <row r="7" spans="1:256" s="6" customFormat="1" ht="18.75" customHeight="1">
      <c r="B7" s="21"/>
      <c r="C7" s="22"/>
      <c r="D7" s="15" t="s">
        <v>78</v>
      </c>
      <c r="E7" s="22"/>
      <c r="F7" s="238" t="s">
        <v>883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5"/>
    </row>
    <row r="8" spans="1:256" s="6" customFormat="1" ht="14.25" customHeight="1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5"/>
    </row>
    <row r="9" spans="1:256" s="6" customFormat="1" ht="15" customHeight="1">
      <c r="B9" s="21"/>
      <c r="C9" s="22"/>
      <c r="D9" s="16" t="s">
        <v>80</v>
      </c>
      <c r="E9" s="22"/>
      <c r="F9" s="1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</row>
    <row r="10" spans="1:256" s="6" customFormat="1" ht="15" customHeight="1">
      <c r="B10" s="21"/>
      <c r="C10" s="22"/>
      <c r="D10" s="16" t="s">
        <v>18</v>
      </c>
      <c r="E10" s="22"/>
      <c r="F10" s="17" t="s">
        <v>19</v>
      </c>
      <c r="G10" s="22"/>
      <c r="H10" s="22"/>
      <c r="I10" s="22"/>
      <c r="J10" s="22"/>
      <c r="K10" s="22"/>
      <c r="L10" s="22"/>
      <c r="M10" s="16" t="s">
        <v>20</v>
      </c>
      <c r="N10" s="22"/>
      <c r="O10" s="278" t="str">
        <f>'Rekapitulace stavby'!$AN$8</f>
        <v>22.07.2013</v>
      </c>
      <c r="P10" s="237"/>
      <c r="Q10" s="22"/>
      <c r="R10" s="25"/>
    </row>
    <row r="11" spans="1:256" s="6" customFormat="1" ht="7.5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5"/>
    </row>
    <row r="12" spans="1:256" s="6" customFormat="1" ht="15" customHeight="1">
      <c r="B12" s="21"/>
      <c r="C12" s="22"/>
      <c r="D12" s="16" t="s">
        <v>24</v>
      </c>
      <c r="E12" s="22"/>
      <c r="F12" s="22"/>
      <c r="G12" s="22"/>
      <c r="H12" s="22"/>
      <c r="I12" s="22"/>
      <c r="J12" s="22"/>
      <c r="K12" s="22"/>
      <c r="L12" s="22"/>
      <c r="M12" s="16" t="s">
        <v>25</v>
      </c>
      <c r="N12" s="22"/>
      <c r="O12" s="239" t="str">
        <f>IF('Rekapitulace stavby'!$AN$10="","",'Rekapitulace stavby'!$AN$10)</f>
        <v/>
      </c>
      <c r="P12" s="237"/>
      <c r="Q12" s="22"/>
      <c r="R12" s="25"/>
    </row>
    <row r="13" spans="1:256" s="6" customFormat="1" ht="18.75" customHeight="1">
      <c r="B13" s="21"/>
      <c r="C13" s="22"/>
      <c r="D13" s="22"/>
      <c r="E13" s="17" t="str">
        <f>IF('Rekapitulace stavby'!$E$11="","",'Rekapitulace stavby'!$E$11)</f>
        <v xml:space="preserve"> </v>
      </c>
      <c r="F13" s="22"/>
      <c r="G13" s="22"/>
      <c r="H13" s="22"/>
      <c r="I13" s="22"/>
      <c r="J13" s="22"/>
      <c r="K13" s="22"/>
      <c r="L13" s="22"/>
      <c r="M13" s="16" t="s">
        <v>26</v>
      </c>
      <c r="N13" s="22"/>
      <c r="O13" s="239" t="str">
        <f>IF('Rekapitulace stavby'!$AN$11="","",'Rekapitulace stavby'!$AN$11)</f>
        <v/>
      </c>
      <c r="P13" s="237"/>
      <c r="Q13" s="22"/>
      <c r="R13" s="25"/>
    </row>
    <row r="14" spans="1:256" s="6" customFormat="1" ht="7.5" customHeight="1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</row>
    <row r="15" spans="1:256" s="6" customFormat="1" ht="15" customHeight="1">
      <c r="B15" s="21"/>
      <c r="C15" s="22"/>
      <c r="D15" s="16" t="s">
        <v>27</v>
      </c>
      <c r="E15" s="22"/>
      <c r="F15" s="22"/>
      <c r="G15" s="22"/>
      <c r="H15" s="22"/>
      <c r="I15" s="22"/>
      <c r="J15" s="22"/>
      <c r="K15" s="22"/>
      <c r="L15" s="22"/>
      <c r="M15" s="16" t="s">
        <v>25</v>
      </c>
      <c r="N15" s="22"/>
      <c r="O15" s="239" t="str">
        <f>IF('Rekapitulace stavby'!$AN$13="","",'Rekapitulace stavby'!$AN$13)</f>
        <v>Vyplň údaj</v>
      </c>
      <c r="P15" s="237"/>
      <c r="Q15" s="22"/>
      <c r="R15" s="25"/>
    </row>
    <row r="16" spans="1:256" s="6" customFormat="1" ht="18.75" customHeight="1">
      <c r="B16" s="21"/>
      <c r="C16" s="22"/>
      <c r="D16" s="22"/>
      <c r="E16" s="17" t="str">
        <f>IF('Rekapitulace stavby'!$E$14="","",'Rekapitulace stavby'!$E$14)</f>
        <v>Vyplň údaj</v>
      </c>
      <c r="F16" s="22"/>
      <c r="G16" s="22"/>
      <c r="H16" s="22"/>
      <c r="I16" s="22"/>
      <c r="J16" s="22"/>
      <c r="K16" s="22"/>
      <c r="L16" s="22"/>
      <c r="M16" s="16" t="s">
        <v>26</v>
      </c>
      <c r="N16" s="22"/>
      <c r="O16" s="239" t="str">
        <f>IF('Rekapitulace stavby'!$AN$14="","",'Rekapitulace stavby'!$AN$14)</f>
        <v>Vyplň údaj</v>
      </c>
      <c r="P16" s="237"/>
      <c r="Q16" s="22"/>
      <c r="R16" s="25"/>
    </row>
    <row r="17" spans="2:18" s="6" customFormat="1" ht="7.5" customHeight="1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5"/>
    </row>
    <row r="18" spans="2:18" s="6" customFormat="1" ht="15" customHeight="1">
      <c r="B18" s="21"/>
      <c r="C18" s="22"/>
      <c r="D18" s="16" t="s">
        <v>29</v>
      </c>
      <c r="E18" s="22"/>
      <c r="F18" s="22"/>
      <c r="G18" s="22"/>
      <c r="H18" s="22"/>
      <c r="I18" s="22"/>
      <c r="J18" s="22"/>
      <c r="K18" s="22"/>
      <c r="L18" s="22"/>
      <c r="M18" s="16" t="s">
        <v>25</v>
      </c>
      <c r="N18" s="22"/>
      <c r="O18" s="239" t="str">
        <f>IF('Rekapitulace stavby'!$AN$16="","",'Rekapitulace stavby'!$AN$16)</f>
        <v/>
      </c>
      <c r="P18" s="237"/>
      <c r="Q18" s="22"/>
      <c r="R18" s="25"/>
    </row>
    <row r="19" spans="2:18" s="6" customFormat="1" ht="18.75" customHeight="1">
      <c r="B19" s="21"/>
      <c r="C19" s="22"/>
      <c r="D19" s="22"/>
      <c r="E19" s="17" t="str">
        <f>IF('Rekapitulace stavby'!$E$17="","",'Rekapitulace stavby'!$E$17)</f>
        <v xml:space="preserve"> </v>
      </c>
      <c r="F19" s="22"/>
      <c r="G19" s="22"/>
      <c r="H19" s="22"/>
      <c r="I19" s="22"/>
      <c r="J19" s="22"/>
      <c r="K19" s="22"/>
      <c r="L19" s="22"/>
      <c r="M19" s="16" t="s">
        <v>26</v>
      </c>
      <c r="N19" s="22"/>
      <c r="O19" s="239" t="str">
        <f>IF('Rekapitulace stavby'!$AN$17="","",'Rekapitulace stavby'!$AN$17)</f>
        <v/>
      </c>
      <c r="P19" s="237"/>
      <c r="Q19" s="22"/>
      <c r="R19" s="25"/>
    </row>
    <row r="20" spans="2:18" s="6" customFormat="1" ht="7.5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5"/>
    </row>
    <row r="21" spans="2:18" s="6" customFormat="1" ht="15" customHeight="1">
      <c r="B21" s="21"/>
      <c r="C21" s="22"/>
      <c r="D21" s="16" t="s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5"/>
    </row>
    <row r="22" spans="2:18" s="80" customFormat="1" ht="15.75" customHeight="1">
      <c r="B22" s="81"/>
      <c r="C22" s="82"/>
      <c r="D22" s="82"/>
      <c r="E22" s="254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82"/>
      <c r="R22" s="83"/>
    </row>
    <row r="23" spans="2:18" s="6" customFormat="1" ht="7.5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5"/>
    </row>
    <row r="24" spans="2:18" s="6" customFormat="1" ht="7.5" customHeight="1">
      <c r="B24" s="21"/>
      <c r="C24" s="22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22"/>
      <c r="R24" s="25"/>
    </row>
    <row r="25" spans="2:18" s="6" customFormat="1" ht="26.25" customHeight="1">
      <c r="B25" s="21"/>
      <c r="C25" s="22"/>
      <c r="D25" s="84" t="s">
        <v>32</v>
      </c>
      <c r="E25" s="22"/>
      <c r="F25" s="22"/>
      <c r="G25" s="22"/>
      <c r="H25" s="22"/>
      <c r="I25" s="22"/>
      <c r="J25" s="22"/>
      <c r="K25" s="22"/>
      <c r="L25" s="22"/>
      <c r="M25" s="227">
        <f>ROUNDUP($N$71,2)</f>
        <v>0</v>
      </c>
      <c r="N25" s="237"/>
      <c r="O25" s="237"/>
      <c r="P25" s="237"/>
      <c r="Q25" s="22"/>
      <c r="R25" s="25"/>
    </row>
    <row r="26" spans="2:18" s="6" customFormat="1" ht="7.5" customHeight="1">
      <c r="B26" s="21"/>
      <c r="C26" s="2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2"/>
      <c r="R26" s="25"/>
    </row>
    <row r="27" spans="2:18" s="6" customFormat="1" ht="15" customHeight="1">
      <c r="B27" s="21"/>
      <c r="C27" s="22"/>
      <c r="D27" s="27" t="s">
        <v>33</v>
      </c>
      <c r="E27" s="27" t="s">
        <v>34</v>
      </c>
      <c r="F27" s="28">
        <v>0.21</v>
      </c>
      <c r="G27" s="85" t="s">
        <v>35</v>
      </c>
      <c r="H27" s="283">
        <f>SUM($BE$71:$BE$81)</f>
        <v>0</v>
      </c>
      <c r="I27" s="237"/>
      <c r="J27" s="237"/>
      <c r="K27" s="22"/>
      <c r="L27" s="22"/>
      <c r="M27" s="283">
        <f>SUM($BE$71:$BE$81)*$F$27</f>
        <v>0</v>
      </c>
      <c r="N27" s="237"/>
      <c r="O27" s="237"/>
      <c r="P27" s="237"/>
      <c r="Q27" s="22"/>
      <c r="R27" s="25"/>
    </row>
    <row r="28" spans="2:18" s="6" customFormat="1" ht="15" customHeight="1">
      <c r="B28" s="21"/>
      <c r="C28" s="22"/>
      <c r="D28" s="22"/>
      <c r="E28" s="27" t="s">
        <v>36</v>
      </c>
      <c r="F28" s="28">
        <v>0.15</v>
      </c>
      <c r="G28" s="85" t="s">
        <v>35</v>
      </c>
      <c r="H28" s="283">
        <f>SUM($BF$71:$BF$81)</f>
        <v>0</v>
      </c>
      <c r="I28" s="237"/>
      <c r="J28" s="237"/>
      <c r="K28" s="22"/>
      <c r="L28" s="22"/>
      <c r="M28" s="283">
        <f>SUM($BF$71:$BF$81)*$F$28</f>
        <v>0</v>
      </c>
      <c r="N28" s="237"/>
      <c r="O28" s="237"/>
      <c r="P28" s="237"/>
      <c r="Q28" s="22"/>
      <c r="R28" s="25"/>
    </row>
    <row r="29" spans="2:18" s="6" customFormat="1" ht="15" hidden="1" customHeight="1">
      <c r="B29" s="21"/>
      <c r="C29" s="22"/>
      <c r="D29" s="22"/>
      <c r="E29" s="27" t="s">
        <v>37</v>
      </c>
      <c r="F29" s="28">
        <v>0.21</v>
      </c>
      <c r="G29" s="85" t="s">
        <v>35</v>
      </c>
      <c r="H29" s="283">
        <f>SUM($BG$71:$BG$81)</f>
        <v>0</v>
      </c>
      <c r="I29" s="237"/>
      <c r="J29" s="237"/>
      <c r="K29" s="22"/>
      <c r="L29" s="22"/>
      <c r="M29" s="283">
        <v>0</v>
      </c>
      <c r="N29" s="237"/>
      <c r="O29" s="237"/>
      <c r="P29" s="237"/>
      <c r="Q29" s="22"/>
      <c r="R29" s="25"/>
    </row>
    <row r="30" spans="2:18" s="6" customFormat="1" ht="15" hidden="1" customHeight="1">
      <c r="B30" s="21"/>
      <c r="C30" s="22"/>
      <c r="D30" s="22"/>
      <c r="E30" s="27" t="s">
        <v>38</v>
      </c>
      <c r="F30" s="28">
        <v>0.15</v>
      </c>
      <c r="G30" s="85" t="s">
        <v>35</v>
      </c>
      <c r="H30" s="283">
        <f>SUM($BH$71:$BH$81)</f>
        <v>0</v>
      </c>
      <c r="I30" s="237"/>
      <c r="J30" s="237"/>
      <c r="K30" s="22"/>
      <c r="L30" s="22"/>
      <c r="M30" s="283">
        <v>0</v>
      </c>
      <c r="N30" s="237"/>
      <c r="O30" s="237"/>
      <c r="P30" s="237"/>
      <c r="Q30" s="22"/>
      <c r="R30" s="25"/>
    </row>
    <row r="31" spans="2:18" s="6" customFormat="1" ht="15" hidden="1" customHeight="1">
      <c r="B31" s="21"/>
      <c r="C31" s="22"/>
      <c r="D31" s="22"/>
      <c r="E31" s="27" t="s">
        <v>39</v>
      </c>
      <c r="F31" s="28">
        <v>0</v>
      </c>
      <c r="G31" s="85" t="s">
        <v>35</v>
      </c>
      <c r="H31" s="283">
        <f>SUM($BI$71:$BI$81)</f>
        <v>0</v>
      </c>
      <c r="I31" s="237"/>
      <c r="J31" s="237"/>
      <c r="K31" s="22"/>
      <c r="L31" s="22"/>
      <c r="M31" s="283">
        <v>0</v>
      </c>
      <c r="N31" s="237"/>
      <c r="O31" s="237"/>
      <c r="P31" s="237"/>
      <c r="Q31" s="22"/>
      <c r="R31" s="25"/>
    </row>
    <row r="32" spans="2:18" s="6" customFormat="1" ht="7.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5"/>
    </row>
    <row r="33" spans="2:21" s="6" customFormat="1" ht="26.25" customHeight="1">
      <c r="B33" s="21"/>
      <c r="C33" s="31"/>
      <c r="D33" s="32" t="s">
        <v>40</v>
      </c>
      <c r="E33" s="33"/>
      <c r="F33" s="33"/>
      <c r="G33" s="86" t="s">
        <v>41</v>
      </c>
      <c r="H33" s="34" t="s">
        <v>42</v>
      </c>
      <c r="I33" s="33"/>
      <c r="J33" s="33"/>
      <c r="K33" s="33"/>
      <c r="L33" s="234">
        <f>ROUNDUP(SUM($M$25:$M$31),2)</f>
        <v>0</v>
      </c>
      <c r="M33" s="230"/>
      <c r="N33" s="230"/>
      <c r="O33" s="230"/>
      <c r="P33" s="235"/>
      <c r="Q33" s="31"/>
      <c r="R33" s="35"/>
    </row>
    <row r="34" spans="2:21" s="6" customFormat="1" ht="15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8" spans="2:21" s="6" customFormat="1" ht="7.5" customHeight="1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</row>
    <row r="39" spans="2:21" s="6" customFormat="1" ht="37.5" customHeight="1">
      <c r="B39" s="21"/>
      <c r="C39" s="236" t="s">
        <v>81</v>
      </c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84"/>
      <c r="T39" s="22"/>
      <c r="U39" s="22"/>
    </row>
    <row r="40" spans="2:21" s="6" customFormat="1" ht="7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5"/>
      <c r="T40" s="22"/>
      <c r="U40" s="22"/>
    </row>
    <row r="41" spans="2:21" s="6" customFormat="1" ht="15" customHeight="1">
      <c r="B41" s="21"/>
      <c r="C41" s="16" t="s">
        <v>15</v>
      </c>
      <c r="D41" s="22"/>
      <c r="E41" s="22"/>
      <c r="F41" s="277" t="str">
        <f>$F$6</f>
        <v>12613 - 12613 Klatovy - střední škola zemědělsá a potravinářská</v>
      </c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5"/>
      <c r="T41" s="22"/>
      <c r="U41" s="22"/>
    </row>
    <row r="42" spans="2:21" s="6" customFormat="1" ht="15" customHeight="1">
      <c r="B42" s="21"/>
      <c r="C42" s="15" t="s">
        <v>78</v>
      </c>
      <c r="D42" s="22"/>
      <c r="E42" s="22"/>
      <c r="F42" s="238" t="str">
        <f>$F$7</f>
        <v>01-1 - 01-1 Vedlejší a ostatní náklady</v>
      </c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5"/>
      <c r="T42" s="22"/>
      <c r="U42" s="22"/>
    </row>
    <row r="43" spans="2:21" s="6" customFormat="1" ht="7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5"/>
      <c r="T43" s="22"/>
      <c r="U43" s="22"/>
    </row>
    <row r="44" spans="2:21" s="6" customFormat="1" ht="18.75" customHeight="1">
      <c r="B44" s="21"/>
      <c r="C44" s="16" t="s">
        <v>18</v>
      </c>
      <c r="D44" s="22"/>
      <c r="E44" s="22"/>
      <c r="F44" s="17" t="str">
        <f>$F$10</f>
        <v xml:space="preserve"> </v>
      </c>
      <c r="G44" s="22"/>
      <c r="H44" s="22"/>
      <c r="I44" s="22"/>
      <c r="J44" s="22"/>
      <c r="K44" s="16" t="s">
        <v>20</v>
      </c>
      <c r="L44" s="22"/>
      <c r="M44" s="278" t="str">
        <f>IF($O$10="","",$O$10)</f>
        <v>22.07.2013</v>
      </c>
      <c r="N44" s="237"/>
      <c r="O44" s="237"/>
      <c r="P44" s="237"/>
      <c r="Q44" s="22"/>
      <c r="R44" s="25"/>
      <c r="T44" s="22"/>
      <c r="U44" s="22"/>
    </row>
    <row r="45" spans="2:21" s="6" customFormat="1" ht="7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T45" s="22"/>
      <c r="U45" s="22"/>
    </row>
    <row r="46" spans="2:21" s="6" customFormat="1" ht="15.75" customHeight="1">
      <c r="B46" s="21"/>
      <c r="C46" s="16" t="s">
        <v>24</v>
      </c>
      <c r="D46" s="22"/>
      <c r="E46" s="22"/>
      <c r="F46" s="17" t="str">
        <f>$E$13</f>
        <v xml:space="preserve"> </v>
      </c>
      <c r="G46" s="22"/>
      <c r="H46" s="22"/>
      <c r="I46" s="22"/>
      <c r="J46" s="22"/>
      <c r="K46" s="16" t="s">
        <v>29</v>
      </c>
      <c r="L46" s="22"/>
      <c r="M46" s="239" t="str">
        <f>$E$19</f>
        <v xml:space="preserve"> </v>
      </c>
      <c r="N46" s="237"/>
      <c r="O46" s="237"/>
      <c r="P46" s="237"/>
      <c r="Q46" s="237"/>
      <c r="R46" s="25"/>
      <c r="T46" s="22"/>
      <c r="U46" s="22"/>
    </row>
    <row r="47" spans="2:21" s="6" customFormat="1" ht="15" customHeight="1">
      <c r="B47" s="21"/>
      <c r="C47" s="16" t="s">
        <v>27</v>
      </c>
      <c r="D47" s="22"/>
      <c r="E47" s="22"/>
      <c r="F47" s="17" t="str">
        <f>IF($E$16="","",$E$16)</f>
        <v>Vyplň údaj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5"/>
      <c r="T47" s="22"/>
      <c r="U47" s="22"/>
    </row>
    <row r="48" spans="2:21" s="6" customFormat="1" ht="11.2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5"/>
      <c r="T48" s="22"/>
      <c r="U48" s="22"/>
    </row>
    <row r="49" spans="2:47" s="6" customFormat="1" ht="30" customHeight="1">
      <c r="B49" s="21"/>
      <c r="C49" s="281" t="s">
        <v>82</v>
      </c>
      <c r="D49" s="282"/>
      <c r="E49" s="282"/>
      <c r="F49" s="282"/>
      <c r="G49" s="282"/>
      <c r="H49" s="31"/>
      <c r="I49" s="31"/>
      <c r="J49" s="31"/>
      <c r="K49" s="31"/>
      <c r="L49" s="31"/>
      <c r="M49" s="31"/>
      <c r="N49" s="281" t="s">
        <v>83</v>
      </c>
      <c r="O49" s="282"/>
      <c r="P49" s="282"/>
      <c r="Q49" s="282"/>
      <c r="R49" s="35"/>
      <c r="T49" s="22"/>
      <c r="U49" s="22"/>
    </row>
    <row r="50" spans="2:47" s="6" customFormat="1" ht="11.25" customHeight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T50" s="22"/>
      <c r="U50" s="22"/>
    </row>
    <row r="51" spans="2:47" s="6" customFormat="1" ht="30" customHeight="1">
      <c r="B51" s="21"/>
      <c r="C51" s="60" t="s">
        <v>84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7">
        <f>ROUNDUP($N$71,2)</f>
        <v>0</v>
      </c>
      <c r="O51" s="237"/>
      <c r="P51" s="237"/>
      <c r="Q51" s="237"/>
      <c r="R51" s="25"/>
      <c r="T51" s="22"/>
      <c r="U51" s="22"/>
      <c r="AU51" s="6" t="s">
        <v>85</v>
      </c>
    </row>
    <row r="52" spans="2:47" s="66" customFormat="1" ht="25.5" customHeight="1">
      <c r="B52" s="90"/>
      <c r="C52" s="91"/>
      <c r="D52" s="91" t="s">
        <v>884</v>
      </c>
      <c r="E52" s="91"/>
      <c r="F52" s="91"/>
      <c r="G52" s="91"/>
      <c r="H52" s="91"/>
      <c r="I52" s="91"/>
      <c r="J52" s="91"/>
      <c r="K52" s="91"/>
      <c r="L52" s="91"/>
      <c r="M52" s="91"/>
      <c r="N52" s="279">
        <f>ROUNDUP($N$72,2)</f>
        <v>0</v>
      </c>
      <c r="O52" s="280"/>
      <c r="P52" s="280"/>
      <c r="Q52" s="280"/>
      <c r="R52" s="92"/>
      <c r="T52" s="91"/>
      <c r="U52" s="91"/>
    </row>
    <row r="53" spans="2:47" s="93" customFormat="1" ht="21" customHeight="1">
      <c r="B53" s="94"/>
      <c r="C53" s="95"/>
      <c r="D53" s="95" t="s">
        <v>885</v>
      </c>
      <c r="E53" s="95"/>
      <c r="F53" s="95"/>
      <c r="G53" s="95"/>
      <c r="H53" s="95"/>
      <c r="I53" s="95"/>
      <c r="J53" s="95"/>
      <c r="K53" s="95"/>
      <c r="L53" s="95"/>
      <c r="M53" s="95"/>
      <c r="N53" s="275">
        <f>ROUNDUP($N$73,2)</f>
        <v>0</v>
      </c>
      <c r="O53" s="276"/>
      <c r="P53" s="276"/>
      <c r="Q53" s="276"/>
      <c r="R53" s="96"/>
      <c r="T53" s="95"/>
      <c r="U53" s="95"/>
    </row>
    <row r="54" spans="2:47" s="6" customFormat="1" ht="22.5" customHeight="1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5"/>
      <c r="T54" s="22"/>
      <c r="U54" s="22"/>
    </row>
    <row r="55" spans="2:47" s="6" customFormat="1" ht="7.5" customHeight="1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T55" s="22"/>
      <c r="U55" s="22"/>
    </row>
    <row r="59" spans="2:47" s="6" customFormat="1" ht="7.5" customHeight="1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</row>
    <row r="60" spans="2:47" s="6" customFormat="1" ht="37.5" customHeight="1">
      <c r="B60" s="21"/>
      <c r="C60" s="236" t="s">
        <v>99</v>
      </c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41"/>
    </row>
    <row r="61" spans="2:47" s="6" customFormat="1" ht="7.5" customHeight="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41"/>
    </row>
    <row r="62" spans="2:47" s="6" customFormat="1" ht="15" customHeight="1">
      <c r="B62" s="21"/>
      <c r="C62" s="16" t="s">
        <v>15</v>
      </c>
      <c r="D62" s="22"/>
      <c r="E62" s="22"/>
      <c r="F62" s="277" t="str">
        <f>$F$6</f>
        <v>12613 - 12613 Klatovy - střední škola zemědělsá a potravinářská</v>
      </c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2"/>
      <c r="S62" s="41"/>
    </row>
    <row r="63" spans="2:47" s="6" customFormat="1" ht="15" customHeight="1">
      <c r="B63" s="21"/>
      <c r="C63" s="15" t="s">
        <v>78</v>
      </c>
      <c r="D63" s="22"/>
      <c r="E63" s="22"/>
      <c r="F63" s="238" t="str">
        <f>$F$7</f>
        <v>01-1 - 01-1 Vedlejší a ostatní náklady</v>
      </c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2"/>
      <c r="S63" s="41"/>
    </row>
    <row r="64" spans="2:47" s="6" customFormat="1" ht="7.5" customHeight="1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1"/>
    </row>
    <row r="65" spans="2:65" s="6" customFormat="1" ht="18.75" customHeight="1">
      <c r="B65" s="21"/>
      <c r="C65" s="16" t="s">
        <v>18</v>
      </c>
      <c r="D65" s="22"/>
      <c r="E65" s="22"/>
      <c r="F65" s="17" t="str">
        <f>$F$10</f>
        <v xml:space="preserve"> </v>
      </c>
      <c r="G65" s="22"/>
      <c r="H65" s="22"/>
      <c r="I65" s="22"/>
      <c r="J65" s="22"/>
      <c r="K65" s="16" t="s">
        <v>20</v>
      </c>
      <c r="L65" s="22"/>
      <c r="M65" s="278" t="str">
        <f>IF($O$10="","",$O$10)</f>
        <v>22.07.2013</v>
      </c>
      <c r="N65" s="237"/>
      <c r="O65" s="237"/>
      <c r="P65" s="237"/>
      <c r="Q65" s="22"/>
      <c r="R65" s="22"/>
      <c r="S65" s="41"/>
    </row>
    <row r="66" spans="2:65" s="6" customFormat="1" ht="7.5" customHeight="1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41"/>
    </row>
    <row r="67" spans="2:65" s="6" customFormat="1" ht="15.75" customHeight="1">
      <c r="B67" s="21"/>
      <c r="C67" s="16" t="s">
        <v>24</v>
      </c>
      <c r="D67" s="22"/>
      <c r="E67" s="22"/>
      <c r="F67" s="17" t="str">
        <f>$E$13</f>
        <v xml:space="preserve"> </v>
      </c>
      <c r="G67" s="22"/>
      <c r="H67" s="22"/>
      <c r="I67" s="22"/>
      <c r="J67" s="22"/>
      <c r="K67" s="16" t="s">
        <v>29</v>
      </c>
      <c r="L67" s="22"/>
      <c r="M67" s="239" t="str">
        <f>$E$19</f>
        <v xml:space="preserve"> </v>
      </c>
      <c r="N67" s="237"/>
      <c r="O67" s="237"/>
      <c r="P67" s="237"/>
      <c r="Q67" s="237"/>
      <c r="R67" s="22"/>
      <c r="S67" s="41"/>
    </row>
    <row r="68" spans="2:65" s="6" customFormat="1" ht="15" customHeight="1">
      <c r="B68" s="21"/>
      <c r="C68" s="16" t="s">
        <v>27</v>
      </c>
      <c r="D68" s="22"/>
      <c r="E68" s="22"/>
      <c r="F68" s="17" t="str">
        <f>IF($E$16="","",$E$16)</f>
        <v>Vyplň údaj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41"/>
    </row>
    <row r="69" spans="2:65" s="6" customFormat="1" ht="11.25" customHeight="1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41"/>
    </row>
    <row r="70" spans="2:65" s="97" customFormat="1" ht="30" customHeight="1">
      <c r="B70" s="98"/>
      <c r="C70" s="99" t="s">
        <v>100</v>
      </c>
      <c r="D70" s="100" t="s">
        <v>49</v>
      </c>
      <c r="E70" s="100" t="s">
        <v>45</v>
      </c>
      <c r="F70" s="273" t="s">
        <v>101</v>
      </c>
      <c r="G70" s="274"/>
      <c r="H70" s="274"/>
      <c r="I70" s="274"/>
      <c r="J70" s="100" t="s">
        <v>102</v>
      </c>
      <c r="K70" s="100" t="s">
        <v>103</v>
      </c>
      <c r="L70" s="273" t="s">
        <v>104</v>
      </c>
      <c r="M70" s="274"/>
      <c r="N70" s="273" t="s">
        <v>105</v>
      </c>
      <c r="O70" s="274"/>
      <c r="P70" s="274"/>
      <c r="Q70" s="274"/>
      <c r="R70" s="101" t="s">
        <v>106</v>
      </c>
      <c r="S70" s="102"/>
      <c r="T70" s="53" t="s">
        <v>107</v>
      </c>
      <c r="U70" s="54" t="s">
        <v>33</v>
      </c>
      <c r="V70" s="54" t="s">
        <v>108</v>
      </c>
      <c r="W70" s="54" t="s">
        <v>109</v>
      </c>
      <c r="X70" s="54" t="s">
        <v>110</v>
      </c>
      <c r="Y70" s="54" t="s">
        <v>111</v>
      </c>
      <c r="Z70" s="54" t="s">
        <v>112</v>
      </c>
      <c r="AA70" s="55" t="s">
        <v>113</v>
      </c>
    </row>
    <row r="71" spans="2:65" s="6" customFormat="1" ht="30" customHeight="1">
      <c r="B71" s="21"/>
      <c r="C71" s="60" t="s">
        <v>84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59">
        <f>$BK$71</f>
        <v>0</v>
      </c>
      <c r="O71" s="237"/>
      <c r="P71" s="237"/>
      <c r="Q71" s="237"/>
      <c r="R71" s="22"/>
      <c r="S71" s="41"/>
      <c r="T71" s="57"/>
      <c r="U71" s="58"/>
      <c r="V71" s="58"/>
      <c r="W71" s="103">
        <f>$W$72</f>
        <v>0</v>
      </c>
      <c r="X71" s="58"/>
      <c r="Y71" s="103">
        <f>$Y$72</f>
        <v>0</v>
      </c>
      <c r="Z71" s="58"/>
      <c r="AA71" s="104">
        <f>$AA$72</f>
        <v>0</v>
      </c>
      <c r="AT71" s="6" t="s">
        <v>63</v>
      </c>
      <c r="AU71" s="6" t="s">
        <v>85</v>
      </c>
      <c r="BK71" s="105">
        <f>$BK$72</f>
        <v>0</v>
      </c>
    </row>
    <row r="72" spans="2:65" s="106" customFormat="1" ht="37.5" customHeight="1">
      <c r="B72" s="107"/>
      <c r="C72" s="108"/>
      <c r="D72" s="109" t="s">
        <v>884</v>
      </c>
      <c r="E72" s="108"/>
      <c r="F72" s="108"/>
      <c r="G72" s="108"/>
      <c r="H72" s="108"/>
      <c r="I72" s="108"/>
      <c r="J72" s="108"/>
      <c r="K72" s="108"/>
      <c r="L72" s="108"/>
      <c r="M72" s="108"/>
      <c r="N72" s="260">
        <f>$BK$72</f>
        <v>0</v>
      </c>
      <c r="O72" s="261"/>
      <c r="P72" s="261"/>
      <c r="Q72" s="261"/>
      <c r="R72" s="108"/>
      <c r="S72" s="110"/>
      <c r="T72" s="111"/>
      <c r="U72" s="108"/>
      <c r="V72" s="108"/>
      <c r="W72" s="112">
        <f>$W$73</f>
        <v>0</v>
      </c>
      <c r="X72" s="108"/>
      <c r="Y72" s="112">
        <f>$Y$73</f>
        <v>0</v>
      </c>
      <c r="Z72" s="108"/>
      <c r="AA72" s="113">
        <f>$AA$73</f>
        <v>0</v>
      </c>
      <c r="AR72" s="114" t="s">
        <v>139</v>
      </c>
      <c r="AT72" s="114" t="s">
        <v>63</v>
      </c>
      <c r="AU72" s="114" t="s">
        <v>64</v>
      </c>
      <c r="AY72" s="114" t="s">
        <v>114</v>
      </c>
      <c r="BK72" s="115">
        <f>$BK$73</f>
        <v>0</v>
      </c>
    </row>
    <row r="73" spans="2:65" s="106" customFormat="1" ht="21" customHeight="1">
      <c r="B73" s="107"/>
      <c r="C73" s="108"/>
      <c r="D73" s="116" t="s">
        <v>885</v>
      </c>
      <c r="E73" s="108"/>
      <c r="F73" s="108"/>
      <c r="G73" s="108"/>
      <c r="H73" s="108"/>
      <c r="I73" s="108"/>
      <c r="J73" s="108"/>
      <c r="K73" s="108"/>
      <c r="L73" s="108"/>
      <c r="M73" s="108"/>
      <c r="N73" s="262">
        <f>$BK$73</f>
        <v>0</v>
      </c>
      <c r="O73" s="261"/>
      <c r="P73" s="261"/>
      <c r="Q73" s="261"/>
      <c r="R73" s="108"/>
      <c r="S73" s="110"/>
      <c r="T73" s="111"/>
      <c r="U73" s="108"/>
      <c r="V73" s="108"/>
      <c r="W73" s="112">
        <f>SUM($W$74:$W$81)</f>
        <v>0</v>
      </c>
      <c r="X73" s="108"/>
      <c r="Y73" s="112">
        <f>SUM($Y$74:$Y$81)</f>
        <v>0</v>
      </c>
      <c r="Z73" s="108"/>
      <c r="AA73" s="113">
        <f>SUM($AA$74:$AA$81)</f>
        <v>0</v>
      </c>
      <c r="AR73" s="114" t="s">
        <v>139</v>
      </c>
      <c r="AT73" s="114" t="s">
        <v>63</v>
      </c>
      <c r="AU73" s="114" t="s">
        <v>8</v>
      </c>
      <c r="AY73" s="114" t="s">
        <v>114</v>
      </c>
      <c r="BK73" s="115">
        <f>SUM($BK$74:$BK$81)</f>
        <v>0</v>
      </c>
    </row>
    <row r="74" spans="2:65" s="6" customFormat="1" ht="15.75" customHeight="1">
      <c r="B74" s="21"/>
      <c r="C74" s="117" t="s">
        <v>120</v>
      </c>
      <c r="D74" s="117" t="s">
        <v>115</v>
      </c>
      <c r="E74" s="118" t="s">
        <v>886</v>
      </c>
      <c r="F74" s="268" t="s">
        <v>887</v>
      </c>
      <c r="G74" s="267"/>
      <c r="H74" s="267"/>
      <c r="I74" s="267"/>
      <c r="J74" s="120" t="s">
        <v>149</v>
      </c>
      <c r="K74" s="121">
        <v>1</v>
      </c>
      <c r="L74" s="269"/>
      <c r="M74" s="267"/>
      <c r="N74" s="270">
        <f>ROUND($L$74*$K$74,0)</f>
        <v>0</v>
      </c>
      <c r="O74" s="267"/>
      <c r="P74" s="267"/>
      <c r="Q74" s="267"/>
      <c r="R74" s="119" t="s">
        <v>119</v>
      </c>
      <c r="S74" s="41"/>
      <c r="T74" s="122"/>
      <c r="U74" s="123" t="s">
        <v>34</v>
      </c>
      <c r="V74" s="22"/>
      <c r="W74" s="22"/>
      <c r="X74" s="124">
        <v>0</v>
      </c>
      <c r="Y74" s="124">
        <f>$X$74*$K$74</f>
        <v>0</v>
      </c>
      <c r="Z74" s="124">
        <v>0</v>
      </c>
      <c r="AA74" s="125">
        <f>$Z$74*$K$74</f>
        <v>0</v>
      </c>
      <c r="AR74" s="80" t="s">
        <v>888</v>
      </c>
      <c r="AT74" s="80" t="s">
        <v>115</v>
      </c>
      <c r="AU74" s="80" t="s">
        <v>72</v>
      </c>
      <c r="AY74" s="6" t="s">
        <v>114</v>
      </c>
      <c r="BE74" s="126">
        <f>IF($U$74="základní",$N$74,0)</f>
        <v>0</v>
      </c>
      <c r="BF74" s="126">
        <f>IF($U$74="snížená",$N$74,0)</f>
        <v>0</v>
      </c>
      <c r="BG74" s="126">
        <f>IF($U$74="zákl. přenesená",$N$74,0)</f>
        <v>0</v>
      </c>
      <c r="BH74" s="126">
        <f>IF($U$74="sníž. přenesená",$N$74,0)</f>
        <v>0</v>
      </c>
      <c r="BI74" s="126">
        <f>IF($U$74="nulová",$N$74,0)</f>
        <v>0</v>
      </c>
      <c r="BJ74" s="80" t="s">
        <v>8</v>
      </c>
      <c r="BK74" s="126">
        <f>ROUND($L$74*$K$74,0)</f>
        <v>0</v>
      </c>
      <c r="BL74" s="80" t="s">
        <v>888</v>
      </c>
      <c r="BM74" s="80" t="s">
        <v>889</v>
      </c>
    </row>
    <row r="75" spans="2:65" s="6" customFormat="1" ht="16.7" customHeight="1">
      <c r="B75" s="21"/>
      <c r="C75" s="22"/>
      <c r="D75" s="22"/>
      <c r="E75" s="22"/>
      <c r="F75" s="258" t="s">
        <v>890</v>
      </c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41"/>
      <c r="T75" s="50"/>
      <c r="U75" s="22"/>
      <c r="V75" s="22"/>
      <c r="W75" s="22"/>
      <c r="X75" s="22"/>
      <c r="Y75" s="22"/>
      <c r="Z75" s="22"/>
      <c r="AA75" s="51"/>
      <c r="AT75" s="6" t="s">
        <v>123</v>
      </c>
      <c r="AU75" s="6" t="s">
        <v>72</v>
      </c>
    </row>
    <row r="76" spans="2:65" s="6" customFormat="1" ht="15.75" customHeight="1">
      <c r="B76" s="21"/>
      <c r="C76" s="117" t="s">
        <v>8</v>
      </c>
      <c r="D76" s="117" t="s">
        <v>115</v>
      </c>
      <c r="E76" s="118" t="s">
        <v>891</v>
      </c>
      <c r="F76" s="268" t="s">
        <v>892</v>
      </c>
      <c r="G76" s="267"/>
      <c r="H76" s="267"/>
      <c r="I76" s="267"/>
      <c r="J76" s="120" t="s">
        <v>149</v>
      </c>
      <c r="K76" s="121">
        <v>1</v>
      </c>
      <c r="L76" s="269"/>
      <c r="M76" s="267"/>
      <c r="N76" s="270">
        <f>ROUND($L$76*$K$76,0)</f>
        <v>0</v>
      </c>
      <c r="O76" s="267"/>
      <c r="P76" s="267"/>
      <c r="Q76" s="267"/>
      <c r="R76" s="119" t="s">
        <v>119</v>
      </c>
      <c r="S76" s="41"/>
      <c r="T76" s="122"/>
      <c r="U76" s="123" t="s">
        <v>34</v>
      </c>
      <c r="V76" s="22"/>
      <c r="W76" s="22"/>
      <c r="X76" s="124">
        <v>0</v>
      </c>
      <c r="Y76" s="124">
        <f>$X$76*$K$76</f>
        <v>0</v>
      </c>
      <c r="Z76" s="124">
        <v>0</v>
      </c>
      <c r="AA76" s="125">
        <f>$Z$76*$K$76</f>
        <v>0</v>
      </c>
      <c r="AR76" s="80" t="s">
        <v>893</v>
      </c>
      <c r="AT76" s="80" t="s">
        <v>115</v>
      </c>
      <c r="AU76" s="80" t="s">
        <v>72</v>
      </c>
      <c r="AY76" s="6" t="s">
        <v>114</v>
      </c>
      <c r="BE76" s="126">
        <f>IF($U$76="základní",$N$76,0)</f>
        <v>0</v>
      </c>
      <c r="BF76" s="126">
        <f>IF($U$76="snížená",$N$76,0)</f>
        <v>0</v>
      </c>
      <c r="BG76" s="126">
        <f>IF($U$76="zákl. přenesená",$N$76,0)</f>
        <v>0</v>
      </c>
      <c r="BH76" s="126">
        <f>IF($U$76="sníž. přenesená",$N$76,0)</f>
        <v>0</v>
      </c>
      <c r="BI76" s="126">
        <f>IF($U$76="nulová",$N$76,0)</f>
        <v>0</v>
      </c>
      <c r="BJ76" s="80" t="s">
        <v>8</v>
      </c>
      <c r="BK76" s="126">
        <f>ROUND($L$76*$K$76,0)</f>
        <v>0</v>
      </c>
      <c r="BL76" s="80" t="s">
        <v>893</v>
      </c>
      <c r="BM76" s="80" t="s">
        <v>894</v>
      </c>
    </row>
    <row r="77" spans="2:65" s="6" customFormat="1" ht="16.7" customHeight="1">
      <c r="B77" s="21"/>
      <c r="C77" s="22"/>
      <c r="D77" s="22"/>
      <c r="E77" s="22"/>
      <c r="F77" s="258" t="s">
        <v>895</v>
      </c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41"/>
      <c r="T77" s="50"/>
      <c r="U77" s="22"/>
      <c r="V77" s="22"/>
      <c r="W77" s="22"/>
      <c r="X77" s="22"/>
      <c r="Y77" s="22"/>
      <c r="Z77" s="22"/>
      <c r="AA77" s="51"/>
      <c r="AT77" s="6" t="s">
        <v>123</v>
      </c>
      <c r="AU77" s="6" t="s">
        <v>72</v>
      </c>
    </row>
    <row r="78" spans="2:65" s="6" customFormat="1" ht="15.75" customHeight="1">
      <c r="B78" s="21"/>
      <c r="C78" s="117" t="s">
        <v>130</v>
      </c>
      <c r="D78" s="117" t="s">
        <v>115</v>
      </c>
      <c r="E78" s="118" t="s">
        <v>896</v>
      </c>
      <c r="F78" s="268" t="s">
        <v>897</v>
      </c>
      <c r="G78" s="267"/>
      <c r="H78" s="267"/>
      <c r="I78" s="267"/>
      <c r="J78" s="120" t="s">
        <v>149</v>
      </c>
      <c r="K78" s="121">
        <v>1</v>
      </c>
      <c r="L78" s="269"/>
      <c r="M78" s="267"/>
      <c r="N78" s="270">
        <f>ROUND($L$78*$K$78,0)</f>
        <v>0</v>
      </c>
      <c r="O78" s="267"/>
      <c r="P78" s="267"/>
      <c r="Q78" s="267"/>
      <c r="R78" s="119" t="s">
        <v>119</v>
      </c>
      <c r="S78" s="41"/>
      <c r="T78" s="122"/>
      <c r="U78" s="123" t="s">
        <v>34</v>
      </c>
      <c r="V78" s="22"/>
      <c r="W78" s="22"/>
      <c r="X78" s="124">
        <v>0</v>
      </c>
      <c r="Y78" s="124">
        <f>$X$78*$K$78</f>
        <v>0</v>
      </c>
      <c r="Z78" s="124">
        <v>0</v>
      </c>
      <c r="AA78" s="125">
        <f>$Z$78*$K$78</f>
        <v>0</v>
      </c>
      <c r="AR78" s="80" t="s">
        <v>893</v>
      </c>
      <c r="AT78" s="80" t="s">
        <v>115</v>
      </c>
      <c r="AU78" s="80" t="s">
        <v>72</v>
      </c>
      <c r="AY78" s="6" t="s">
        <v>114</v>
      </c>
      <c r="BE78" s="126">
        <f>IF($U$78="základní",$N$78,0)</f>
        <v>0</v>
      </c>
      <c r="BF78" s="126">
        <f>IF($U$78="snížená",$N$78,0)</f>
        <v>0</v>
      </c>
      <c r="BG78" s="126">
        <f>IF($U$78="zákl. přenesená",$N$78,0)</f>
        <v>0</v>
      </c>
      <c r="BH78" s="126">
        <f>IF($U$78="sníž. přenesená",$N$78,0)</f>
        <v>0</v>
      </c>
      <c r="BI78" s="126">
        <f>IF($U$78="nulová",$N$78,0)</f>
        <v>0</v>
      </c>
      <c r="BJ78" s="80" t="s">
        <v>8</v>
      </c>
      <c r="BK78" s="126">
        <f>ROUND($L$78*$K$78,0)</f>
        <v>0</v>
      </c>
      <c r="BL78" s="80" t="s">
        <v>893</v>
      </c>
      <c r="BM78" s="80" t="s">
        <v>898</v>
      </c>
    </row>
    <row r="79" spans="2:65" s="6" customFormat="1" ht="16.7" customHeight="1">
      <c r="B79" s="21"/>
      <c r="C79" s="22"/>
      <c r="D79" s="22"/>
      <c r="E79" s="22"/>
      <c r="F79" s="258" t="s">
        <v>899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41"/>
      <c r="T79" s="50"/>
      <c r="U79" s="22"/>
      <c r="V79" s="22"/>
      <c r="W79" s="22"/>
      <c r="X79" s="22"/>
      <c r="Y79" s="22"/>
      <c r="Z79" s="22"/>
      <c r="AA79" s="51"/>
      <c r="AT79" s="6" t="s">
        <v>123</v>
      </c>
      <c r="AU79" s="6" t="s">
        <v>72</v>
      </c>
    </row>
    <row r="80" spans="2:65" s="6" customFormat="1" ht="15.75" customHeight="1">
      <c r="B80" s="21"/>
      <c r="C80" s="117" t="s">
        <v>72</v>
      </c>
      <c r="D80" s="117" t="s">
        <v>115</v>
      </c>
      <c r="E80" s="118" t="s">
        <v>900</v>
      </c>
      <c r="F80" s="268" t="s">
        <v>901</v>
      </c>
      <c r="G80" s="267"/>
      <c r="H80" s="267"/>
      <c r="I80" s="267"/>
      <c r="J80" s="120" t="s">
        <v>149</v>
      </c>
      <c r="K80" s="121">
        <v>1</v>
      </c>
      <c r="L80" s="269"/>
      <c r="M80" s="267"/>
      <c r="N80" s="270">
        <f>ROUND($L$80*$K$80,0)</f>
        <v>0</v>
      </c>
      <c r="O80" s="267"/>
      <c r="P80" s="267"/>
      <c r="Q80" s="267"/>
      <c r="R80" s="119" t="s">
        <v>119</v>
      </c>
      <c r="S80" s="41"/>
      <c r="T80" s="122"/>
      <c r="U80" s="123" t="s">
        <v>34</v>
      </c>
      <c r="V80" s="22"/>
      <c r="W80" s="22"/>
      <c r="X80" s="124">
        <v>0</v>
      </c>
      <c r="Y80" s="124">
        <f>$X$80*$K$80</f>
        <v>0</v>
      </c>
      <c r="Z80" s="124">
        <v>0</v>
      </c>
      <c r="AA80" s="125">
        <f>$Z$80*$K$80</f>
        <v>0</v>
      </c>
      <c r="AR80" s="80" t="s">
        <v>902</v>
      </c>
      <c r="AT80" s="80" t="s">
        <v>115</v>
      </c>
      <c r="AU80" s="80" t="s">
        <v>72</v>
      </c>
      <c r="AY80" s="6" t="s">
        <v>114</v>
      </c>
      <c r="BE80" s="126">
        <f>IF($U$80="základní",$N$80,0)</f>
        <v>0</v>
      </c>
      <c r="BF80" s="126">
        <f>IF($U$80="snížená",$N$80,0)</f>
        <v>0</v>
      </c>
      <c r="BG80" s="126">
        <f>IF($U$80="zákl. přenesená",$N$80,0)</f>
        <v>0</v>
      </c>
      <c r="BH80" s="126">
        <f>IF($U$80="sníž. přenesená",$N$80,0)</f>
        <v>0</v>
      </c>
      <c r="BI80" s="126">
        <f>IF($U$80="nulová",$N$80,0)</f>
        <v>0</v>
      </c>
      <c r="BJ80" s="80" t="s">
        <v>8</v>
      </c>
      <c r="BK80" s="126">
        <f>ROUND($L$80*$K$80,0)</f>
        <v>0</v>
      </c>
      <c r="BL80" s="80" t="s">
        <v>902</v>
      </c>
      <c r="BM80" s="80" t="s">
        <v>903</v>
      </c>
    </row>
    <row r="81" spans="2:47" s="6" customFormat="1" ht="16.7" customHeight="1">
      <c r="B81" s="21"/>
      <c r="C81" s="22"/>
      <c r="D81" s="22"/>
      <c r="E81" s="22"/>
      <c r="F81" s="258" t="s">
        <v>904</v>
      </c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41"/>
      <c r="T81" s="138"/>
      <c r="U81" s="139"/>
      <c r="V81" s="139"/>
      <c r="W81" s="139"/>
      <c r="X81" s="139"/>
      <c r="Y81" s="139"/>
      <c r="Z81" s="139"/>
      <c r="AA81" s="140"/>
      <c r="AT81" s="6" t="s">
        <v>123</v>
      </c>
      <c r="AU81" s="6" t="s">
        <v>72</v>
      </c>
    </row>
    <row r="82" spans="2:47" s="6" customFormat="1" ht="7.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1"/>
    </row>
    <row r="438" s="2" customFormat="1" ht="14.25" customHeight="1"/>
  </sheetData>
  <sheetProtection password="CC35" sheet="1" objects="1" scenarios="1" formatColumns="0" formatRows="0" sort="0" autoFilter="0"/>
  <mergeCells count="63">
    <mergeCell ref="C2:R2"/>
    <mergeCell ref="C4:R4"/>
    <mergeCell ref="F6:Q6"/>
    <mergeCell ref="F7:Q7"/>
    <mergeCell ref="O10:P10"/>
    <mergeCell ref="O12:P12"/>
    <mergeCell ref="O13:P13"/>
    <mergeCell ref="O15:P15"/>
    <mergeCell ref="O16:P16"/>
    <mergeCell ref="O18:P18"/>
    <mergeCell ref="O19:P19"/>
    <mergeCell ref="E22:P22"/>
    <mergeCell ref="M25:P25"/>
    <mergeCell ref="H27:J27"/>
    <mergeCell ref="M27:P27"/>
    <mergeCell ref="H28:J28"/>
    <mergeCell ref="M28:P28"/>
    <mergeCell ref="H29:J29"/>
    <mergeCell ref="M29:P29"/>
    <mergeCell ref="H30:J30"/>
    <mergeCell ref="M30:P30"/>
    <mergeCell ref="H31:J31"/>
    <mergeCell ref="M31:P31"/>
    <mergeCell ref="L33:P33"/>
    <mergeCell ref="C39:R39"/>
    <mergeCell ref="F41:Q41"/>
    <mergeCell ref="F42:Q42"/>
    <mergeCell ref="M44:P44"/>
    <mergeCell ref="M46:Q46"/>
    <mergeCell ref="C49:G49"/>
    <mergeCell ref="N49:Q49"/>
    <mergeCell ref="N51:Q51"/>
    <mergeCell ref="N52:Q52"/>
    <mergeCell ref="N53:Q53"/>
    <mergeCell ref="C60:R60"/>
    <mergeCell ref="F62:Q62"/>
    <mergeCell ref="F63:Q63"/>
    <mergeCell ref="F70:I70"/>
    <mergeCell ref="L70:M70"/>
    <mergeCell ref="N70:Q70"/>
    <mergeCell ref="F74:I74"/>
    <mergeCell ref="L74:M74"/>
    <mergeCell ref="N74:Q74"/>
    <mergeCell ref="F81:R81"/>
    <mergeCell ref="N71:Q71"/>
    <mergeCell ref="N72:Q72"/>
    <mergeCell ref="N73:Q73"/>
    <mergeCell ref="F75:R75"/>
    <mergeCell ref="F76:I76"/>
    <mergeCell ref="L76:M76"/>
    <mergeCell ref="N76:Q76"/>
    <mergeCell ref="F77:R77"/>
    <mergeCell ref="F78:I78"/>
    <mergeCell ref="H1:K1"/>
    <mergeCell ref="S2:AC2"/>
    <mergeCell ref="F79:R79"/>
    <mergeCell ref="F80:I80"/>
    <mergeCell ref="L80:M80"/>
    <mergeCell ref="N80:Q80"/>
    <mergeCell ref="L78:M78"/>
    <mergeCell ref="N78:Q78"/>
    <mergeCell ref="M65:P65"/>
    <mergeCell ref="M67:Q67"/>
  </mergeCells>
  <hyperlinks>
    <hyperlink ref="F1:G1" location="C2" tooltip="Krycí list soupisu" display="1) Krycí list soupisu"/>
    <hyperlink ref="H1:K1" location="C49" tooltip="Rekapitulace" display="2) Rekapitulace"/>
    <hyperlink ref="L1:M1" location="C70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98"/>
  <sheetViews>
    <sheetView showGridLines="0" tabSelected="1" zoomScaleNormal="100" workbookViewId="0"/>
  </sheetViews>
  <sheetFormatPr defaultRowHeight="13.5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/>
    <row r="2" spans="2:11" ht="7.5" customHeight="1">
      <c r="B2" s="148"/>
      <c r="C2" s="149"/>
      <c r="D2" s="149"/>
      <c r="E2" s="149"/>
      <c r="F2" s="149"/>
      <c r="G2" s="149"/>
      <c r="H2" s="149"/>
      <c r="I2" s="149"/>
      <c r="J2" s="149"/>
      <c r="K2" s="150"/>
    </row>
    <row r="3" spans="2:11" s="153" customFormat="1" ht="45.2" customHeight="1">
      <c r="B3" s="151"/>
      <c r="C3" s="288" t="s">
        <v>912</v>
      </c>
      <c r="D3" s="288"/>
      <c r="E3" s="288"/>
      <c r="F3" s="288"/>
      <c r="G3" s="288"/>
      <c r="H3" s="288"/>
      <c r="I3" s="288"/>
      <c r="J3" s="288"/>
      <c r="K3" s="152"/>
    </row>
    <row r="4" spans="2:11" ht="25.5" customHeight="1">
      <c r="B4" s="154"/>
      <c r="C4" s="293" t="s">
        <v>913</v>
      </c>
      <c r="D4" s="293"/>
      <c r="E4" s="293"/>
      <c r="F4" s="293"/>
      <c r="G4" s="293"/>
      <c r="H4" s="293"/>
      <c r="I4" s="293"/>
      <c r="J4" s="293"/>
      <c r="K4" s="155"/>
    </row>
    <row r="5" spans="2:11" ht="5.25" customHeight="1">
      <c r="B5" s="154"/>
      <c r="C5" s="156"/>
      <c r="D5" s="156"/>
      <c r="E5" s="156"/>
      <c r="F5" s="156"/>
      <c r="G5" s="156"/>
      <c r="H5" s="156"/>
      <c r="I5" s="156"/>
      <c r="J5" s="156"/>
      <c r="K5" s="155"/>
    </row>
    <row r="6" spans="2:11" ht="15" customHeight="1">
      <c r="B6" s="154"/>
      <c r="C6" s="290" t="s">
        <v>914</v>
      </c>
      <c r="D6" s="290"/>
      <c r="E6" s="290"/>
      <c r="F6" s="290"/>
      <c r="G6" s="290"/>
      <c r="H6" s="290"/>
      <c r="I6" s="290"/>
      <c r="J6" s="290"/>
      <c r="K6" s="155"/>
    </row>
    <row r="7" spans="2:11" ht="15" customHeight="1">
      <c r="B7" s="158"/>
      <c r="C7" s="290" t="s">
        <v>915</v>
      </c>
      <c r="D7" s="290"/>
      <c r="E7" s="290"/>
      <c r="F7" s="290"/>
      <c r="G7" s="290"/>
      <c r="H7" s="290"/>
      <c r="I7" s="290"/>
      <c r="J7" s="290"/>
      <c r="K7" s="155"/>
    </row>
    <row r="8" spans="2:11" ht="12.95" customHeight="1">
      <c r="B8" s="158"/>
      <c r="C8" s="157"/>
      <c r="D8" s="157"/>
      <c r="E8" s="157"/>
      <c r="F8" s="157"/>
      <c r="G8" s="157"/>
      <c r="H8" s="157"/>
      <c r="I8" s="157"/>
      <c r="J8" s="157"/>
      <c r="K8" s="155"/>
    </row>
    <row r="9" spans="2:11" ht="15" customHeight="1">
      <c r="B9" s="158"/>
      <c r="C9" s="290" t="s">
        <v>916</v>
      </c>
      <c r="D9" s="290"/>
      <c r="E9" s="290"/>
      <c r="F9" s="290"/>
      <c r="G9" s="290"/>
      <c r="H9" s="290"/>
      <c r="I9" s="290"/>
      <c r="J9" s="290"/>
      <c r="K9" s="155"/>
    </row>
    <row r="10" spans="2:11" ht="15" customHeight="1">
      <c r="B10" s="158"/>
      <c r="C10" s="157"/>
      <c r="D10" s="290" t="s">
        <v>917</v>
      </c>
      <c r="E10" s="290"/>
      <c r="F10" s="290"/>
      <c r="G10" s="290"/>
      <c r="H10" s="290"/>
      <c r="I10" s="290"/>
      <c r="J10" s="290"/>
      <c r="K10" s="155"/>
    </row>
    <row r="11" spans="2:11" ht="15" customHeight="1">
      <c r="B11" s="158"/>
      <c r="C11" s="159"/>
      <c r="D11" s="290" t="s">
        <v>918</v>
      </c>
      <c r="E11" s="290"/>
      <c r="F11" s="290"/>
      <c r="G11" s="290"/>
      <c r="H11" s="290"/>
      <c r="I11" s="290"/>
      <c r="J11" s="290"/>
      <c r="K11" s="155"/>
    </row>
    <row r="12" spans="2:11" ht="12.95" customHeight="1">
      <c r="B12" s="158"/>
      <c r="C12" s="159"/>
      <c r="D12" s="159"/>
      <c r="E12" s="159"/>
      <c r="F12" s="159"/>
      <c r="G12" s="159"/>
      <c r="H12" s="159"/>
      <c r="I12" s="159"/>
      <c r="J12" s="159"/>
      <c r="K12" s="155"/>
    </row>
    <row r="13" spans="2:11" ht="15" customHeight="1">
      <c r="B13" s="158"/>
      <c r="C13" s="159"/>
      <c r="D13" s="290" t="s">
        <v>919</v>
      </c>
      <c r="E13" s="290"/>
      <c r="F13" s="290"/>
      <c r="G13" s="290"/>
      <c r="H13" s="290"/>
      <c r="I13" s="290"/>
      <c r="J13" s="290"/>
      <c r="K13" s="155"/>
    </row>
    <row r="14" spans="2:11" ht="15" customHeight="1">
      <c r="B14" s="158"/>
      <c r="C14" s="159"/>
      <c r="D14" s="290" t="s">
        <v>920</v>
      </c>
      <c r="E14" s="290"/>
      <c r="F14" s="290"/>
      <c r="G14" s="290"/>
      <c r="H14" s="290"/>
      <c r="I14" s="290"/>
      <c r="J14" s="290"/>
      <c r="K14" s="155"/>
    </row>
    <row r="15" spans="2:11" ht="15" customHeight="1">
      <c r="B15" s="158"/>
      <c r="C15" s="159"/>
      <c r="D15" s="290" t="s">
        <v>921</v>
      </c>
      <c r="E15" s="290"/>
      <c r="F15" s="290"/>
      <c r="G15" s="290"/>
      <c r="H15" s="290"/>
      <c r="I15" s="290"/>
      <c r="J15" s="290"/>
      <c r="K15" s="155"/>
    </row>
    <row r="16" spans="2:11" ht="15" customHeight="1">
      <c r="B16" s="158"/>
      <c r="C16" s="159"/>
      <c r="D16" s="159"/>
      <c r="E16" s="160" t="s">
        <v>70</v>
      </c>
      <c r="F16" s="290" t="s">
        <v>922</v>
      </c>
      <c r="G16" s="290"/>
      <c r="H16" s="290"/>
      <c r="I16" s="290"/>
      <c r="J16" s="290"/>
      <c r="K16" s="155"/>
    </row>
    <row r="17" spans="2:11" ht="15" customHeight="1">
      <c r="B17" s="158"/>
      <c r="C17" s="159"/>
      <c r="D17" s="159"/>
      <c r="E17" s="160" t="s">
        <v>923</v>
      </c>
      <c r="F17" s="290" t="s">
        <v>924</v>
      </c>
      <c r="G17" s="290"/>
      <c r="H17" s="290"/>
      <c r="I17" s="290"/>
      <c r="J17" s="290"/>
      <c r="K17" s="155"/>
    </row>
    <row r="18" spans="2:11" ht="15" customHeight="1">
      <c r="B18" s="158"/>
      <c r="C18" s="159"/>
      <c r="D18" s="159"/>
      <c r="E18" s="160" t="s">
        <v>925</v>
      </c>
      <c r="F18" s="290" t="s">
        <v>926</v>
      </c>
      <c r="G18" s="290"/>
      <c r="H18" s="290"/>
      <c r="I18" s="290"/>
      <c r="J18" s="290"/>
      <c r="K18" s="155"/>
    </row>
    <row r="19" spans="2:11" ht="15" customHeight="1">
      <c r="B19" s="158"/>
      <c r="C19" s="159"/>
      <c r="D19" s="159"/>
      <c r="E19" s="160" t="s">
        <v>927</v>
      </c>
      <c r="F19" s="290" t="s">
        <v>928</v>
      </c>
      <c r="G19" s="290"/>
      <c r="H19" s="290"/>
      <c r="I19" s="290"/>
      <c r="J19" s="290"/>
      <c r="K19" s="155"/>
    </row>
    <row r="20" spans="2:11" ht="15" customHeight="1">
      <c r="B20" s="158"/>
      <c r="C20" s="159"/>
      <c r="D20" s="159"/>
      <c r="E20" s="160" t="s">
        <v>929</v>
      </c>
      <c r="F20" s="290" t="s">
        <v>930</v>
      </c>
      <c r="G20" s="290"/>
      <c r="H20" s="290"/>
      <c r="I20" s="290"/>
      <c r="J20" s="290"/>
      <c r="K20" s="155"/>
    </row>
    <row r="21" spans="2:11" ht="15" customHeight="1">
      <c r="B21" s="158"/>
      <c r="C21" s="159"/>
      <c r="D21" s="159"/>
      <c r="E21" s="160" t="s">
        <v>931</v>
      </c>
      <c r="F21" s="290" t="s">
        <v>932</v>
      </c>
      <c r="G21" s="290"/>
      <c r="H21" s="290"/>
      <c r="I21" s="290"/>
      <c r="J21" s="290"/>
      <c r="K21" s="155"/>
    </row>
    <row r="22" spans="2:11" ht="12.95" customHeight="1">
      <c r="B22" s="158"/>
      <c r="C22" s="159"/>
      <c r="D22" s="159"/>
      <c r="E22" s="159"/>
      <c r="F22" s="159"/>
      <c r="G22" s="159"/>
      <c r="H22" s="159"/>
      <c r="I22" s="159"/>
      <c r="J22" s="159"/>
      <c r="K22" s="155"/>
    </row>
    <row r="23" spans="2:11" ht="15" customHeight="1">
      <c r="B23" s="158"/>
      <c r="C23" s="290" t="s">
        <v>933</v>
      </c>
      <c r="D23" s="290"/>
      <c r="E23" s="290"/>
      <c r="F23" s="290"/>
      <c r="G23" s="290"/>
      <c r="H23" s="290"/>
      <c r="I23" s="290"/>
      <c r="J23" s="290"/>
      <c r="K23" s="155"/>
    </row>
    <row r="24" spans="2:11" ht="15" customHeight="1">
      <c r="B24" s="158"/>
      <c r="C24" s="290" t="s">
        <v>934</v>
      </c>
      <c r="D24" s="290"/>
      <c r="E24" s="290"/>
      <c r="F24" s="290"/>
      <c r="G24" s="290"/>
      <c r="H24" s="290"/>
      <c r="I24" s="290"/>
      <c r="J24" s="290"/>
      <c r="K24" s="155"/>
    </row>
    <row r="25" spans="2:11" ht="15" customHeight="1">
      <c r="B25" s="158"/>
      <c r="C25" s="157"/>
      <c r="D25" s="290" t="s">
        <v>935</v>
      </c>
      <c r="E25" s="290"/>
      <c r="F25" s="290"/>
      <c r="G25" s="290"/>
      <c r="H25" s="290"/>
      <c r="I25" s="290"/>
      <c r="J25" s="290"/>
      <c r="K25" s="155"/>
    </row>
    <row r="26" spans="2:11" ht="15" customHeight="1">
      <c r="B26" s="158"/>
      <c r="C26" s="159"/>
      <c r="D26" s="290" t="s">
        <v>936</v>
      </c>
      <c r="E26" s="290"/>
      <c r="F26" s="290"/>
      <c r="G26" s="290"/>
      <c r="H26" s="290"/>
      <c r="I26" s="290"/>
      <c r="J26" s="290"/>
      <c r="K26" s="155"/>
    </row>
    <row r="27" spans="2:11" ht="12.95" customHeight="1">
      <c r="B27" s="158"/>
      <c r="C27" s="159"/>
      <c r="D27" s="159"/>
      <c r="E27" s="159"/>
      <c r="F27" s="159"/>
      <c r="G27" s="159"/>
      <c r="H27" s="159"/>
      <c r="I27" s="159"/>
      <c r="J27" s="159"/>
      <c r="K27" s="155"/>
    </row>
    <row r="28" spans="2:11" ht="15" customHeight="1">
      <c r="B28" s="158"/>
      <c r="C28" s="159"/>
      <c r="D28" s="290" t="s">
        <v>937</v>
      </c>
      <c r="E28" s="290"/>
      <c r="F28" s="290"/>
      <c r="G28" s="290"/>
      <c r="H28" s="290"/>
      <c r="I28" s="290"/>
      <c r="J28" s="290"/>
      <c r="K28" s="155"/>
    </row>
    <row r="29" spans="2:11" ht="15" customHeight="1">
      <c r="B29" s="158"/>
      <c r="C29" s="159"/>
      <c r="D29" s="290" t="s">
        <v>938</v>
      </c>
      <c r="E29" s="290"/>
      <c r="F29" s="290"/>
      <c r="G29" s="290"/>
      <c r="H29" s="290"/>
      <c r="I29" s="290"/>
      <c r="J29" s="290"/>
      <c r="K29" s="155"/>
    </row>
    <row r="30" spans="2:11" ht="12.95" customHeight="1">
      <c r="B30" s="158"/>
      <c r="C30" s="159"/>
      <c r="D30" s="159"/>
      <c r="E30" s="159"/>
      <c r="F30" s="159"/>
      <c r="G30" s="159"/>
      <c r="H30" s="159"/>
      <c r="I30" s="159"/>
      <c r="J30" s="159"/>
      <c r="K30" s="155"/>
    </row>
    <row r="31" spans="2:11" ht="15" customHeight="1">
      <c r="B31" s="158"/>
      <c r="C31" s="159"/>
      <c r="D31" s="290" t="s">
        <v>939</v>
      </c>
      <c r="E31" s="290"/>
      <c r="F31" s="290"/>
      <c r="G31" s="290"/>
      <c r="H31" s="290"/>
      <c r="I31" s="290"/>
      <c r="J31" s="290"/>
      <c r="K31" s="155"/>
    </row>
    <row r="32" spans="2:11" ht="15" customHeight="1">
      <c r="B32" s="158"/>
      <c r="C32" s="159"/>
      <c r="D32" s="290" t="s">
        <v>940</v>
      </c>
      <c r="E32" s="290"/>
      <c r="F32" s="290"/>
      <c r="G32" s="290"/>
      <c r="H32" s="290"/>
      <c r="I32" s="290"/>
      <c r="J32" s="290"/>
      <c r="K32" s="155"/>
    </row>
    <row r="33" spans="2:11" ht="15" customHeight="1">
      <c r="B33" s="158"/>
      <c r="C33" s="159"/>
      <c r="D33" s="290" t="s">
        <v>941</v>
      </c>
      <c r="E33" s="290"/>
      <c r="F33" s="290"/>
      <c r="G33" s="290"/>
      <c r="H33" s="290"/>
      <c r="I33" s="290"/>
      <c r="J33" s="290"/>
      <c r="K33" s="155"/>
    </row>
    <row r="34" spans="2:11" ht="15" customHeight="1">
      <c r="B34" s="158"/>
      <c r="C34" s="159"/>
      <c r="D34" s="157"/>
      <c r="E34" s="161" t="s">
        <v>100</v>
      </c>
      <c r="F34" s="157"/>
      <c r="G34" s="290" t="s">
        <v>942</v>
      </c>
      <c r="H34" s="290"/>
      <c r="I34" s="290"/>
      <c r="J34" s="290"/>
      <c r="K34" s="155"/>
    </row>
    <row r="35" spans="2:11" ht="15" customHeight="1">
      <c r="B35" s="158"/>
      <c r="C35" s="159"/>
      <c r="D35" s="157"/>
      <c r="E35" s="161" t="s">
        <v>943</v>
      </c>
      <c r="F35" s="157"/>
      <c r="G35" s="290" t="s">
        <v>944</v>
      </c>
      <c r="H35" s="290"/>
      <c r="I35" s="290"/>
      <c r="J35" s="290"/>
      <c r="K35" s="155"/>
    </row>
    <row r="36" spans="2:11" ht="15" customHeight="1">
      <c r="B36" s="158"/>
      <c r="C36" s="159"/>
      <c r="D36" s="157"/>
      <c r="E36" s="161" t="s">
        <v>45</v>
      </c>
      <c r="F36" s="157"/>
      <c r="G36" s="290" t="s">
        <v>945</v>
      </c>
      <c r="H36" s="290"/>
      <c r="I36" s="290"/>
      <c r="J36" s="290"/>
      <c r="K36" s="155"/>
    </row>
    <row r="37" spans="2:11" ht="15" customHeight="1">
      <c r="B37" s="158"/>
      <c r="C37" s="159"/>
      <c r="D37" s="157"/>
      <c r="E37" s="161" t="s">
        <v>101</v>
      </c>
      <c r="F37" s="157"/>
      <c r="G37" s="290" t="s">
        <v>946</v>
      </c>
      <c r="H37" s="290"/>
      <c r="I37" s="290"/>
      <c r="J37" s="290"/>
      <c r="K37" s="155"/>
    </row>
    <row r="38" spans="2:11" ht="15" customHeight="1">
      <c r="B38" s="158"/>
      <c r="C38" s="159"/>
      <c r="D38" s="157"/>
      <c r="E38" s="161" t="s">
        <v>102</v>
      </c>
      <c r="F38" s="157"/>
      <c r="G38" s="290" t="s">
        <v>947</v>
      </c>
      <c r="H38" s="290"/>
      <c r="I38" s="290"/>
      <c r="J38" s="290"/>
      <c r="K38" s="155"/>
    </row>
    <row r="39" spans="2:11" ht="15" customHeight="1">
      <c r="B39" s="158"/>
      <c r="C39" s="159"/>
      <c r="D39" s="157"/>
      <c r="E39" s="161" t="s">
        <v>103</v>
      </c>
      <c r="F39" s="157"/>
      <c r="G39" s="290" t="s">
        <v>948</v>
      </c>
      <c r="H39" s="290"/>
      <c r="I39" s="290"/>
      <c r="J39" s="290"/>
      <c r="K39" s="155"/>
    </row>
    <row r="40" spans="2:11" ht="15" customHeight="1">
      <c r="B40" s="158"/>
      <c r="C40" s="159"/>
      <c r="D40" s="157"/>
      <c r="E40" s="161" t="s">
        <v>949</v>
      </c>
      <c r="F40" s="157"/>
      <c r="G40" s="290" t="s">
        <v>950</v>
      </c>
      <c r="H40" s="290"/>
      <c r="I40" s="290"/>
      <c r="J40" s="290"/>
      <c r="K40" s="155"/>
    </row>
    <row r="41" spans="2:11" ht="15" customHeight="1">
      <c r="B41" s="158"/>
      <c r="C41" s="159"/>
      <c r="D41" s="157"/>
      <c r="E41" s="161"/>
      <c r="F41" s="157"/>
      <c r="G41" s="290" t="s">
        <v>951</v>
      </c>
      <c r="H41" s="290"/>
      <c r="I41" s="290"/>
      <c r="J41" s="290"/>
      <c r="K41" s="155"/>
    </row>
    <row r="42" spans="2:11" ht="15" customHeight="1">
      <c r="B42" s="158"/>
      <c r="C42" s="159"/>
      <c r="D42" s="157"/>
      <c r="E42" s="161" t="s">
        <v>952</v>
      </c>
      <c r="F42" s="157"/>
      <c r="G42" s="290" t="s">
        <v>953</v>
      </c>
      <c r="H42" s="290"/>
      <c r="I42" s="290"/>
      <c r="J42" s="290"/>
      <c r="K42" s="155"/>
    </row>
    <row r="43" spans="2:11" ht="15" customHeight="1">
      <c r="B43" s="158"/>
      <c r="C43" s="159"/>
      <c r="D43" s="157"/>
      <c r="E43" s="161" t="s">
        <v>106</v>
      </c>
      <c r="F43" s="157"/>
      <c r="G43" s="290" t="s">
        <v>954</v>
      </c>
      <c r="H43" s="290"/>
      <c r="I43" s="290"/>
      <c r="J43" s="290"/>
      <c r="K43" s="155"/>
    </row>
    <row r="44" spans="2:11" ht="12.95" customHeight="1">
      <c r="B44" s="158"/>
      <c r="C44" s="159"/>
      <c r="D44" s="157"/>
      <c r="E44" s="157"/>
      <c r="F44" s="157"/>
      <c r="G44" s="157"/>
      <c r="H44" s="157"/>
      <c r="I44" s="157"/>
      <c r="J44" s="157"/>
      <c r="K44" s="155"/>
    </row>
    <row r="45" spans="2:11" ht="15" customHeight="1">
      <c r="B45" s="158"/>
      <c r="C45" s="159"/>
      <c r="D45" s="290" t="s">
        <v>955</v>
      </c>
      <c r="E45" s="290"/>
      <c r="F45" s="290"/>
      <c r="G45" s="290"/>
      <c r="H45" s="290"/>
      <c r="I45" s="290"/>
      <c r="J45" s="290"/>
      <c r="K45" s="155"/>
    </row>
    <row r="46" spans="2:11" ht="15" customHeight="1">
      <c r="B46" s="158"/>
      <c r="C46" s="159"/>
      <c r="D46" s="159"/>
      <c r="E46" s="290" t="s">
        <v>956</v>
      </c>
      <c r="F46" s="290"/>
      <c r="G46" s="290"/>
      <c r="H46" s="290"/>
      <c r="I46" s="290"/>
      <c r="J46" s="290"/>
      <c r="K46" s="155"/>
    </row>
    <row r="47" spans="2:11" ht="15" customHeight="1">
      <c r="B47" s="158"/>
      <c r="C47" s="159"/>
      <c r="D47" s="159"/>
      <c r="E47" s="290" t="s">
        <v>957</v>
      </c>
      <c r="F47" s="290"/>
      <c r="G47" s="290"/>
      <c r="H47" s="290"/>
      <c r="I47" s="290"/>
      <c r="J47" s="290"/>
      <c r="K47" s="155"/>
    </row>
    <row r="48" spans="2:11" ht="15" customHeight="1">
      <c r="B48" s="158"/>
      <c r="C48" s="159"/>
      <c r="D48" s="159"/>
      <c r="E48" s="290" t="s">
        <v>958</v>
      </c>
      <c r="F48" s="290"/>
      <c r="G48" s="290"/>
      <c r="H48" s="290"/>
      <c r="I48" s="290"/>
      <c r="J48" s="290"/>
      <c r="K48" s="155"/>
    </row>
    <row r="49" spans="2:11" ht="15" customHeight="1">
      <c r="B49" s="158"/>
      <c r="C49" s="159"/>
      <c r="D49" s="290" t="s">
        <v>959</v>
      </c>
      <c r="E49" s="290"/>
      <c r="F49" s="290"/>
      <c r="G49" s="290"/>
      <c r="H49" s="290"/>
      <c r="I49" s="290"/>
      <c r="J49" s="290"/>
      <c r="K49" s="155"/>
    </row>
    <row r="50" spans="2:11" ht="25.5" customHeight="1">
      <c r="B50" s="154"/>
      <c r="C50" s="293" t="s">
        <v>960</v>
      </c>
      <c r="D50" s="293"/>
      <c r="E50" s="293"/>
      <c r="F50" s="293"/>
      <c r="G50" s="293"/>
      <c r="H50" s="293"/>
      <c r="I50" s="293"/>
      <c r="J50" s="293"/>
      <c r="K50" s="155"/>
    </row>
    <row r="51" spans="2:11" ht="5.25" customHeight="1">
      <c r="B51" s="154"/>
      <c r="C51" s="156"/>
      <c r="D51" s="156"/>
      <c r="E51" s="156"/>
      <c r="F51" s="156"/>
      <c r="G51" s="156"/>
      <c r="H51" s="156"/>
      <c r="I51" s="156"/>
      <c r="J51" s="156"/>
      <c r="K51" s="155"/>
    </row>
    <row r="52" spans="2:11" ht="15" customHeight="1">
      <c r="B52" s="154"/>
      <c r="C52" s="290" t="s">
        <v>961</v>
      </c>
      <c r="D52" s="290"/>
      <c r="E52" s="290"/>
      <c r="F52" s="290"/>
      <c r="G52" s="290"/>
      <c r="H52" s="290"/>
      <c r="I52" s="290"/>
      <c r="J52" s="290"/>
      <c r="K52" s="155"/>
    </row>
    <row r="53" spans="2:11" ht="15" customHeight="1">
      <c r="B53" s="154"/>
      <c r="C53" s="290" t="s">
        <v>962</v>
      </c>
      <c r="D53" s="290"/>
      <c r="E53" s="290"/>
      <c r="F53" s="290"/>
      <c r="G53" s="290"/>
      <c r="H53" s="290"/>
      <c r="I53" s="290"/>
      <c r="J53" s="290"/>
      <c r="K53" s="155"/>
    </row>
    <row r="54" spans="2:11" ht="12.95" customHeight="1">
      <c r="B54" s="154"/>
      <c r="C54" s="157"/>
      <c r="D54" s="157"/>
      <c r="E54" s="157"/>
      <c r="F54" s="157"/>
      <c r="G54" s="157"/>
      <c r="H54" s="157"/>
      <c r="I54" s="157"/>
      <c r="J54" s="157"/>
      <c r="K54" s="155"/>
    </row>
    <row r="55" spans="2:11" ht="15" customHeight="1">
      <c r="B55" s="154"/>
      <c r="C55" s="290" t="s">
        <v>963</v>
      </c>
      <c r="D55" s="290"/>
      <c r="E55" s="290"/>
      <c r="F55" s="290"/>
      <c r="G55" s="290"/>
      <c r="H55" s="290"/>
      <c r="I55" s="290"/>
      <c r="J55" s="290"/>
      <c r="K55" s="155"/>
    </row>
    <row r="56" spans="2:11" ht="15" customHeight="1">
      <c r="B56" s="154"/>
      <c r="C56" s="159"/>
      <c r="D56" s="290" t="s">
        <v>964</v>
      </c>
      <c r="E56" s="290"/>
      <c r="F56" s="290"/>
      <c r="G56" s="290"/>
      <c r="H56" s="290"/>
      <c r="I56" s="290"/>
      <c r="J56" s="290"/>
      <c r="K56" s="155"/>
    </row>
    <row r="57" spans="2:11" ht="15" customHeight="1">
      <c r="B57" s="154"/>
      <c r="C57" s="159"/>
      <c r="D57" s="290" t="s">
        <v>965</v>
      </c>
      <c r="E57" s="290"/>
      <c r="F57" s="290"/>
      <c r="G57" s="290"/>
      <c r="H57" s="290"/>
      <c r="I57" s="290"/>
      <c r="J57" s="290"/>
      <c r="K57" s="155"/>
    </row>
    <row r="58" spans="2:11" ht="15" customHeight="1">
      <c r="B58" s="154"/>
      <c r="C58" s="159"/>
      <c r="D58" s="290" t="s">
        <v>966</v>
      </c>
      <c r="E58" s="290"/>
      <c r="F58" s="290"/>
      <c r="G58" s="290"/>
      <c r="H58" s="290"/>
      <c r="I58" s="290"/>
      <c r="J58" s="290"/>
      <c r="K58" s="155"/>
    </row>
    <row r="59" spans="2:11" ht="15" customHeight="1">
      <c r="B59" s="154"/>
      <c r="C59" s="159"/>
      <c r="D59" s="290" t="s">
        <v>967</v>
      </c>
      <c r="E59" s="290"/>
      <c r="F59" s="290"/>
      <c r="G59" s="290"/>
      <c r="H59" s="290"/>
      <c r="I59" s="290"/>
      <c r="J59" s="290"/>
      <c r="K59" s="155"/>
    </row>
    <row r="60" spans="2:11" ht="15" customHeight="1">
      <c r="B60" s="154"/>
      <c r="C60" s="159"/>
      <c r="D60" s="292" t="s">
        <v>968</v>
      </c>
      <c r="E60" s="292"/>
      <c r="F60" s="292"/>
      <c r="G60" s="292"/>
      <c r="H60" s="292"/>
      <c r="I60" s="292"/>
      <c r="J60" s="292"/>
      <c r="K60" s="155"/>
    </row>
    <row r="61" spans="2:11" ht="15" customHeight="1">
      <c r="B61" s="154"/>
      <c r="C61" s="159"/>
      <c r="D61" s="290" t="s">
        <v>969</v>
      </c>
      <c r="E61" s="290"/>
      <c r="F61" s="290"/>
      <c r="G61" s="290"/>
      <c r="H61" s="290"/>
      <c r="I61" s="290"/>
      <c r="J61" s="290"/>
      <c r="K61" s="155"/>
    </row>
    <row r="62" spans="2:11" ht="12.95" customHeight="1">
      <c r="B62" s="154"/>
      <c r="C62" s="159"/>
      <c r="D62" s="159"/>
      <c r="E62" s="162"/>
      <c r="F62" s="159"/>
      <c r="G62" s="159"/>
      <c r="H62" s="159"/>
      <c r="I62" s="159"/>
      <c r="J62" s="159"/>
      <c r="K62" s="155"/>
    </row>
    <row r="63" spans="2:11" ht="15" customHeight="1">
      <c r="B63" s="154"/>
      <c r="C63" s="159"/>
      <c r="D63" s="290" t="s">
        <v>970</v>
      </c>
      <c r="E63" s="290"/>
      <c r="F63" s="290"/>
      <c r="G63" s="290"/>
      <c r="H63" s="290"/>
      <c r="I63" s="290"/>
      <c r="J63" s="290"/>
      <c r="K63" s="155"/>
    </row>
    <row r="64" spans="2:11" ht="15" customHeight="1">
      <c r="B64" s="154"/>
      <c r="C64" s="159"/>
      <c r="D64" s="292" t="s">
        <v>971</v>
      </c>
      <c r="E64" s="292"/>
      <c r="F64" s="292"/>
      <c r="G64" s="292"/>
      <c r="H64" s="292"/>
      <c r="I64" s="292"/>
      <c r="J64" s="292"/>
      <c r="K64" s="155"/>
    </row>
    <row r="65" spans="2:11" ht="15" customHeight="1">
      <c r="B65" s="154"/>
      <c r="C65" s="159"/>
      <c r="D65" s="290" t="s">
        <v>972</v>
      </c>
      <c r="E65" s="290"/>
      <c r="F65" s="290"/>
      <c r="G65" s="290"/>
      <c r="H65" s="290"/>
      <c r="I65" s="290"/>
      <c r="J65" s="290"/>
      <c r="K65" s="155"/>
    </row>
    <row r="66" spans="2:11" ht="15" customHeight="1">
      <c r="B66" s="154"/>
      <c r="C66" s="159"/>
      <c r="D66" s="290" t="s">
        <v>973</v>
      </c>
      <c r="E66" s="290"/>
      <c r="F66" s="290"/>
      <c r="G66" s="290"/>
      <c r="H66" s="290"/>
      <c r="I66" s="290"/>
      <c r="J66" s="290"/>
      <c r="K66" s="155"/>
    </row>
    <row r="67" spans="2:11" ht="15" customHeight="1">
      <c r="B67" s="154"/>
      <c r="C67" s="159"/>
      <c r="D67" s="290" t="s">
        <v>974</v>
      </c>
      <c r="E67" s="290"/>
      <c r="F67" s="290"/>
      <c r="G67" s="290"/>
      <c r="H67" s="290"/>
      <c r="I67" s="290"/>
      <c r="J67" s="290"/>
      <c r="K67" s="155"/>
    </row>
    <row r="68" spans="2:11" ht="15" customHeight="1">
      <c r="B68" s="154"/>
      <c r="C68" s="159"/>
      <c r="D68" s="290" t="s">
        <v>975</v>
      </c>
      <c r="E68" s="290"/>
      <c r="F68" s="290"/>
      <c r="G68" s="290"/>
      <c r="H68" s="290"/>
      <c r="I68" s="290"/>
      <c r="J68" s="290"/>
      <c r="K68" s="155"/>
    </row>
    <row r="69" spans="2:11" ht="12.95" customHeight="1">
      <c r="B69" s="163"/>
      <c r="C69" s="164"/>
      <c r="D69" s="164"/>
      <c r="E69" s="164"/>
      <c r="F69" s="164"/>
      <c r="G69" s="164"/>
      <c r="H69" s="164"/>
      <c r="I69" s="164"/>
      <c r="J69" s="164"/>
      <c r="K69" s="165"/>
    </row>
    <row r="70" spans="2:11" ht="18.75" customHeight="1">
      <c r="B70" s="166"/>
      <c r="C70" s="166"/>
      <c r="D70" s="166"/>
      <c r="E70" s="166"/>
      <c r="F70" s="166"/>
      <c r="G70" s="166"/>
      <c r="H70" s="166"/>
      <c r="I70" s="166"/>
      <c r="J70" s="166"/>
      <c r="K70" s="167"/>
    </row>
    <row r="71" spans="2:11" ht="18.75" customHeight="1">
      <c r="B71" s="167"/>
      <c r="C71" s="167"/>
      <c r="D71" s="167"/>
      <c r="E71" s="167"/>
      <c r="F71" s="167"/>
      <c r="G71" s="167"/>
      <c r="H71" s="167"/>
      <c r="I71" s="167"/>
      <c r="J71" s="167"/>
      <c r="K71" s="167"/>
    </row>
    <row r="72" spans="2:11" ht="7.5" customHeight="1">
      <c r="B72" s="168"/>
      <c r="C72" s="169"/>
      <c r="D72" s="169"/>
      <c r="E72" s="169"/>
      <c r="F72" s="169"/>
      <c r="G72" s="169"/>
      <c r="H72" s="169"/>
      <c r="I72" s="169"/>
      <c r="J72" s="169"/>
      <c r="K72" s="170"/>
    </row>
    <row r="73" spans="2:11" ht="45.2" customHeight="1">
      <c r="B73" s="171"/>
      <c r="C73" s="291" t="s">
        <v>911</v>
      </c>
      <c r="D73" s="291"/>
      <c r="E73" s="291"/>
      <c r="F73" s="291"/>
      <c r="G73" s="291"/>
      <c r="H73" s="291"/>
      <c r="I73" s="291"/>
      <c r="J73" s="291"/>
      <c r="K73" s="172"/>
    </row>
    <row r="74" spans="2:11" ht="17.25" customHeight="1">
      <c r="B74" s="171"/>
      <c r="C74" s="173" t="s">
        <v>976</v>
      </c>
      <c r="D74" s="173"/>
      <c r="E74" s="173"/>
      <c r="F74" s="173" t="s">
        <v>977</v>
      </c>
      <c r="G74" s="174"/>
      <c r="H74" s="173" t="s">
        <v>101</v>
      </c>
      <c r="I74" s="173" t="s">
        <v>49</v>
      </c>
      <c r="J74" s="173" t="s">
        <v>978</v>
      </c>
      <c r="K74" s="172"/>
    </row>
    <row r="75" spans="2:11" ht="17.25" customHeight="1">
      <c r="B75" s="171"/>
      <c r="C75" s="175" t="s">
        <v>979</v>
      </c>
      <c r="D75" s="175"/>
      <c r="E75" s="175"/>
      <c r="F75" s="176" t="s">
        <v>980</v>
      </c>
      <c r="G75" s="177"/>
      <c r="H75" s="175"/>
      <c r="I75" s="175"/>
      <c r="J75" s="175" t="s">
        <v>981</v>
      </c>
      <c r="K75" s="172"/>
    </row>
    <row r="76" spans="2:11" ht="5.25" customHeight="1">
      <c r="B76" s="171"/>
      <c r="C76" s="178"/>
      <c r="D76" s="178"/>
      <c r="E76" s="178"/>
      <c r="F76" s="178"/>
      <c r="G76" s="179"/>
      <c r="H76" s="178"/>
      <c r="I76" s="178"/>
      <c r="J76" s="178"/>
      <c r="K76" s="172"/>
    </row>
    <row r="77" spans="2:11" ht="15" customHeight="1">
      <c r="B77" s="171"/>
      <c r="C77" s="161" t="s">
        <v>982</v>
      </c>
      <c r="D77" s="161"/>
      <c r="E77" s="161"/>
      <c r="F77" s="180" t="s">
        <v>983</v>
      </c>
      <c r="G77" s="179"/>
      <c r="H77" s="161" t="s">
        <v>984</v>
      </c>
      <c r="I77" s="161" t="s">
        <v>985</v>
      </c>
      <c r="J77" s="161" t="s">
        <v>986</v>
      </c>
      <c r="K77" s="172"/>
    </row>
    <row r="78" spans="2:11" ht="15" customHeight="1">
      <c r="B78" s="181"/>
      <c r="C78" s="161" t="s">
        <v>987</v>
      </c>
      <c r="D78" s="161"/>
      <c r="E78" s="161"/>
      <c r="F78" s="180" t="s">
        <v>988</v>
      </c>
      <c r="G78" s="179"/>
      <c r="H78" s="161" t="s">
        <v>989</v>
      </c>
      <c r="I78" s="161" t="s">
        <v>985</v>
      </c>
      <c r="J78" s="161">
        <v>50</v>
      </c>
      <c r="K78" s="172"/>
    </row>
    <row r="79" spans="2:11" ht="15" customHeight="1">
      <c r="B79" s="181"/>
      <c r="C79" s="161" t="s">
        <v>990</v>
      </c>
      <c r="D79" s="161"/>
      <c r="E79" s="161"/>
      <c r="F79" s="180" t="s">
        <v>983</v>
      </c>
      <c r="G79" s="179"/>
      <c r="H79" s="161" t="s">
        <v>991</v>
      </c>
      <c r="I79" s="161" t="s">
        <v>992</v>
      </c>
      <c r="J79" s="161"/>
      <c r="K79" s="172"/>
    </row>
    <row r="80" spans="2:11" ht="15" customHeight="1">
      <c r="B80" s="181"/>
      <c r="C80" s="161" t="s">
        <v>993</v>
      </c>
      <c r="D80" s="161"/>
      <c r="E80" s="161"/>
      <c r="F80" s="180" t="s">
        <v>988</v>
      </c>
      <c r="G80" s="179"/>
      <c r="H80" s="161" t="s">
        <v>994</v>
      </c>
      <c r="I80" s="161" t="s">
        <v>985</v>
      </c>
      <c r="J80" s="161">
        <v>50</v>
      </c>
      <c r="K80" s="172"/>
    </row>
    <row r="81" spans="2:11" ht="15" customHeight="1">
      <c r="B81" s="181"/>
      <c r="C81" s="161" t="s">
        <v>995</v>
      </c>
      <c r="D81" s="161"/>
      <c r="E81" s="161"/>
      <c r="F81" s="180" t="s">
        <v>988</v>
      </c>
      <c r="G81" s="179"/>
      <c r="H81" s="161" t="s">
        <v>996</v>
      </c>
      <c r="I81" s="161" t="s">
        <v>985</v>
      </c>
      <c r="J81" s="161">
        <v>20</v>
      </c>
      <c r="K81" s="172"/>
    </row>
    <row r="82" spans="2:11" ht="15" customHeight="1">
      <c r="B82" s="181"/>
      <c r="C82" s="161" t="s">
        <v>997</v>
      </c>
      <c r="D82" s="161"/>
      <c r="E82" s="161"/>
      <c r="F82" s="180" t="s">
        <v>988</v>
      </c>
      <c r="G82" s="179"/>
      <c r="H82" s="161" t="s">
        <v>998</v>
      </c>
      <c r="I82" s="161" t="s">
        <v>985</v>
      </c>
      <c r="J82" s="161">
        <v>20</v>
      </c>
      <c r="K82" s="172"/>
    </row>
    <row r="83" spans="2:11" ht="15" customHeight="1">
      <c r="B83" s="181"/>
      <c r="C83" s="161" t="s">
        <v>999</v>
      </c>
      <c r="D83" s="161"/>
      <c r="E83" s="161"/>
      <c r="F83" s="180" t="s">
        <v>988</v>
      </c>
      <c r="G83" s="179"/>
      <c r="H83" s="161" t="s">
        <v>1000</v>
      </c>
      <c r="I83" s="161" t="s">
        <v>985</v>
      </c>
      <c r="J83" s="161">
        <v>50</v>
      </c>
      <c r="K83" s="172"/>
    </row>
    <row r="84" spans="2:11" ht="15" customHeight="1">
      <c r="B84" s="181"/>
      <c r="C84" s="161" t="s">
        <v>1001</v>
      </c>
      <c r="D84" s="161"/>
      <c r="E84" s="161"/>
      <c r="F84" s="180" t="s">
        <v>988</v>
      </c>
      <c r="G84" s="179"/>
      <c r="H84" s="161" t="s">
        <v>1001</v>
      </c>
      <c r="I84" s="161" t="s">
        <v>985</v>
      </c>
      <c r="J84" s="161">
        <v>50</v>
      </c>
      <c r="K84" s="172"/>
    </row>
    <row r="85" spans="2:11" ht="15" customHeight="1">
      <c r="B85" s="181"/>
      <c r="C85" s="161" t="s">
        <v>107</v>
      </c>
      <c r="D85" s="161"/>
      <c r="E85" s="161"/>
      <c r="F85" s="180" t="s">
        <v>988</v>
      </c>
      <c r="G85" s="179"/>
      <c r="H85" s="161" t="s">
        <v>1002</v>
      </c>
      <c r="I85" s="161" t="s">
        <v>985</v>
      </c>
      <c r="J85" s="161">
        <v>255</v>
      </c>
      <c r="K85" s="172"/>
    </row>
    <row r="86" spans="2:11" ht="15" customHeight="1">
      <c r="B86" s="181"/>
      <c r="C86" s="161" t="s">
        <v>1003</v>
      </c>
      <c r="D86" s="161"/>
      <c r="E86" s="161"/>
      <c r="F86" s="180" t="s">
        <v>983</v>
      </c>
      <c r="G86" s="179"/>
      <c r="H86" s="161" t="s">
        <v>1004</v>
      </c>
      <c r="I86" s="161" t="s">
        <v>1005</v>
      </c>
      <c r="J86" s="161"/>
      <c r="K86" s="172"/>
    </row>
    <row r="87" spans="2:11" ht="15" customHeight="1">
      <c r="B87" s="181"/>
      <c r="C87" s="161" t="s">
        <v>1006</v>
      </c>
      <c r="D87" s="161"/>
      <c r="E87" s="161"/>
      <c r="F87" s="180" t="s">
        <v>983</v>
      </c>
      <c r="G87" s="179"/>
      <c r="H87" s="161" t="s">
        <v>1007</v>
      </c>
      <c r="I87" s="161" t="s">
        <v>1008</v>
      </c>
      <c r="J87" s="161"/>
      <c r="K87" s="172"/>
    </row>
    <row r="88" spans="2:11" ht="15" customHeight="1">
      <c r="B88" s="181"/>
      <c r="C88" s="161" t="s">
        <v>1009</v>
      </c>
      <c r="D88" s="161"/>
      <c r="E88" s="161"/>
      <c r="F88" s="180" t="s">
        <v>983</v>
      </c>
      <c r="G88" s="179"/>
      <c r="H88" s="161" t="s">
        <v>1009</v>
      </c>
      <c r="I88" s="161" t="s">
        <v>1008</v>
      </c>
      <c r="J88" s="161"/>
      <c r="K88" s="172"/>
    </row>
    <row r="89" spans="2:11" ht="15" customHeight="1">
      <c r="B89" s="181"/>
      <c r="C89" s="161" t="s">
        <v>32</v>
      </c>
      <c r="D89" s="161"/>
      <c r="E89" s="161"/>
      <c r="F89" s="180" t="s">
        <v>983</v>
      </c>
      <c r="G89" s="179"/>
      <c r="H89" s="161" t="s">
        <v>1010</v>
      </c>
      <c r="I89" s="161" t="s">
        <v>1008</v>
      </c>
      <c r="J89" s="161"/>
      <c r="K89" s="172"/>
    </row>
    <row r="90" spans="2:11" ht="15" customHeight="1">
      <c r="B90" s="181"/>
      <c r="C90" s="161" t="s">
        <v>40</v>
      </c>
      <c r="D90" s="161"/>
      <c r="E90" s="161"/>
      <c r="F90" s="180" t="s">
        <v>983</v>
      </c>
      <c r="G90" s="179"/>
      <c r="H90" s="161" t="s">
        <v>1011</v>
      </c>
      <c r="I90" s="161" t="s">
        <v>1008</v>
      </c>
      <c r="J90" s="161"/>
      <c r="K90" s="172"/>
    </row>
    <row r="91" spans="2:11" ht="15" customHeight="1">
      <c r="B91" s="182"/>
      <c r="C91" s="183"/>
      <c r="D91" s="183"/>
      <c r="E91" s="183"/>
      <c r="F91" s="183"/>
      <c r="G91" s="183"/>
      <c r="H91" s="183"/>
      <c r="I91" s="183"/>
      <c r="J91" s="183"/>
      <c r="K91" s="184"/>
    </row>
    <row r="92" spans="2:11" ht="18.75" customHeight="1">
      <c r="B92" s="185"/>
      <c r="C92" s="186"/>
      <c r="D92" s="186"/>
      <c r="E92" s="186"/>
      <c r="F92" s="186"/>
      <c r="G92" s="186"/>
      <c r="H92" s="186"/>
      <c r="I92" s="186"/>
      <c r="J92" s="186"/>
      <c r="K92" s="185"/>
    </row>
    <row r="93" spans="2:11" ht="18.75" customHeight="1">
      <c r="B93" s="167"/>
      <c r="C93" s="167"/>
      <c r="D93" s="167"/>
      <c r="E93" s="167"/>
      <c r="F93" s="167"/>
      <c r="G93" s="167"/>
      <c r="H93" s="167"/>
      <c r="I93" s="167"/>
      <c r="J93" s="167"/>
      <c r="K93" s="167"/>
    </row>
    <row r="94" spans="2:11" ht="7.5" customHeight="1">
      <c r="B94" s="168"/>
      <c r="C94" s="169"/>
      <c r="D94" s="169"/>
      <c r="E94" s="169"/>
      <c r="F94" s="169"/>
      <c r="G94" s="169"/>
      <c r="H94" s="169"/>
      <c r="I94" s="169"/>
      <c r="J94" s="169"/>
      <c r="K94" s="170"/>
    </row>
    <row r="95" spans="2:11" ht="45.2" customHeight="1">
      <c r="B95" s="171"/>
      <c r="C95" s="291" t="s">
        <v>1012</v>
      </c>
      <c r="D95" s="291"/>
      <c r="E95" s="291"/>
      <c r="F95" s="291"/>
      <c r="G95" s="291"/>
      <c r="H95" s="291"/>
      <c r="I95" s="291"/>
      <c r="J95" s="291"/>
      <c r="K95" s="172"/>
    </row>
    <row r="96" spans="2:11" ht="17.25" customHeight="1">
      <c r="B96" s="171"/>
      <c r="C96" s="173" t="s">
        <v>976</v>
      </c>
      <c r="D96" s="173"/>
      <c r="E96" s="173"/>
      <c r="F96" s="173" t="s">
        <v>977</v>
      </c>
      <c r="G96" s="174"/>
      <c r="H96" s="173" t="s">
        <v>101</v>
      </c>
      <c r="I96" s="173" t="s">
        <v>49</v>
      </c>
      <c r="J96" s="173" t="s">
        <v>978</v>
      </c>
      <c r="K96" s="172"/>
    </row>
    <row r="97" spans="2:11" ht="17.25" customHeight="1">
      <c r="B97" s="171"/>
      <c r="C97" s="175" t="s">
        <v>979</v>
      </c>
      <c r="D97" s="175"/>
      <c r="E97" s="175"/>
      <c r="F97" s="176" t="s">
        <v>980</v>
      </c>
      <c r="G97" s="177"/>
      <c r="H97" s="175"/>
      <c r="I97" s="175"/>
      <c r="J97" s="175" t="s">
        <v>981</v>
      </c>
      <c r="K97" s="172"/>
    </row>
    <row r="98" spans="2:11" ht="5.25" customHeight="1">
      <c r="B98" s="171"/>
      <c r="C98" s="173"/>
      <c r="D98" s="173"/>
      <c r="E98" s="173"/>
      <c r="F98" s="173"/>
      <c r="G98" s="187"/>
      <c r="H98" s="173"/>
      <c r="I98" s="173"/>
      <c r="J98" s="173"/>
      <c r="K98" s="172"/>
    </row>
    <row r="99" spans="2:11" ht="15" customHeight="1">
      <c r="B99" s="171"/>
      <c r="C99" s="161" t="s">
        <v>982</v>
      </c>
      <c r="D99" s="161"/>
      <c r="E99" s="161"/>
      <c r="F99" s="180" t="s">
        <v>983</v>
      </c>
      <c r="G99" s="161"/>
      <c r="H99" s="161" t="s">
        <v>1013</v>
      </c>
      <c r="I99" s="161" t="s">
        <v>985</v>
      </c>
      <c r="J99" s="161" t="s">
        <v>986</v>
      </c>
      <c r="K99" s="172"/>
    </row>
    <row r="100" spans="2:11" ht="15" customHeight="1">
      <c r="B100" s="181"/>
      <c r="C100" s="161" t="s">
        <v>987</v>
      </c>
      <c r="D100" s="161"/>
      <c r="E100" s="161"/>
      <c r="F100" s="180" t="s">
        <v>988</v>
      </c>
      <c r="G100" s="161"/>
      <c r="H100" s="161" t="s">
        <v>1013</v>
      </c>
      <c r="I100" s="161" t="s">
        <v>985</v>
      </c>
      <c r="J100" s="161">
        <v>50</v>
      </c>
      <c r="K100" s="172"/>
    </row>
    <row r="101" spans="2:11" ht="15" customHeight="1">
      <c r="B101" s="181"/>
      <c r="C101" s="161" t="s">
        <v>990</v>
      </c>
      <c r="D101" s="161"/>
      <c r="E101" s="161"/>
      <c r="F101" s="180" t="s">
        <v>983</v>
      </c>
      <c r="G101" s="161"/>
      <c r="H101" s="161" t="s">
        <v>1013</v>
      </c>
      <c r="I101" s="161" t="s">
        <v>992</v>
      </c>
      <c r="J101" s="161"/>
      <c r="K101" s="172"/>
    </row>
    <row r="102" spans="2:11" ht="15" customHeight="1">
      <c r="B102" s="181"/>
      <c r="C102" s="161" t="s">
        <v>993</v>
      </c>
      <c r="D102" s="161"/>
      <c r="E102" s="161"/>
      <c r="F102" s="180" t="s">
        <v>988</v>
      </c>
      <c r="G102" s="161"/>
      <c r="H102" s="161" t="s">
        <v>1013</v>
      </c>
      <c r="I102" s="161" t="s">
        <v>985</v>
      </c>
      <c r="J102" s="161">
        <v>50</v>
      </c>
      <c r="K102" s="172"/>
    </row>
    <row r="103" spans="2:11" ht="15" customHeight="1">
      <c r="B103" s="181"/>
      <c r="C103" s="161" t="s">
        <v>1001</v>
      </c>
      <c r="D103" s="161"/>
      <c r="E103" s="161"/>
      <c r="F103" s="180" t="s">
        <v>988</v>
      </c>
      <c r="G103" s="161"/>
      <c r="H103" s="161" t="s">
        <v>1013</v>
      </c>
      <c r="I103" s="161" t="s">
        <v>985</v>
      </c>
      <c r="J103" s="161">
        <v>50</v>
      </c>
      <c r="K103" s="172"/>
    </row>
    <row r="104" spans="2:11" ht="15" customHeight="1">
      <c r="B104" s="181"/>
      <c r="C104" s="161" t="s">
        <v>999</v>
      </c>
      <c r="D104" s="161"/>
      <c r="E104" s="161"/>
      <c r="F104" s="180" t="s">
        <v>988</v>
      </c>
      <c r="G104" s="161"/>
      <c r="H104" s="161" t="s">
        <v>1013</v>
      </c>
      <c r="I104" s="161" t="s">
        <v>985</v>
      </c>
      <c r="J104" s="161">
        <v>50</v>
      </c>
      <c r="K104" s="172"/>
    </row>
    <row r="105" spans="2:11" ht="15" customHeight="1">
      <c r="B105" s="181"/>
      <c r="C105" s="161" t="s">
        <v>45</v>
      </c>
      <c r="D105" s="161"/>
      <c r="E105" s="161"/>
      <c r="F105" s="180" t="s">
        <v>983</v>
      </c>
      <c r="G105" s="161"/>
      <c r="H105" s="161" t="s">
        <v>1014</v>
      </c>
      <c r="I105" s="161" t="s">
        <v>985</v>
      </c>
      <c r="J105" s="161">
        <v>20</v>
      </c>
      <c r="K105" s="172"/>
    </row>
    <row r="106" spans="2:11" ht="15" customHeight="1">
      <c r="B106" s="181"/>
      <c r="C106" s="161" t="s">
        <v>1015</v>
      </c>
      <c r="D106" s="161"/>
      <c r="E106" s="161"/>
      <c r="F106" s="180" t="s">
        <v>983</v>
      </c>
      <c r="G106" s="161"/>
      <c r="H106" s="161" t="s">
        <v>1016</v>
      </c>
      <c r="I106" s="161" t="s">
        <v>985</v>
      </c>
      <c r="J106" s="161">
        <v>120</v>
      </c>
      <c r="K106" s="172"/>
    </row>
    <row r="107" spans="2:11" ht="15" customHeight="1">
      <c r="B107" s="181"/>
      <c r="C107" s="161" t="s">
        <v>32</v>
      </c>
      <c r="D107" s="161"/>
      <c r="E107" s="161"/>
      <c r="F107" s="180" t="s">
        <v>983</v>
      </c>
      <c r="G107" s="161"/>
      <c r="H107" s="161" t="s">
        <v>1017</v>
      </c>
      <c r="I107" s="161" t="s">
        <v>1008</v>
      </c>
      <c r="J107" s="161"/>
      <c r="K107" s="172"/>
    </row>
    <row r="108" spans="2:11" ht="15" customHeight="1">
      <c r="B108" s="181"/>
      <c r="C108" s="161" t="s">
        <v>40</v>
      </c>
      <c r="D108" s="161"/>
      <c r="E108" s="161"/>
      <c r="F108" s="180" t="s">
        <v>983</v>
      </c>
      <c r="G108" s="161"/>
      <c r="H108" s="161" t="s">
        <v>1018</v>
      </c>
      <c r="I108" s="161" t="s">
        <v>1008</v>
      </c>
      <c r="J108" s="161"/>
      <c r="K108" s="172"/>
    </row>
    <row r="109" spans="2:11" ht="15" customHeight="1">
      <c r="B109" s="181"/>
      <c r="C109" s="161" t="s">
        <v>49</v>
      </c>
      <c r="D109" s="161"/>
      <c r="E109" s="161"/>
      <c r="F109" s="180" t="s">
        <v>983</v>
      </c>
      <c r="G109" s="161"/>
      <c r="H109" s="161" t="s">
        <v>1019</v>
      </c>
      <c r="I109" s="161" t="s">
        <v>1020</v>
      </c>
      <c r="J109" s="161"/>
      <c r="K109" s="172"/>
    </row>
    <row r="110" spans="2:11" ht="15" customHeight="1">
      <c r="B110" s="182"/>
      <c r="C110" s="188"/>
      <c r="D110" s="188"/>
      <c r="E110" s="188"/>
      <c r="F110" s="188"/>
      <c r="G110" s="188"/>
      <c r="H110" s="188"/>
      <c r="I110" s="188"/>
      <c r="J110" s="188"/>
      <c r="K110" s="184"/>
    </row>
    <row r="111" spans="2:11" ht="18.75" customHeight="1">
      <c r="B111" s="189"/>
      <c r="C111" s="157"/>
      <c r="D111" s="157"/>
      <c r="E111" s="157"/>
      <c r="F111" s="190"/>
      <c r="G111" s="157"/>
      <c r="H111" s="157"/>
      <c r="I111" s="157"/>
      <c r="J111" s="157"/>
      <c r="K111" s="189"/>
    </row>
    <row r="112" spans="2:11" ht="18.75" customHeight="1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</row>
    <row r="113" spans="2:11" ht="7.5" customHeight="1">
      <c r="B113" s="191"/>
      <c r="C113" s="192"/>
      <c r="D113" s="192"/>
      <c r="E113" s="192"/>
      <c r="F113" s="192"/>
      <c r="G113" s="192"/>
      <c r="H113" s="192"/>
      <c r="I113" s="192"/>
      <c r="J113" s="192"/>
      <c r="K113" s="193"/>
    </row>
    <row r="114" spans="2:11" ht="45.2" customHeight="1">
      <c r="B114" s="194"/>
      <c r="C114" s="288" t="s">
        <v>1021</v>
      </c>
      <c r="D114" s="288"/>
      <c r="E114" s="288"/>
      <c r="F114" s="288"/>
      <c r="G114" s="288"/>
      <c r="H114" s="288"/>
      <c r="I114" s="288"/>
      <c r="J114" s="288"/>
      <c r="K114" s="195"/>
    </row>
    <row r="115" spans="2:11" ht="17.25" customHeight="1">
      <c r="B115" s="196"/>
      <c r="C115" s="173" t="s">
        <v>976</v>
      </c>
      <c r="D115" s="173"/>
      <c r="E115" s="173"/>
      <c r="F115" s="173" t="s">
        <v>977</v>
      </c>
      <c r="G115" s="174"/>
      <c r="H115" s="173" t="s">
        <v>101</v>
      </c>
      <c r="I115" s="173" t="s">
        <v>49</v>
      </c>
      <c r="J115" s="173" t="s">
        <v>978</v>
      </c>
      <c r="K115" s="197"/>
    </row>
    <row r="116" spans="2:11" ht="17.25" customHeight="1">
      <c r="B116" s="196"/>
      <c r="C116" s="175" t="s">
        <v>979</v>
      </c>
      <c r="D116" s="175"/>
      <c r="E116" s="175"/>
      <c r="F116" s="176" t="s">
        <v>980</v>
      </c>
      <c r="G116" s="177"/>
      <c r="H116" s="175"/>
      <c r="I116" s="175"/>
      <c r="J116" s="175" t="s">
        <v>981</v>
      </c>
      <c r="K116" s="197"/>
    </row>
    <row r="117" spans="2:11" ht="5.25" customHeight="1">
      <c r="B117" s="198"/>
      <c r="C117" s="178"/>
      <c r="D117" s="178"/>
      <c r="E117" s="178"/>
      <c r="F117" s="178"/>
      <c r="G117" s="161"/>
      <c r="H117" s="178"/>
      <c r="I117" s="178"/>
      <c r="J117" s="178"/>
      <c r="K117" s="199"/>
    </row>
    <row r="118" spans="2:11" ht="15" customHeight="1">
      <c r="B118" s="198"/>
      <c r="C118" s="161" t="s">
        <v>982</v>
      </c>
      <c r="D118" s="178"/>
      <c r="E118" s="178"/>
      <c r="F118" s="180" t="s">
        <v>983</v>
      </c>
      <c r="G118" s="161"/>
      <c r="H118" s="161" t="s">
        <v>1013</v>
      </c>
      <c r="I118" s="161" t="s">
        <v>985</v>
      </c>
      <c r="J118" s="161" t="s">
        <v>986</v>
      </c>
      <c r="K118" s="200"/>
    </row>
    <row r="119" spans="2:11" ht="15" customHeight="1">
      <c r="B119" s="198"/>
      <c r="C119" s="161" t="s">
        <v>1022</v>
      </c>
      <c r="D119" s="161"/>
      <c r="E119" s="161"/>
      <c r="F119" s="180" t="s">
        <v>983</v>
      </c>
      <c r="G119" s="161"/>
      <c r="H119" s="161" t="s">
        <v>1023</v>
      </c>
      <c r="I119" s="161" t="s">
        <v>985</v>
      </c>
      <c r="J119" s="161" t="s">
        <v>986</v>
      </c>
      <c r="K119" s="200"/>
    </row>
    <row r="120" spans="2:11" ht="15" customHeight="1">
      <c r="B120" s="198"/>
      <c r="C120" s="161" t="s">
        <v>931</v>
      </c>
      <c r="D120" s="161"/>
      <c r="E120" s="161"/>
      <c r="F120" s="180" t="s">
        <v>983</v>
      </c>
      <c r="G120" s="161"/>
      <c r="H120" s="161" t="s">
        <v>1024</v>
      </c>
      <c r="I120" s="161" t="s">
        <v>985</v>
      </c>
      <c r="J120" s="161" t="s">
        <v>986</v>
      </c>
      <c r="K120" s="200"/>
    </row>
    <row r="121" spans="2:11" ht="15" customHeight="1">
      <c r="B121" s="198"/>
      <c r="C121" s="161" t="s">
        <v>1025</v>
      </c>
      <c r="D121" s="161"/>
      <c r="E121" s="161"/>
      <c r="F121" s="180" t="s">
        <v>988</v>
      </c>
      <c r="G121" s="161"/>
      <c r="H121" s="161" t="s">
        <v>1026</v>
      </c>
      <c r="I121" s="161" t="s">
        <v>985</v>
      </c>
      <c r="J121" s="161">
        <v>15</v>
      </c>
      <c r="K121" s="200"/>
    </row>
    <row r="122" spans="2:11" ht="15" customHeight="1">
      <c r="B122" s="198"/>
      <c r="C122" s="161" t="s">
        <v>987</v>
      </c>
      <c r="D122" s="161"/>
      <c r="E122" s="161"/>
      <c r="F122" s="180" t="s">
        <v>988</v>
      </c>
      <c r="G122" s="161"/>
      <c r="H122" s="161" t="s">
        <v>1013</v>
      </c>
      <c r="I122" s="161" t="s">
        <v>985</v>
      </c>
      <c r="J122" s="161">
        <v>50</v>
      </c>
      <c r="K122" s="200"/>
    </row>
    <row r="123" spans="2:11" ht="15" customHeight="1">
      <c r="B123" s="198"/>
      <c r="C123" s="161" t="s">
        <v>993</v>
      </c>
      <c r="D123" s="161"/>
      <c r="E123" s="161"/>
      <c r="F123" s="180" t="s">
        <v>988</v>
      </c>
      <c r="G123" s="161"/>
      <c r="H123" s="161" t="s">
        <v>1013</v>
      </c>
      <c r="I123" s="161" t="s">
        <v>985</v>
      </c>
      <c r="J123" s="161">
        <v>50</v>
      </c>
      <c r="K123" s="200"/>
    </row>
    <row r="124" spans="2:11" ht="15" customHeight="1">
      <c r="B124" s="198"/>
      <c r="C124" s="161" t="s">
        <v>999</v>
      </c>
      <c r="D124" s="161"/>
      <c r="E124" s="161"/>
      <c r="F124" s="180" t="s">
        <v>988</v>
      </c>
      <c r="G124" s="161"/>
      <c r="H124" s="161" t="s">
        <v>1013</v>
      </c>
      <c r="I124" s="161" t="s">
        <v>985</v>
      </c>
      <c r="J124" s="161">
        <v>50</v>
      </c>
      <c r="K124" s="200"/>
    </row>
    <row r="125" spans="2:11" ht="15" customHeight="1">
      <c r="B125" s="198"/>
      <c r="C125" s="161" t="s">
        <v>1001</v>
      </c>
      <c r="D125" s="161"/>
      <c r="E125" s="161"/>
      <c r="F125" s="180" t="s">
        <v>988</v>
      </c>
      <c r="G125" s="161"/>
      <c r="H125" s="161" t="s">
        <v>1013</v>
      </c>
      <c r="I125" s="161" t="s">
        <v>985</v>
      </c>
      <c r="J125" s="161">
        <v>50</v>
      </c>
      <c r="K125" s="200"/>
    </row>
    <row r="126" spans="2:11" ht="15" customHeight="1">
      <c r="B126" s="198"/>
      <c r="C126" s="161" t="s">
        <v>107</v>
      </c>
      <c r="D126" s="161"/>
      <c r="E126" s="161"/>
      <c r="F126" s="180" t="s">
        <v>988</v>
      </c>
      <c r="G126" s="161"/>
      <c r="H126" s="161" t="s">
        <v>1027</v>
      </c>
      <c r="I126" s="161" t="s">
        <v>985</v>
      </c>
      <c r="J126" s="161">
        <v>255</v>
      </c>
      <c r="K126" s="200"/>
    </row>
    <row r="127" spans="2:11" ht="15" customHeight="1">
      <c r="B127" s="198"/>
      <c r="C127" s="161" t="s">
        <v>1003</v>
      </c>
      <c r="D127" s="161"/>
      <c r="E127" s="161"/>
      <c r="F127" s="180" t="s">
        <v>983</v>
      </c>
      <c r="G127" s="161"/>
      <c r="H127" s="161" t="s">
        <v>1028</v>
      </c>
      <c r="I127" s="161" t="s">
        <v>1005</v>
      </c>
      <c r="J127" s="161"/>
      <c r="K127" s="200"/>
    </row>
    <row r="128" spans="2:11" ht="15" customHeight="1">
      <c r="B128" s="198"/>
      <c r="C128" s="161" t="s">
        <v>1006</v>
      </c>
      <c r="D128" s="161"/>
      <c r="E128" s="161"/>
      <c r="F128" s="180" t="s">
        <v>983</v>
      </c>
      <c r="G128" s="161"/>
      <c r="H128" s="161" t="s">
        <v>1029</v>
      </c>
      <c r="I128" s="161" t="s">
        <v>1008</v>
      </c>
      <c r="J128" s="161"/>
      <c r="K128" s="200"/>
    </row>
    <row r="129" spans="2:11" ht="15" customHeight="1">
      <c r="B129" s="198"/>
      <c r="C129" s="161" t="s">
        <v>1009</v>
      </c>
      <c r="D129" s="161"/>
      <c r="E129" s="161"/>
      <c r="F129" s="180" t="s">
        <v>983</v>
      </c>
      <c r="G129" s="161"/>
      <c r="H129" s="161" t="s">
        <v>1009</v>
      </c>
      <c r="I129" s="161" t="s">
        <v>1008</v>
      </c>
      <c r="J129" s="161"/>
      <c r="K129" s="200"/>
    </row>
    <row r="130" spans="2:11" ht="15" customHeight="1">
      <c r="B130" s="198"/>
      <c r="C130" s="161" t="s">
        <v>32</v>
      </c>
      <c r="D130" s="161"/>
      <c r="E130" s="161"/>
      <c r="F130" s="180" t="s">
        <v>983</v>
      </c>
      <c r="G130" s="161"/>
      <c r="H130" s="161" t="s">
        <v>1030</v>
      </c>
      <c r="I130" s="161" t="s">
        <v>1008</v>
      </c>
      <c r="J130" s="161"/>
      <c r="K130" s="200"/>
    </row>
    <row r="131" spans="2:11" ht="15" customHeight="1">
      <c r="B131" s="198"/>
      <c r="C131" s="161" t="s">
        <v>1031</v>
      </c>
      <c r="D131" s="161"/>
      <c r="E131" s="161"/>
      <c r="F131" s="180" t="s">
        <v>983</v>
      </c>
      <c r="G131" s="161"/>
      <c r="H131" s="161" t="s">
        <v>1032</v>
      </c>
      <c r="I131" s="161" t="s">
        <v>1008</v>
      </c>
      <c r="J131" s="161"/>
      <c r="K131" s="200"/>
    </row>
    <row r="132" spans="2:11" ht="15" customHeight="1">
      <c r="B132" s="201"/>
      <c r="C132" s="202"/>
      <c r="D132" s="202"/>
      <c r="E132" s="202"/>
      <c r="F132" s="202"/>
      <c r="G132" s="202"/>
      <c r="H132" s="202"/>
      <c r="I132" s="202"/>
      <c r="J132" s="202"/>
      <c r="K132" s="203"/>
    </row>
    <row r="133" spans="2:11" ht="18.75" customHeight="1">
      <c r="B133" s="157"/>
      <c r="C133" s="157"/>
      <c r="D133" s="157"/>
      <c r="E133" s="157"/>
      <c r="F133" s="190"/>
      <c r="G133" s="157"/>
      <c r="H133" s="157"/>
      <c r="I133" s="157"/>
      <c r="J133" s="157"/>
      <c r="K133" s="157"/>
    </row>
    <row r="134" spans="2:11" ht="18.75" customHeight="1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</row>
    <row r="135" spans="2:11" ht="7.5" customHeight="1">
      <c r="B135" s="168"/>
      <c r="C135" s="169"/>
      <c r="D135" s="169"/>
      <c r="E135" s="169"/>
      <c r="F135" s="169"/>
      <c r="G135" s="169"/>
      <c r="H135" s="169"/>
      <c r="I135" s="169"/>
      <c r="J135" s="169"/>
      <c r="K135" s="170"/>
    </row>
    <row r="136" spans="2:11" ht="45.2" customHeight="1">
      <c r="B136" s="171"/>
      <c r="C136" s="291" t="s">
        <v>1033</v>
      </c>
      <c r="D136" s="291"/>
      <c r="E136" s="291"/>
      <c r="F136" s="291"/>
      <c r="G136" s="291"/>
      <c r="H136" s="291"/>
      <c r="I136" s="291"/>
      <c r="J136" s="291"/>
      <c r="K136" s="172"/>
    </row>
    <row r="137" spans="2:11" ht="17.25" customHeight="1">
      <c r="B137" s="171"/>
      <c r="C137" s="173" t="s">
        <v>976</v>
      </c>
      <c r="D137" s="173"/>
      <c r="E137" s="173"/>
      <c r="F137" s="173" t="s">
        <v>977</v>
      </c>
      <c r="G137" s="174"/>
      <c r="H137" s="173" t="s">
        <v>101</v>
      </c>
      <c r="I137" s="173" t="s">
        <v>49</v>
      </c>
      <c r="J137" s="173" t="s">
        <v>978</v>
      </c>
      <c r="K137" s="172"/>
    </row>
    <row r="138" spans="2:11" ht="17.25" customHeight="1">
      <c r="B138" s="171"/>
      <c r="C138" s="175" t="s">
        <v>979</v>
      </c>
      <c r="D138" s="175"/>
      <c r="E138" s="175"/>
      <c r="F138" s="176" t="s">
        <v>980</v>
      </c>
      <c r="G138" s="177"/>
      <c r="H138" s="175"/>
      <c r="I138" s="175"/>
      <c r="J138" s="175" t="s">
        <v>981</v>
      </c>
      <c r="K138" s="172"/>
    </row>
    <row r="139" spans="2:11" ht="5.25" customHeight="1">
      <c r="B139" s="181"/>
      <c r="C139" s="178"/>
      <c r="D139" s="178"/>
      <c r="E139" s="178"/>
      <c r="F139" s="178"/>
      <c r="G139" s="179"/>
      <c r="H139" s="178"/>
      <c r="I139" s="178"/>
      <c r="J139" s="178"/>
      <c r="K139" s="200"/>
    </row>
    <row r="140" spans="2:11" ht="15" customHeight="1">
      <c r="B140" s="181"/>
      <c r="C140" s="204" t="s">
        <v>982</v>
      </c>
      <c r="D140" s="161"/>
      <c r="E140" s="161"/>
      <c r="F140" s="205" t="s">
        <v>983</v>
      </c>
      <c r="G140" s="161"/>
      <c r="H140" s="204" t="s">
        <v>1013</v>
      </c>
      <c r="I140" s="204" t="s">
        <v>985</v>
      </c>
      <c r="J140" s="204" t="s">
        <v>986</v>
      </c>
      <c r="K140" s="200"/>
    </row>
    <row r="141" spans="2:11" ht="15" customHeight="1">
      <c r="B141" s="181"/>
      <c r="C141" s="204" t="s">
        <v>1022</v>
      </c>
      <c r="D141" s="161"/>
      <c r="E141" s="161"/>
      <c r="F141" s="205" t="s">
        <v>983</v>
      </c>
      <c r="G141" s="161"/>
      <c r="H141" s="204" t="s">
        <v>1034</v>
      </c>
      <c r="I141" s="204" t="s">
        <v>985</v>
      </c>
      <c r="J141" s="204" t="s">
        <v>986</v>
      </c>
      <c r="K141" s="200"/>
    </row>
    <row r="142" spans="2:11" ht="15" customHeight="1">
      <c r="B142" s="181"/>
      <c r="C142" s="204" t="s">
        <v>931</v>
      </c>
      <c r="D142" s="161"/>
      <c r="E142" s="161"/>
      <c r="F142" s="205" t="s">
        <v>983</v>
      </c>
      <c r="G142" s="161"/>
      <c r="H142" s="204" t="s">
        <v>1035</v>
      </c>
      <c r="I142" s="204" t="s">
        <v>985</v>
      </c>
      <c r="J142" s="204" t="s">
        <v>986</v>
      </c>
      <c r="K142" s="200"/>
    </row>
    <row r="143" spans="2:11" ht="15" customHeight="1">
      <c r="B143" s="181"/>
      <c r="C143" s="204" t="s">
        <v>987</v>
      </c>
      <c r="D143" s="161"/>
      <c r="E143" s="161"/>
      <c r="F143" s="205" t="s">
        <v>988</v>
      </c>
      <c r="G143" s="161"/>
      <c r="H143" s="204" t="s">
        <v>1013</v>
      </c>
      <c r="I143" s="204" t="s">
        <v>985</v>
      </c>
      <c r="J143" s="204">
        <v>50</v>
      </c>
      <c r="K143" s="200"/>
    </row>
    <row r="144" spans="2:11" ht="15" customHeight="1">
      <c r="B144" s="181"/>
      <c r="C144" s="204" t="s">
        <v>990</v>
      </c>
      <c r="D144" s="161"/>
      <c r="E144" s="161"/>
      <c r="F144" s="205" t="s">
        <v>983</v>
      </c>
      <c r="G144" s="161"/>
      <c r="H144" s="204" t="s">
        <v>1013</v>
      </c>
      <c r="I144" s="204" t="s">
        <v>992</v>
      </c>
      <c r="J144" s="204"/>
      <c r="K144" s="200"/>
    </row>
    <row r="145" spans="2:11" ht="15" customHeight="1">
      <c r="B145" s="181"/>
      <c r="C145" s="204" t="s">
        <v>993</v>
      </c>
      <c r="D145" s="161"/>
      <c r="E145" s="161"/>
      <c r="F145" s="205" t="s">
        <v>988</v>
      </c>
      <c r="G145" s="161"/>
      <c r="H145" s="204" t="s">
        <v>1013</v>
      </c>
      <c r="I145" s="204" t="s">
        <v>985</v>
      </c>
      <c r="J145" s="204">
        <v>50</v>
      </c>
      <c r="K145" s="200"/>
    </row>
    <row r="146" spans="2:11" ht="15" customHeight="1">
      <c r="B146" s="181"/>
      <c r="C146" s="204" t="s">
        <v>1001</v>
      </c>
      <c r="D146" s="161"/>
      <c r="E146" s="161"/>
      <c r="F146" s="205" t="s">
        <v>988</v>
      </c>
      <c r="G146" s="161"/>
      <c r="H146" s="204" t="s">
        <v>1013</v>
      </c>
      <c r="I146" s="204" t="s">
        <v>985</v>
      </c>
      <c r="J146" s="204">
        <v>50</v>
      </c>
      <c r="K146" s="200"/>
    </row>
    <row r="147" spans="2:11" ht="15" customHeight="1">
      <c r="B147" s="181"/>
      <c r="C147" s="204" t="s">
        <v>999</v>
      </c>
      <c r="D147" s="161"/>
      <c r="E147" s="161"/>
      <c r="F147" s="205" t="s">
        <v>988</v>
      </c>
      <c r="G147" s="161"/>
      <c r="H147" s="204" t="s">
        <v>1013</v>
      </c>
      <c r="I147" s="204" t="s">
        <v>985</v>
      </c>
      <c r="J147" s="204">
        <v>50</v>
      </c>
      <c r="K147" s="200"/>
    </row>
    <row r="148" spans="2:11" ht="15" customHeight="1">
      <c r="B148" s="181"/>
      <c r="C148" s="204" t="s">
        <v>82</v>
      </c>
      <c r="D148" s="161"/>
      <c r="E148" s="161"/>
      <c r="F148" s="205" t="s">
        <v>983</v>
      </c>
      <c r="G148" s="161"/>
      <c r="H148" s="204" t="s">
        <v>1036</v>
      </c>
      <c r="I148" s="204" t="s">
        <v>985</v>
      </c>
      <c r="J148" s="204" t="s">
        <v>1037</v>
      </c>
      <c r="K148" s="200"/>
    </row>
    <row r="149" spans="2:11" ht="15" customHeight="1">
      <c r="B149" s="181"/>
      <c r="C149" s="204" t="s">
        <v>1038</v>
      </c>
      <c r="D149" s="161"/>
      <c r="E149" s="161"/>
      <c r="F149" s="205" t="s">
        <v>983</v>
      </c>
      <c r="G149" s="161"/>
      <c r="H149" s="204" t="s">
        <v>1039</v>
      </c>
      <c r="I149" s="204" t="s">
        <v>1008</v>
      </c>
      <c r="J149" s="204"/>
      <c r="K149" s="200"/>
    </row>
    <row r="150" spans="2:11" ht="15" customHeight="1">
      <c r="B150" s="206"/>
      <c r="C150" s="188"/>
      <c r="D150" s="188"/>
      <c r="E150" s="188"/>
      <c r="F150" s="188"/>
      <c r="G150" s="188"/>
      <c r="H150" s="188"/>
      <c r="I150" s="188"/>
      <c r="J150" s="188"/>
      <c r="K150" s="207"/>
    </row>
    <row r="151" spans="2:11" ht="18.75" customHeight="1">
      <c r="B151" s="157"/>
      <c r="C151" s="161"/>
      <c r="D151" s="161"/>
      <c r="E151" s="161"/>
      <c r="F151" s="180"/>
      <c r="G151" s="161"/>
      <c r="H151" s="161"/>
      <c r="I151" s="161"/>
      <c r="J151" s="161"/>
      <c r="K151" s="157"/>
    </row>
    <row r="152" spans="2:11" ht="18.75" customHeight="1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</row>
    <row r="153" spans="2:11" ht="7.5" customHeight="1">
      <c r="B153" s="148"/>
      <c r="C153" s="149"/>
      <c r="D153" s="149"/>
      <c r="E153" s="149"/>
      <c r="F153" s="149"/>
      <c r="G153" s="149"/>
      <c r="H153" s="149"/>
      <c r="I153" s="149"/>
      <c r="J153" s="149"/>
      <c r="K153" s="150"/>
    </row>
    <row r="154" spans="2:11" ht="45.2" customHeight="1">
      <c r="B154" s="151"/>
      <c r="C154" s="288" t="s">
        <v>1040</v>
      </c>
      <c r="D154" s="288"/>
      <c r="E154" s="288"/>
      <c r="F154" s="288"/>
      <c r="G154" s="288"/>
      <c r="H154" s="288"/>
      <c r="I154" s="288"/>
      <c r="J154" s="288"/>
      <c r="K154" s="152"/>
    </row>
    <row r="155" spans="2:11" ht="17.25" customHeight="1">
      <c r="B155" s="151"/>
      <c r="C155" s="173" t="s">
        <v>976</v>
      </c>
      <c r="D155" s="173"/>
      <c r="E155" s="173"/>
      <c r="F155" s="173" t="s">
        <v>977</v>
      </c>
      <c r="G155" s="208"/>
      <c r="H155" s="209" t="s">
        <v>101</v>
      </c>
      <c r="I155" s="209" t="s">
        <v>49</v>
      </c>
      <c r="J155" s="173" t="s">
        <v>978</v>
      </c>
      <c r="K155" s="152"/>
    </row>
    <row r="156" spans="2:11" ht="17.25" customHeight="1">
      <c r="B156" s="154"/>
      <c r="C156" s="175" t="s">
        <v>979</v>
      </c>
      <c r="D156" s="175"/>
      <c r="E156" s="175"/>
      <c r="F156" s="176" t="s">
        <v>980</v>
      </c>
      <c r="G156" s="210"/>
      <c r="H156" s="211"/>
      <c r="I156" s="211"/>
      <c r="J156" s="175" t="s">
        <v>981</v>
      </c>
      <c r="K156" s="155"/>
    </row>
    <row r="157" spans="2:11" ht="5.25" customHeight="1">
      <c r="B157" s="181"/>
      <c r="C157" s="178"/>
      <c r="D157" s="178"/>
      <c r="E157" s="178"/>
      <c r="F157" s="178"/>
      <c r="G157" s="179"/>
      <c r="H157" s="178"/>
      <c r="I157" s="178"/>
      <c r="J157" s="178"/>
      <c r="K157" s="200"/>
    </row>
    <row r="158" spans="2:11" ht="15" customHeight="1">
      <c r="B158" s="181"/>
      <c r="C158" s="161" t="s">
        <v>982</v>
      </c>
      <c r="D158" s="161"/>
      <c r="E158" s="161"/>
      <c r="F158" s="180" t="s">
        <v>983</v>
      </c>
      <c r="G158" s="161"/>
      <c r="H158" s="161" t="s">
        <v>1013</v>
      </c>
      <c r="I158" s="161" t="s">
        <v>985</v>
      </c>
      <c r="J158" s="161" t="s">
        <v>986</v>
      </c>
      <c r="K158" s="200"/>
    </row>
    <row r="159" spans="2:11" ht="15" customHeight="1">
      <c r="B159" s="181"/>
      <c r="C159" s="161" t="s">
        <v>1022</v>
      </c>
      <c r="D159" s="161"/>
      <c r="E159" s="161"/>
      <c r="F159" s="180" t="s">
        <v>983</v>
      </c>
      <c r="G159" s="161"/>
      <c r="H159" s="161" t="s">
        <v>1023</v>
      </c>
      <c r="I159" s="161" t="s">
        <v>985</v>
      </c>
      <c r="J159" s="161" t="s">
        <v>986</v>
      </c>
      <c r="K159" s="200"/>
    </row>
    <row r="160" spans="2:11" ht="15" customHeight="1">
      <c r="B160" s="181"/>
      <c r="C160" s="161" t="s">
        <v>931</v>
      </c>
      <c r="D160" s="161"/>
      <c r="E160" s="161"/>
      <c r="F160" s="180" t="s">
        <v>983</v>
      </c>
      <c r="G160" s="161"/>
      <c r="H160" s="161" t="s">
        <v>1041</v>
      </c>
      <c r="I160" s="161" t="s">
        <v>985</v>
      </c>
      <c r="J160" s="161" t="s">
        <v>986</v>
      </c>
      <c r="K160" s="200"/>
    </row>
    <row r="161" spans="2:11" ht="15" customHeight="1">
      <c r="B161" s="181"/>
      <c r="C161" s="161" t="s">
        <v>987</v>
      </c>
      <c r="D161" s="161"/>
      <c r="E161" s="161"/>
      <c r="F161" s="180" t="s">
        <v>988</v>
      </c>
      <c r="G161" s="161"/>
      <c r="H161" s="161" t="s">
        <v>1041</v>
      </c>
      <c r="I161" s="161" t="s">
        <v>985</v>
      </c>
      <c r="J161" s="161">
        <v>50</v>
      </c>
      <c r="K161" s="200"/>
    </row>
    <row r="162" spans="2:11" ht="15" customHeight="1">
      <c r="B162" s="181"/>
      <c r="C162" s="161" t="s">
        <v>990</v>
      </c>
      <c r="D162" s="161"/>
      <c r="E162" s="161"/>
      <c r="F162" s="180" t="s">
        <v>983</v>
      </c>
      <c r="G162" s="161"/>
      <c r="H162" s="161" t="s">
        <v>1041</v>
      </c>
      <c r="I162" s="161" t="s">
        <v>992</v>
      </c>
      <c r="J162" s="161"/>
      <c r="K162" s="200"/>
    </row>
    <row r="163" spans="2:11" ht="15" customHeight="1">
      <c r="B163" s="181"/>
      <c r="C163" s="161" t="s">
        <v>993</v>
      </c>
      <c r="D163" s="161"/>
      <c r="E163" s="161"/>
      <c r="F163" s="180" t="s">
        <v>988</v>
      </c>
      <c r="G163" s="161"/>
      <c r="H163" s="161" t="s">
        <v>1041</v>
      </c>
      <c r="I163" s="161" t="s">
        <v>985</v>
      </c>
      <c r="J163" s="161">
        <v>50</v>
      </c>
      <c r="K163" s="200"/>
    </row>
    <row r="164" spans="2:11" ht="15" customHeight="1">
      <c r="B164" s="181"/>
      <c r="C164" s="161" t="s">
        <v>1001</v>
      </c>
      <c r="D164" s="161"/>
      <c r="E164" s="161"/>
      <c r="F164" s="180" t="s">
        <v>988</v>
      </c>
      <c r="G164" s="161"/>
      <c r="H164" s="161" t="s">
        <v>1041</v>
      </c>
      <c r="I164" s="161" t="s">
        <v>985</v>
      </c>
      <c r="J164" s="161">
        <v>50</v>
      </c>
      <c r="K164" s="200"/>
    </row>
    <row r="165" spans="2:11" ht="15" customHeight="1">
      <c r="B165" s="181"/>
      <c r="C165" s="161" t="s">
        <v>999</v>
      </c>
      <c r="D165" s="161"/>
      <c r="E165" s="161"/>
      <c r="F165" s="180" t="s">
        <v>988</v>
      </c>
      <c r="G165" s="161"/>
      <c r="H165" s="161" t="s">
        <v>1041</v>
      </c>
      <c r="I165" s="161" t="s">
        <v>985</v>
      </c>
      <c r="J165" s="161">
        <v>50</v>
      </c>
      <c r="K165" s="200"/>
    </row>
    <row r="166" spans="2:11" ht="15" customHeight="1">
      <c r="B166" s="181"/>
      <c r="C166" s="161" t="s">
        <v>100</v>
      </c>
      <c r="D166" s="161"/>
      <c r="E166" s="161"/>
      <c r="F166" s="180" t="s">
        <v>983</v>
      </c>
      <c r="G166" s="161"/>
      <c r="H166" s="161" t="s">
        <v>1042</v>
      </c>
      <c r="I166" s="161" t="s">
        <v>1043</v>
      </c>
      <c r="J166" s="161"/>
      <c r="K166" s="200"/>
    </row>
    <row r="167" spans="2:11" ht="15" customHeight="1">
      <c r="B167" s="181"/>
      <c r="C167" s="161" t="s">
        <v>49</v>
      </c>
      <c r="D167" s="161"/>
      <c r="E167" s="161"/>
      <c r="F167" s="180" t="s">
        <v>983</v>
      </c>
      <c r="G167" s="161"/>
      <c r="H167" s="161" t="s">
        <v>1044</v>
      </c>
      <c r="I167" s="161" t="s">
        <v>1045</v>
      </c>
      <c r="J167" s="161">
        <v>1</v>
      </c>
      <c r="K167" s="200"/>
    </row>
    <row r="168" spans="2:11" ht="15" customHeight="1">
      <c r="B168" s="181"/>
      <c r="C168" s="161" t="s">
        <v>45</v>
      </c>
      <c r="D168" s="161"/>
      <c r="E168" s="161"/>
      <c r="F168" s="180" t="s">
        <v>983</v>
      </c>
      <c r="G168" s="161"/>
      <c r="H168" s="161" t="s">
        <v>1046</v>
      </c>
      <c r="I168" s="161" t="s">
        <v>985</v>
      </c>
      <c r="J168" s="161">
        <v>20</v>
      </c>
      <c r="K168" s="200"/>
    </row>
    <row r="169" spans="2:11" ht="15" customHeight="1">
      <c r="B169" s="181"/>
      <c r="C169" s="161" t="s">
        <v>101</v>
      </c>
      <c r="D169" s="161"/>
      <c r="E169" s="161"/>
      <c r="F169" s="180" t="s">
        <v>983</v>
      </c>
      <c r="G169" s="161"/>
      <c r="H169" s="161" t="s">
        <v>1047</v>
      </c>
      <c r="I169" s="161" t="s">
        <v>985</v>
      </c>
      <c r="J169" s="161">
        <v>255</v>
      </c>
      <c r="K169" s="200"/>
    </row>
    <row r="170" spans="2:11" ht="15" customHeight="1">
      <c r="B170" s="181"/>
      <c r="C170" s="161" t="s">
        <v>102</v>
      </c>
      <c r="D170" s="161"/>
      <c r="E170" s="161"/>
      <c r="F170" s="180" t="s">
        <v>983</v>
      </c>
      <c r="G170" s="161"/>
      <c r="H170" s="161" t="s">
        <v>947</v>
      </c>
      <c r="I170" s="161" t="s">
        <v>985</v>
      </c>
      <c r="J170" s="161">
        <v>10</v>
      </c>
      <c r="K170" s="200"/>
    </row>
    <row r="171" spans="2:11" ht="15" customHeight="1">
      <c r="B171" s="181"/>
      <c r="C171" s="161" t="s">
        <v>103</v>
      </c>
      <c r="D171" s="161"/>
      <c r="E171" s="161"/>
      <c r="F171" s="180" t="s">
        <v>983</v>
      </c>
      <c r="G171" s="161"/>
      <c r="H171" s="161" t="s">
        <v>1048</v>
      </c>
      <c r="I171" s="161" t="s">
        <v>1008</v>
      </c>
      <c r="J171" s="161"/>
      <c r="K171" s="200"/>
    </row>
    <row r="172" spans="2:11" ht="15" customHeight="1">
      <c r="B172" s="181"/>
      <c r="C172" s="161" t="s">
        <v>1049</v>
      </c>
      <c r="D172" s="161"/>
      <c r="E172" s="161"/>
      <c r="F172" s="180" t="s">
        <v>983</v>
      </c>
      <c r="G172" s="161"/>
      <c r="H172" s="161" t="s">
        <v>1050</v>
      </c>
      <c r="I172" s="161" t="s">
        <v>1008</v>
      </c>
      <c r="J172" s="161"/>
      <c r="K172" s="200"/>
    </row>
    <row r="173" spans="2:11" ht="15" customHeight="1">
      <c r="B173" s="181"/>
      <c r="C173" s="161" t="s">
        <v>1038</v>
      </c>
      <c r="D173" s="161"/>
      <c r="E173" s="161"/>
      <c r="F173" s="180" t="s">
        <v>983</v>
      </c>
      <c r="G173" s="161"/>
      <c r="H173" s="161" t="s">
        <v>1051</v>
      </c>
      <c r="I173" s="161" t="s">
        <v>1008</v>
      </c>
      <c r="J173" s="161"/>
      <c r="K173" s="200"/>
    </row>
    <row r="174" spans="2:11" ht="15" customHeight="1">
      <c r="B174" s="181"/>
      <c r="C174" s="161" t="s">
        <v>106</v>
      </c>
      <c r="D174" s="161"/>
      <c r="E174" s="161"/>
      <c r="F174" s="180" t="s">
        <v>988</v>
      </c>
      <c r="G174" s="161"/>
      <c r="H174" s="161" t="s">
        <v>1052</v>
      </c>
      <c r="I174" s="161" t="s">
        <v>985</v>
      </c>
      <c r="J174" s="161">
        <v>50</v>
      </c>
      <c r="K174" s="200"/>
    </row>
    <row r="175" spans="2:11" ht="15" customHeight="1">
      <c r="B175" s="206"/>
      <c r="C175" s="188"/>
      <c r="D175" s="188"/>
      <c r="E175" s="188"/>
      <c r="F175" s="188"/>
      <c r="G175" s="188"/>
      <c r="H175" s="188"/>
      <c r="I175" s="188"/>
      <c r="J175" s="188"/>
      <c r="K175" s="207"/>
    </row>
    <row r="176" spans="2:11" ht="18.75" customHeight="1">
      <c r="B176" s="157"/>
      <c r="C176" s="161"/>
      <c r="D176" s="161"/>
      <c r="E176" s="161"/>
      <c r="F176" s="180"/>
      <c r="G176" s="161"/>
      <c r="H176" s="161"/>
      <c r="I176" s="161"/>
      <c r="J176" s="161"/>
      <c r="K176" s="157"/>
    </row>
    <row r="177" spans="2:11" ht="18.75" customHeight="1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</row>
    <row r="178" spans="2:11">
      <c r="B178" s="148"/>
      <c r="C178" s="149"/>
      <c r="D178" s="149"/>
      <c r="E178" s="149"/>
      <c r="F178" s="149"/>
      <c r="G178" s="149"/>
      <c r="H178" s="149"/>
      <c r="I178" s="149"/>
      <c r="J178" s="149"/>
      <c r="K178" s="150"/>
    </row>
    <row r="179" spans="2:11" ht="21">
      <c r="B179" s="151"/>
      <c r="C179" s="288" t="s">
        <v>1053</v>
      </c>
      <c r="D179" s="288"/>
      <c r="E179" s="288"/>
      <c r="F179" s="288"/>
      <c r="G179" s="288"/>
      <c r="H179" s="288"/>
      <c r="I179" s="288"/>
      <c r="J179" s="288"/>
      <c r="K179" s="152"/>
    </row>
    <row r="180" spans="2:11" ht="25.5" customHeight="1">
      <c r="B180" s="151"/>
      <c r="C180" s="212" t="s">
        <v>1054</v>
      </c>
      <c r="D180" s="212"/>
      <c r="E180" s="212"/>
      <c r="F180" s="212" t="s">
        <v>1055</v>
      </c>
      <c r="G180" s="213"/>
      <c r="H180" s="289" t="s">
        <v>1056</v>
      </c>
      <c r="I180" s="289"/>
      <c r="J180" s="289"/>
      <c r="K180" s="152"/>
    </row>
    <row r="181" spans="2:11" ht="5.25" customHeight="1">
      <c r="B181" s="181"/>
      <c r="C181" s="178"/>
      <c r="D181" s="178"/>
      <c r="E181" s="178"/>
      <c r="F181" s="178"/>
      <c r="G181" s="161"/>
      <c r="H181" s="178"/>
      <c r="I181" s="178"/>
      <c r="J181" s="178"/>
      <c r="K181" s="200"/>
    </row>
    <row r="182" spans="2:11" ht="15" customHeight="1">
      <c r="B182" s="181"/>
      <c r="C182" s="161" t="s">
        <v>1057</v>
      </c>
      <c r="D182" s="161"/>
      <c r="E182" s="161"/>
      <c r="F182" s="180" t="s">
        <v>34</v>
      </c>
      <c r="G182" s="161"/>
      <c r="H182" s="287" t="s">
        <v>1058</v>
      </c>
      <c r="I182" s="287"/>
      <c r="J182" s="287"/>
      <c r="K182" s="200"/>
    </row>
    <row r="183" spans="2:11" ht="15" customHeight="1">
      <c r="B183" s="181"/>
      <c r="C183" s="185"/>
      <c r="D183" s="161"/>
      <c r="E183" s="161"/>
      <c r="F183" s="180" t="s">
        <v>36</v>
      </c>
      <c r="G183" s="161"/>
      <c r="H183" s="287" t="s">
        <v>1059</v>
      </c>
      <c r="I183" s="287"/>
      <c r="J183" s="287"/>
      <c r="K183" s="200"/>
    </row>
    <row r="184" spans="2:11" ht="15" customHeight="1">
      <c r="B184" s="181"/>
      <c r="C184" s="185"/>
      <c r="D184" s="161"/>
      <c r="E184" s="161"/>
      <c r="F184" s="180" t="s">
        <v>39</v>
      </c>
      <c r="G184" s="161"/>
      <c r="H184" s="287" t="s">
        <v>1060</v>
      </c>
      <c r="I184" s="287"/>
      <c r="J184" s="287"/>
      <c r="K184" s="200"/>
    </row>
    <row r="185" spans="2:11" ht="15" customHeight="1">
      <c r="B185" s="181"/>
      <c r="C185" s="161"/>
      <c r="D185" s="161"/>
      <c r="E185" s="161"/>
      <c r="F185" s="180" t="s">
        <v>37</v>
      </c>
      <c r="G185" s="161"/>
      <c r="H185" s="287" t="s">
        <v>1061</v>
      </c>
      <c r="I185" s="287"/>
      <c r="J185" s="287"/>
      <c r="K185" s="200"/>
    </row>
    <row r="186" spans="2:11" ht="15" customHeight="1">
      <c r="B186" s="181"/>
      <c r="C186" s="161"/>
      <c r="D186" s="161"/>
      <c r="E186" s="161"/>
      <c r="F186" s="180" t="s">
        <v>38</v>
      </c>
      <c r="G186" s="161"/>
      <c r="H186" s="287" t="s">
        <v>1062</v>
      </c>
      <c r="I186" s="287"/>
      <c r="J186" s="287"/>
      <c r="K186" s="200"/>
    </row>
    <row r="187" spans="2:11" ht="15" customHeight="1">
      <c r="B187" s="181"/>
      <c r="C187" s="161"/>
      <c r="D187" s="161"/>
      <c r="E187" s="161"/>
      <c r="F187" s="180"/>
      <c r="G187" s="161"/>
      <c r="H187" s="161"/>
      <c r="I187" s="161"/>
      <c r="J187" s="161"/>
      <c r="K187" s="200"/>
    </row>
    <row r="188" spans="2:11" ht="15" customHeight="1">
      <c r="B188" s="181"/>
      <c r="C188" s="161" t="s">
        <v>1020</v>
      </c>
      <c r="D188" s="161"/>
      <c r="E188" s="161"/>
      <c r="F188" s="180" t="s">
        <v>70</v>
      </c>
      <c r="G188" s="161"/>
      <c r="H188" s="287" t="s">
        <v>1063</v>
      </c>
      <c r="I188" s="287"/>
      <c r="J188" s="287"/>
      <c r="K188" s="200"/>
    </row>
    <row r="189" spans="2:11" ht="15" customHeight="1">
      <c r="B189" s="181"/>
      <c r="C189" s="185"/>
      <c r="D189" s="161"/>
      <c r="E189" s="161"/>
      <c r="F189" s="180" t="s">
        <v>925</v>
      </c>
      <c r="G189" s="161"/>
      <c r="H189" s="287" t="s">
        <v>926</v>
      </c>
      <c r="I189" s="287"/>
      <c r="J189" s="287"/>
      <c r="K189" s="200"/>
    </row>
    <row r="190" spans="2:11" ht="15" customHeight="1">
      <c r="B190" s="181"/>
      <c r="C190" s="161"/>
      <c r="D190" s="161"/>
      <c r="E190" s="161"/>
      <c r="F190" s="180" t="s">
        <v>923</v>
      </c>
      <c r="G190" s="161"/>
      <c r="H190" s="287" t="s">
        <v>1064</v>
      </c>
      <c r="I190" s="287"/>
      <c r="J190" s="287"/>
      <c r="K190" s="200"/>
    </row>
    <row r="191" spans="2:11" ht="15" customHeight="1">
      <c r="B191" s="214"/>
      <c r="C191" s="185"/>
      <c r="D191" s="185"/>
      <c r="E191" s="185"/>
      <c r="F191" s="180" t="s">
        <v>927</v>
      </c>
      <c r="G191" s="166"/>
      <c r="H191" s="286" t="s">
        <v>928</v>
      </c>
      <c r="I191" s="286"/>
      <c r="J191" s="286"/>
      <c r="K191" s="215"/>
    </row>
    <row r="192" spans="2:11" ht="15" customHeight="1">
      <c r="B192" s="214"/>
      <c r="C192" s="185"/>
      <c r="D192" s="185"/>
      <c r="E192" s="185"/>
      <c r="F192" s="180" t="s">
        <v>929</v>
      </c>
      <c r="G192" s="166"/>
      <c r="H192" s="286" t="s">
        <v>1065</v>
      </c>
      <c r="I192" s="286"/>
      <c r="J192" s="286"/>
      <c r="K192" s="215"/>
    </row>
    <row r="193" spans="2:11" ht="15" customHeight="1">
      <c r="B193" s="214"/>
      <c r="C193" s="185"/>
      <c r="D193" s="185"/>
      <c r="E193" s="185"/>
      <c r="F193" s="216"/>
      <c r="G193" s="166"/>
      <c r="H193" s="217"/>
      <c r="I193" s="217"/>
      <c r="J193" s="217"/>
      <c r="K193" s="215"/>
    </row>
    <row r="194" spans="2:11" ht="15" customHeight="1">
      <c r="B194" s="214"/>
      <c r="C194" s="161" t="s">
        <v>1045</v>
      </c>
      <c r="D194" s="185"/>
      <c r="E194" s="185"/>
      <c r="F194" s="180">
        <v>1</v>
      </c>
      <c r="G194" s="166"/>
      <c r="H194" s="286" t="s">
        <v>1066</v>
      </c>
      <c r="I194" s="286"/>
      <c r="J194" s="286"/>
      <c r="K194" s="215"/>
    </row>
    <row r="195" spans="2:11" ht="15" customHeight="1">
      <c r="B195" s="214"/>
      <c r="C195" s="185"/>
      <c r="D195" s="185"/>
      <c r="E195" s="185"/>
      <c r="F195" s="180">
        <v>2</v>
      </c>
      <c r="G195" s="166"/>
      <c r="H195" s="286" t="s">
        <v>1067</v>
      </c>
      <c r="I195" s="286"/>
      <c r="J195" s="286"/>
      <c r="K195" s="215"/>
    </row>
    <row r="196" spans="2:11" ht="15" customHeight="1">
      <c r="B196" s="214"/>
      <c r="C196" s="185"/>
      <c r="D196" s="185"/>
      <c r="E196" s="185"/>
      <c r="F196" s="180">
        <v>3</v>
      </c>
      <c r="G196" s="166"/>
      <c r="H196" s="286" t="s">
        <v>1068</v>
      </c>
      <c r="I196" s="286"/>
      <c r="J196" s="286"/>
      <c r="K196" s="215"/>
    </row>
    <row r="197" spans="2:11" ht="15" customHeight="1">
      <c r="B197" s="214"/>
      <c r="C197" s="185"/>
      <c r="D197" s="185"/>
      <c r="E197" s="185"/>
      <c r="F197" s="180">
        <v>4</v>
      </c>
      <c r="G197" s="166"/>
      <c r="H197" s="286" t="s">
        <v>1069</v>
      </c>
      <c r="I197" s="286"/>
      <c r="J197" s="286"/>
      <c r="K197" s="215"/>
    </row>
    <row r="198" spans="2:11" ht="12.95" customHeight="1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95:J95"/>
    <mergeCell ref="C114:J114"/>
    <mergeCell ref="C136:J136"/>
    <mergeCell ref="H191:J191"/>
    <mergeCell ref="C154:J154"/>
    <mergeCell ref="C179:J179"/>
    <mergeCell ref="H180:J180"/>
    <mergeCell ref="H182:J182"/>
    <mergeCell ref="H183:J183"/>
    <mergeCell ref="H184:J184"/>
    <mergeCell ref="H192:J192"/>
    <mergeCell ref="H194:J194"/>
    <mergeCell ref="H195:J195"/>
    <mergeCell ref="H196:J196"/>
    <mergeCell ref="H197:J197"/>
    <mergeCell ref="H185:J185"/>
    <mergeCell ref="H186:J186"/>
    <mergeCell ref="H188:J188"/>
    <mergeCell ref="H189:J189"/>
    <mergeCell ref="H190:J19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01 - 01 Kotelna</vt:lpstr>
      <vt:lpstr>01-1 - 01-1 Vedlejší a os...</vt:lpstr>
      <vt:lpstr>Pokyny pro vyplnění</vt:lpstr>
      <vt:lpstr>'01 - 01 Kotelna'!Názvy_tisku</vt:lpstr>
      <vt:lpstr>'01-1 - 01-1 Vedlejší a os...'!Názvy_tisku</vt:lpstr>
      <vt:lpstr>'Rekapitulace stavby'!Názvy_tisku</vt:lpstr>
      <vt:lpstr>'01 - 01 Kotelna'!Oblast_tisku</vt:lpstr>
      <vt:lpstr>'01-1 - 01-1 Vedlejší a os...'!Oblast_tisku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Dvorská Jana</dc:creator>
  <cp:lastModifiedBy>dvorska</cp:lastModifiedBy>
  <dcterms:created xsi:type="dcterms:W3CDTF">2013-07-24T11:47:58Z</dcterms:created>
  <dcterms:modified xsi:type="dcterms:W3CDTF">2013-07-24T11:48:00Z</dcterms:modified>
</cp:coreProperties>
</file>