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1"/>
  </bookViews>
  <sheets>
    <sheet name="Rekapitulace stavby" sheetId="1" r:id="rId1"/>
    <sheet name="2022-10-18 - Modernizace ..." sheetId="2" r:id="rId2"/>
  </sheets>
  <definedNames>
    <definedName name="_xlnm._FilterDatabase" localSheetId="1" hidden="1">'2022-10-18 - Modernizace ...'!$C$134:$K$256</definedName>
    <definedName name="_xlnm.Print_Titles" localSheetId="1">'2022-10-18 - Modernizace ...'!$134:$134</definedName>
    <definedName name="_xlnm.Print_Titles" localSheetId="0">'Rekapitulace stavby'!$92:$92</definedName>
    <definedName name="_xlnm.Print_Area" localSheetId="1">'2022-10-18 - Modernizace ...'!$C$4:$J$76,'2022-10-18 - Modernizace ...'!$C$82:$J$118,'2022-10-18 - Modernizace ...'!$C$124:$J$256</definedName>
    <definedName name="_xlnm.Print_Area" localSheetId="0">'Rekapitulace stavby'!$D$4:$AO$76,'Rekapitulace stavby'!$C$82:$AQ$96</definedName>
  </definedNames>
  <calcPr fullCalcOnLoad="1"/>
</workbook>
</file>

<file path=xl/sharedStrings.xml><?xml version="1.0" encoding="utf-8"?>
<sst xmlns="http://schemas.openxmlformats.org/spreadsheetml/2006/main" count="1658" uniqueCount="509">
  <si>
    <t>Export Komplet</t>
  </si>
  <si>
    <t/>
  </si>
  <si>
    <t>2.0</t>
  </si>
  <si>
    <t>False</t>
  </si>
  <si>
    <t>{6dbc56e1-5b75-4cf4-8e43-484f7d5266a6}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</si>
  <si>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</si>
  <si>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</si>
  <si>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</si>
  <si>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</si>
  <si>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</si>
  <si>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</si>
  <si>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</si>
  <si>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</si>
  <si>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2022-10-18</t>
  </si>
  <si>
    <t>Stavba:</t>
  </si>
  <si>
    <t>Modernizace výuky na SOŠ a SOU Horšovský Týn - stavební úpravy tříd</t>
  </si>
  <si>
    <t>KSO:</t>
  </si>
  <si>
    <t>CC-CZ:</t>
  </si>
  <si>
    <t>Místo:</t>
  </si>
  <si>
    <t>Horšovský týn</t>
  </si>
  <si>
    <t>Datum:</t>
  </si>
  <si>
    <t>Zadavatel:</t>
  </si>
  <si>
    <t>IČ:</t>
  </si>
  <si>
    <t xml:space="preserve"> 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</si>
  <si>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</si>
  <si>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</si>
  <si>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</si>
  <si>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</si>
  <si>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</si>
  <si>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</si>
  <si>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</si>
  <si>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</si>
  <si>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</si>
  <si>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</si>
  <si>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</si>
  <si>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</si>
  <si>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</si>
  <si>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</si>
  <si>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</si>
  <si>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</si>
  <si>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</si>
  <si>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</si>
  <si>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</si>
  <si>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</si>
  <si>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</si>
  <si>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</si>
  <si>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</si>
  <si>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</si>
  <si>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</si>
  <si>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</si>
  <si>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</si>
  <si>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</si>
  <si>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</si>
  <si>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</si>
  <si>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</si>
  <si>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</si>
  <si>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</si>
  <si>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</si>
  <si>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</si>
  <si>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</si>
  <si>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</si>
  <si>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</si>
  <si>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</si>
  <si>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</si>
  <si>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</si>
  <si>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</si>
  <si>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</si>
  <si>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</si>
  <si>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</si>
  <si>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</si>
  <si>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</si>
  <si>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</si>
  <si>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</si>
  <si>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</si>
  <si>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</si>
  <si>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</si>
  <si>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</si>
  <si>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</si>
  <si>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</si>
  <si>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</si>
  <si>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</si>
  <si>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</si>
  <si>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</si>
  <si>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</si>
  <si>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</si>
  <si>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</si>
  <si>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</si>
  <si>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</si>
  <si>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</si>
  <si>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</si>
  <si>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>PSV - Práce a dodávky PSV</t>
  </si>
  <si>
    <t xml:space="preserve">    725 - Zdravotechnika - zařizovací předměty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</si>
  <si>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</si>
  <si>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</si>
  <si>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</si>
  <si>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</si>
  <si>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</si>
  <si>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</si>
  <si>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</si>
  <si>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</si>
  <si>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</si>
  <si>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784 - Dokončovací práce - malby a tapety</t>
  </si>
  <si>
    <t>VRN - Vedlejší rozpočtové náklady</t>
  </si>
  <si>
    <t xml:space="preserve">    VRN9 - Ostatní náklady</t>
  </si>
  <si>
    <t>2) Ostatní náklady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</si>
  <si>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</si>
  <si>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</si>
  <si>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</si>
  <si>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</si>
  <si>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</si>
  <si>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</si>
  <si>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</si>
  <si>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</si>
  <si>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</si>
  <si>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</si>
  <si>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</si>
  <si>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</si>
  <si>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</si>
  <si>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</si>
  <si>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</si>
  <si>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</si>
  <si>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</si>
  <si>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</si>
  <si>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</si>
  <si>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</si>
  <si>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311272031R</t>
  </si>
  <si>
    <t>Zdivo z pórobetonových tvárnic hladkých přes P2 do P4 přes 450 do 600 kg/m3 na tenkovrstvou maltu tl 200 mm</t>
  </si>
  <si>
    <t>m2</t>
  </si>
  <si>
    <t>4</t>
  </si>
  <si>
    <t>1789689064</t>
  </si>
  <si>
    <t>317121251R</t>
  </si>
  <si>
    <t>Montáž ŽB překladů prefabrikovaných do rýh světlosti otvoru přes 1050 do 1800 mm</t>
  </si>
  <si>
    <t>kus</t>
  </si>
  <si>
    <t>-391385908</t>
  </si>
  <si>
    <t>M</t>
  </si>
  <si>
    <t>59640001</t>
  </si>
  <si>
    <t>překlad keramický plochý š 115mm dl 1,25m</t>
  </si>
  <si>
    <t>8</t>
  </si>
  <si>
    <t>-1335156840</t>
  </si>
  <si>
    <t>13010716R</t>
  </si>
  <si>
    <t>ocel profilová jakost S235JR (11 375) průřez I (IPN) 140</t>
  </si>
  <si>
    <t>t</t>
  </si>
  <si>
    <t>2053358489</t>
  </si>
  <si>
    <t>P</t>
  </si>
  <si>
    <t>Poznámka k položce:
Hmotnost: 14,40 kg/m</t>
  </si>
  <si>
    <t>6</t>
  </si>
  <si>
    <t>Úpravy povrchů, podlahy a osazování výplní</t>
  </si>
  <si>
    <t>5</t>
  </si>
  <si>
    <t>612325403R</t>
  </si>
  <si>
    <t>Oprava vnitřní vápenocementové hrubé omítky stěn v rozsahu plochy přes 30 do 50 % (předpoklad 50%)</t>
  </si>
  <si>
    <t>1442970177</t>
  </si>
  <si>
    <t>611331141R</t>
  </si>
  <si>
    <t>Nové omítky</t>
  </si>
  <si>
    <t>1970452554</t>
  </si>
  <si>
    <t>9</t>
  </si>
  <si>
    <t>Ostatní konstrukce a práce, bourání</t>
  </si>
  <si>
    <t>7</t>
  </si>
  <si>
    <t>952901111</t>
  </si>
  <si>
    <t>Vyčištění budov bytové a občanské výstavby při výšce podlaží do 4 m</t>
  </si>
  <si>
    <t>1097425782</t>
  </si>
  <si>
    <t>953943121R</t>
  </si>
  <si>
    <t>D+M hliníkových nájezdů pro invalidní vozík</t>
  </si>
  <si>
    <t>kpl</t>
  </si>
  <si>
    <t>466309004</t>
  </si>
  <si>
    <t>962031132</t>
  </si>
  <si>
    <t>Bourání příček z cihel pálených na MVC tl do 100 mm - WC včetně odvozu a předání k likvidaci</t>
  </si>
  <si>
    <t>-1936467755</t>
  </si>
  <si>
    <t>10</t>
  </si>
  <si>
    <t>973031824</t>
  </si>
  <si>
    <t>Vysekání kapes ve zdivu cihelném na MV nebo MVC pro zavázání zdí tl do 300 mm a pro nové překlady</t>
  </si>
  <si>
    <t>m</t>
  </si>
  <si>
    <t>-1715660729</t>
  </si>
  <si>
    <t>11</t>
  </si>
  <si>
    <t>977151122R</t>
  </si>
  <si>
    <t>Jádrové vrty diamantovými korunkami do D 125 mm do stavebních materiálů</t>
  </si>
  <si>
    <t>991655818</t>
  </si>
  <si>
    <t>997</t>
  </si>
  <si>
    <t>Přesun sutě</t>
  </si>
  <si>
    <t>997006512</t>
  </si>
  <si>
    <t>Vodorovné doprava suti s naložením a složením na skládku přes 100 m do 1 km</t>
  </si>
  <si>
    <t>-588693932</t>
  </si>
  <si>
    <t>13</t>
  </si>
  <si>
    <t>997006519</t>
  </si>
  <si>
    <t>Příplatek k vodorovnému přemístění suti na skládku ZKD 1 km přes 1 km</t>
  </si>
  <si>
    <t>1718634949</t>
  </si>
  <si>
    <t>14</t>
  </si>
  <si>
    <t>997013804R</t>
  </si>
  <si>
    <t>Poplatek za uložení na skládce (skládkovné) stavebního odpadu kód odpadu 17 02</t>
  </si>
  <si>
    <t>1635787214</t>
  </si>
  <si>
    <t>15</t>
  </si>
  <si>
    <t>997013869R</t>
  </si>
  <si>
    <t xml:space="preserve">Poplatek za předání stavebního odpadu k recyklaci kód odpadu 17 01 </t>
  </si>
  <si>
    <t>789333961</t>
  </si>
  <si>
    <t>16</t>
  </si>
  <si>
    <t>997013871R</t>
  </si>
  <si>
    <t>Poplatek za předání stavebního odpadu k recyklaci kód odpadu 17 04</t>
  </si>
  <si>
    <t>1229334322</t>
  </si>
  <si>
    <t>PSV</t>
  </si>
  <si>
    <t>Práce a dodávky PSV</t>
  </si>
  <si>
    <t>725</t>
  </si>
  <si>
    <t>Zdravotechnika - zařizovací předměty</t>
  </si>
  <si>
    <t>17</t>
  </si>
  <si>
    <t>725110811R</t>
  </si>
  <si>
    <t>Demontáž klozetu, a sprchy</t>
  </si>
  <si>
    <t>soubor</t>
  </si>
  <si>
    <t>-1023079331</t>
  </si>
  <si>
    <t>18</t>
  </si>
  <si>
    <t>725112022R</t>
  </si>
  <si>
    <t>Kompletní provedení vybavení wc pro invalidy (wc, umyvadlo, madla) včetně dodávky, dle TZ</t>
  </si>
  <si>
    <t>751875821</t>
  </si>
  <si>
    <t>19</t>
  </si>
  <si>
    <t>725210821</t>
  </si>
  <si>
    <t>Demontáž umyvadel bez výtokových armatur</t>
  </si>
  <si>
    <t>-1483542314</t>
  </si>
  <si>
    <t>20</t>
  </si>
  <si>
    <t>725291631R</t>
  </si>
  <si>
    <t>Doplňky zařízení wc dle TZ (háček, koš)</t>
  </si>
  <si>
    <t>-1688757724</t>
  </si>
  <si>
    <t>725900952R</t>
  </si>
  <si>
    <t>Zaslepení rozvodů - místnost wc</t>
  </si>
  <si>
    <t>429392005</t>
  </si>
  <si>
    <t>22</t>
  </si>
  <si>
    <t>722173316R</t>
  </si>
  <si>
    <t>Nové rozvody ZTI</t>
  </si>
  <si>
    <t>-1573969676</t>
  </si>
  <si>
    <t>735</t>
  </si>
  <si>
    <t>Ústřední vytápění - otopná tělesa</t>
  </si>
  <si>
    <t>23</t>
  </si>
  <si>
    <t>735192911R</t>
  </si>
  <si>
    <t>Demontáž, posunutí a zpětná montáž otopných těles vč. vypouštění a napouštění otopné soustavy</t>
  </si>
  <si>
    <t>-1037169769</t>
  </si>
  <si>
    <t>741</t>
  </si>
  <si>
    <t>Elektroinstalace - silnoproud</t>
  </si>
  <si>
    <t>24</t>
  </si>
  <si>
    <t>741111001</t>
  </si>
  <si>
    <t>Montáž podlahových kanálů</t>
  </si>
  <si>
    <t>-320937013</t>
  </si>
  <si>
    <t>25</t>
  </si>
  <si>
    <t>34575145</t>
  </si>
  <si>
    <t>žlab kabelový s víkem PVC (130x140)</t>
  </si>
  <si>
    <t>32</t>
  </si>
  <si>
    <t>2056944072</t>
  </si>
  <si>
    <t>26</t>
  </si>
  <si>
    <t>741112001</t>
  </si>
  <si>
    <t>Montáž krabice zapuštěná plastová kruhová</t>
  </si>
  <si>
    <t>-547876916</t>
  </si>
  <si>
    <t>27</t>
  </si>
  <si>
    <t>741122015</t>
  </si>
  <si>
    <t>Montáž kabel Cu bez ukončení uložený pod omítku plný kulatý 3x1,5 mm2 (např. CYKY)</t>
  </si>
  <si>
    <t>-1863132376</t>
  </si>
  <si>
    <t>Poznámka k položce:
bude účtováno dle skutečnosti</t>
  </si>
  <si>
    <t>28</t>
  </si>
  <si>
    <t>34111030</t>
  </si>
  <si>
    <t>kabel instalační jádro Cu plné izolace PVC plášť PVC 450/750V (CYKY) 3x1,5mm2</t>
  </si>
  <si>
    <t>-204094117</t>
  </si>
  <si>
    <t>Poznámka k položce:
CYKY, průměr kabelu 8,6mm</t>
  </si>
  <si>
    <t>VV</t>
  </si>
  <si>
    <t>97*1,15 'Přepočtené koeficientem množství</t>
  </si>
  <si>
    <t>29</t>
  </si>
  <si>
    <t>741122016</t>
  </si>
  <si>
    <t>Montáž kabel Cu bez ukončení uložený pod omítku plný kulatý 3x2,5 až 6 mm2 (např. CYKY)</t>
  </si>
  <si>
    <t>1072223198</t>
  </si>
  <si>
    <t>30</t>
  </si>
  <si>
    <t>34111036</t>
  </si>
  <si>
    <t>kabel instalační jádro Cu plné izolace PVC plášť PVC 450/750V (CYKY) 3x2,5mm2</t>
  </si>
  <si>
    <t>646300144</t>
  </si>
  <si>
    <t>Poznámka k položce:
CYKY, průměr kabelu 9,5mm</t>
  </si>
  <si>
    <t>524*1,15 'Přepočtené koeficientem množství</t>
  </si>
  <si>
    <t>31</t>
  </si>
  <si>
    <t>742330001</t>
  </si>
  <si>
    <t>Montáž rozvaděče nástěnného</t>
  </si>
  <si>
    <t>1639177860</t>
  </si>
  <si>
    <t>ABB.1SLM004102A3103</t>
  </si>
  <si>
    <t>1077951913</t>
  </si>
  <si>
    <t>33</t>
  </si>
  <si>
    <t>741231013</t>
  </si>
  <si>
    <t>Montáž svorkovnice do rozvaděčů - jistící</t>
  </si>
  <si>
    <t>-432441072</t>
  </si>
  <si>
    <t>34</t>
  </si>
  <si>
    <t>8500216606</t>
  </si>
  <si>
    <t>-48830077</t>
  </si>
  <si>
    <t>Poznámka k položce:
Počet pólů: 1pól , jmenovitý proud: 16 A , vypínací charakteristika: B , zkratová vypínací schopnost: 6 kA , svorky: šroubové , jmenovité napětí AC: 230/400 V , typ napětí: AC/DC , jmenovité napětí DC: 60 V
jmenovitý proud 16 A, jmenovité napětí AC 230/400 V, jmenovité napětí DC 60 V, zkratová vypínací schopnost 6 kA, vypínací charakteristika B, 1pól, typ napětí AC/DC, svorky šroubové</t>
  </si>
  <si>
    <t>35</t>
  </si>
  <si>
    <t>8500216604</t>
  </si>
  <si>
    <t>972661765</t>
  </si>
  <si>
    <t>Poznámka k položce:
Počet pólů: 1pól , jmenovitý proud: 10 A , vypínací charakteristika: B , zkratová vypínací schopnost: 6 kA , svorky: šroubové , jmenovité napětí AC: 230/400 V , typ napětí: AC/DC , jmenovité napětí DC: 60 V
jmenovitý proud 10 A, jmenovité napětí AC 230/400 V, jmenovité napětí DC 60 V, zkratová vypínací schopnost 6 kA, vypínací charakteristika B, 1pól, typ napětí AC/DC, svorky šroubové</t>
  </si>
  <si>
    <t>36</t>
  </si>
  <si>
    <t>8500216666</t>
  </si>
  <si>
    <t>1853198608</t>
  </si>
  <si>
    <t>Poznámka k položce:
Počet pólů: 3pól , jmenovitý proud: 20 A , vypínací charakteristika: C , zkratová vypínací schopnost: 6 kA , svorky: šroubové , jmenovité napětí AC: 230/400 V , typ napětí: AC/DC , jmenovité napětí DC: 216 V
jmenovitý proud 20 A, jmenovité napětí AC 230/400 V, jmenovité napětí DC 216 V, zkratová vypínací schopnost 6 kA, vypínací charakteristika C, 3pól, typ napětí AC/DC, svorky šroubové</t>
  </si>
  <si>
    <t>37</t>
  </si>
  <si>
    <t>741231012</t>
  </si>
  <si>
    <t>Montáž svorkovnice do rozvaděčů - ochranná</t>
  </si>
  <si>
    <t>-228355814</t>
  </si>
  <si>
    <t>38</t>
  </si>
  <si>
    <t>1000033925</t>
  </si>
  <si>
    <t>-400657643</t>
  </si>
  <si>
    <t>39</t>
  </si>
  <si>
    <t>741122032</t>
  </si>
  <si>
    <t>Montáž kabel Cu bez ukončení uložený pod omítku plný kulatý 5x4 až 6 mm2 (např. CYKY)</t>
  </si>
  <si>
    <t>-1764881687</t>
  </si>
  <si>
    <t>40</t>
  </si>
  <si>
    <t>34111098</t>
  </si>
  <si>
    <t>kabel instalační jádro Cu plné izolace PVC plášť PVC 450/750V (CYKY) 5x4mm2</t>
  </si>
  <si>
    <t>-571215232</t>
  </si>
  <si>
    <t>Poznámka k položce:
CYKY, průměr kabelu 13,8mm</t>
  </si>
  <si>
    <t>30*1,15 'Přepočtené koeficientem množství</t>
  </si>
  <si>
    <t>41</t>
  </si>
  <si>
    <t>741313004</t>
  </si>
  <si>
    <t>Montáž zásuvka (polo)zapuštěná bezšroubové připojení 2x(2P+PE) dvojnásobná šikmá se zapojením vodičů</t>
  </si>
  <si>
    <t>185409526</t>
  </si>
  <si>
    <t>42</t>
  </si>
  <si>
    <t>34555243</t>
  </si>
  <si>
    <t>zásuvka zápustná dvojnásobná, šikmá, s clonkami, šroubové svorky</t>
  </si>
  <si>
    <t>-1019463042</t>
  </si>
  <si>
    <t>43</t>
  </si>
  <si>
    <t>741372062r</t>
  </si>
  <si>
    <t>Montáž svítidlo LED interiérové přisazené stropní hranaté nebo kruhové přes 0,09 do 0,36 m2 se zapojením vodičů vč. kabelů CYKY 3X1,5</t>
  </si>
  <si>
    <t>-1765098984</t>
  </si>
  <si>
    <t>"Učebna IN1 - 171" 6</t>
  </si>
  <si>
    <t>True</t>
  </si>
  <si>
    <t>"Učebna IN2 - 198" 6</t>
  </si>
  <si>
    <t>"Učebna IN3 - 193" 8</t>
  </si>
  <si>
    <t>Součet</t>
  </si>
  <si>
    <t>44</t>
  </si>
  <si>
    <t>1000086594</t>
  </si>
  <si>
    <t>-1639541989</t>
  </si>
  <si>
    <t>45</t>
  </si>
  <si>
    <t>742360151R</t>
  </si>
  <si>
    <t>Nouzová signalizace na invalidním WC</t>
  </si>
  <si>
    <t>857726669</t>
  </si>
  <si>
    <t>46</t>
  </si>
  <si>
    <t>741810002</t>
  </si>
  <si>
    <t>Celková prohlídka elektrického rozvodu a zařízení přes 100 000 do 500 000,- Kč</t>
  </si>
  <si>
    <t>1004652603</t>
  </si>
  <si>
    <t>751</t>
  </si>
  <si>
    <t>Vzduchotechnika</t>
  </si>
  <si>
    <t>47</t>
  </si>
  <si>
    <t>751721114</t>
  </si>
  <si>
    <t>Montáž klimatizační jednotky venkovní s jednofázovým napájením do 5 vnitřních jednotek</t>
  </si>
  <si>
    <t>504105965</t>
  </si>
  <si>
    <t>48</t>
  </si>
  <si>
    <t>42952018</t>
  </si>
  <si>
    <t>jednotka klimatizační venkovní jednofázové napájení do 5 vnitřních jednotek o výkonu do 10,0kW</t>
  </si>
  <si>
    <t>1662658258</t>
  </si>
  <si>
    <t>49</t>
  </si>
  <si>
    <t>751711111</t>
  </si>
  <si>
    <t>Montáž klimatizační jednotky vnitřní nástěnné o výkonu do 3,5 kW</t>
  </si>
  <si>
    <t>-495607270</t>
  </si>
  <si>
    <t>50</t>
  </si>
  <si>
    <t>42952001</t>
  </si>
  <si>
    <t>jednotka klimatizační nástěnná o výkonu do 3,5kW</t>
  </si>
  <si>
    <t>1535613458</t>
  </si>
  <si>
    <t>51</t>
  </si>
  <si>
    <t>751526431R</t>
  </si>
  <si>
    <t>Sestava T-kusů a redukce</t>
  </si>
  <si>
    <t>-1442688852</t>
  </si>
  <si>
    <t>52</t>
  </si>
  <si>
    <t>751721121</t>
  </si>
  <si>
    <t>Montáž klimatizační jednotky venkovní s trojfázovým napájením do 7 vnitřních jednotek</t>
  </si>
  <si>
    <t>-1975566257</t>
  </si>
  <si>
    <t>53</t>
  </si>
  <si>
    <t>42952022</t>
  </si>
  <si>
    <t>jednotka klimatizační venkovní trojfázové napájení do 7 vnitřních jednotek o výkonu do 13,0kW</t>
  </si>
  <si>
    <t>-1574094795</t>
  </si>
  <si>
    <t>54</t>
  </si>
  <si>
    <t>751526432R</t>
  </si>
  <si>
    <t>-1860352270</t>
  </si>
  <si>
    <t>55</t>
  </si>
  <si>
    <t>751691111R</t>
  </si>
  <si>
    <t>Šéfmontáž venkovní jednotky</t>
  </si>
  <si>
    <t>918988735</t>
  </si>
  <si>
    <t>56</t>
  </si>
  <si>
    <t>7516911110R</t>
  </si>
  <si>
    <t>Šéfmontáž vnitřní jednotky</t>
  </si>
  <si>
    <t>-901942015</t>
  </si>
  <si>
    <t>57</t>
  </si>
  <si>
    <t>751537031R</t>
  </si>
  <si>
    <t>Propojovací vedení v metrech (bude účtována dle skutečnosti)</t>
  </si>
  <si>
    <t>-985638682</t>
  </si>
  <si>
    <t>58</t>
  </si>
  <si>
    <t>42990007R</t>
  </si>
  <si>
    <t>Montážní sada pro klimatizační jednotku</t>
  </si>
  <si>
    <t>sada</t>
  </si>
  <si>
    <t>-1855297781</t>
  </si>
  <si>
    <t>59</t>
  </si>
  <si>
    <t>751792004R</t>
  </si>
  <si>
    <t>Montáž konzol (2 ks) pro uložení venkovní klimatizační jednotky na stěnu</t>
  </si>
  <si>
    <t>-75551100</t>
  </si>
  <si>
    <t>60</t>
  </si>
  <si>
    <t>42990006</t>
  </si>
  <si>
    <t>konzole pevná nástěnná pro klimatizační jednotku, délka podpěry 620mm, nosnost konzoly 80kg</t>
  </si>
  <si>
    <t>75794779</t>
  </si>
  <si>
    <t>2*2 'Přepočtené koeficientem množství</t>
  </si>
  <si>
    <t>61</t>
  </si>
  <si>
    <t>741122201R</t>
  </si>
  <si>
    <t>D+MT kabelů a jističů ke klima jednotce</t>
  </si>
  <si>
    <t>913761449</t>
  </si>
  <si>
    <t>62</t>
  </si>
  <si>
    <t>751792008</t>
  </si>
  <si>
    <t>Montáž potrubí pro odvod kondenzátu klimatizace</t>
  </si>
  <si>
    <t>1584152827</t>
  </si>
  <si>
    <t>63</t>
  </si>
  <si>
    <t>28615032</t>
  </si>
  <si>
    <t>trubka kanalizační HTEM s hrdlem DN 32x500mm</t>
  </si>
  <si>
    <t>-1736659590</t>
  </si>
  <si>
    <t>762</t>
  </si>
  <si>
    <t>Konstrukce tesařské</t>
  </si>
  <si>
    <t>64</t>
  </si>
  <si>
    <t>762081410R</t>
  </si>
  <si>
    <t xml:space="preserve">Opravy a nátěr viditelných částí krovu - obroušení, vyspravení a nátěr </t>
  </si>
  <si>
    <t>1544607871</t>
  </si>
  <si>
    <t>65</t>
  </si>
  <si>
    <t>762621120R</t>
  </si>
  <si>
    <t>Osazení dveří vč. ocelových zárubní s protihlukovým těsněním</t>
  </si>
  <si>
    <t>-1124869373</t>
  </si>
  <si>
    <t>66</t>
  </si>
  <si>
    <t>MSN.0027337.URS</t>
  </si>
  <si>
    <t>dveře se zvýšeným akustickým útlumem 36dB - plné, kování dle systému dveří - nerez + generální klíč, jednokřídlé plné, DTD, CPL premium, 90x197</t>
  </si>
  <si>
    <t>-1322383224</t>
  </si>
  <si>
    <t>763</t>
  </si>
  <si>
    <t>Konstrukce suché výstavby</t>
  </si>
  <si>
    <t>67</t>
  </si>
  <si>
    <t>763111333R</t>
  </si>
  <si>
    <t>SDK předstěna se zesílenou konstrukcí</t>
  </si>
  <si>
    <t>-34173873</t>
  </si>
  <si>
    <t>766</t>
  </si>
  <si>
    <t>Konstrukce truhlářské</t>
  </si>
  <si>
    <t>68</t>
  </si>
  <si>
    <t>766699754R</t>
  </si>
  <si>
    <t>Dodávka a montáž zdvojené podlahy včetně přípravy podkladu</t>
  </si>
  <si>
    <t>-1843756969</t>
  </si>
  <si>
    <t>Poznámka k položce:
systémová zdvojená podlaha celkové výšky 180mm - desky tl. 43,7mm vysoce kvalitní hliníkový odlitek vyrobeny s extremní přesností - zátěžová třída 6B (6kN), Sloupky přesně výškově nastavitelné, z pozinkované oceli, Plastová podložka z vodivého plastu, tvarovaný povrch pro dokonale zafixovaní podlahové desky, Zajištění závitu závitové lepidlo, Základna sloupku přilepena k podlaze, Napojeni na stěnu předem stlačena pěnová páska, jako zvuková bariera pro zmírnění horizontálních posunů, Povrchová úprava desek linoleum</t>
  </si>
  <si>
    <t>69</t>
  </si>
  <si>
    <t>766699755R</t>
  </si>
  <si>
    <t>D+M schůdek s bezpečnostním pruhem</t>
  </si>
  <si>
    <t>1680659785</t>
  </si>
  <si>
    <t>70</t>
  </si>
  <si>
    <t>766694122</t>
  </si>
  <si>
    <t>Montáž parapetních dřevěných nebo plastových š přes 30 cm dl přes 1,0 do 1,6 m</t>
  </si>
  <si>
    <t>-15251659</t>
  </si>
  <si>
    <t>71</t>
  </si>
  <si>
    <t>61140081</t>
  </si>
  <si>
    <t>parapet plastový vnitřní – š 350mm, barva bílá</t>
  </si>
  <si>
    <t>1939041096</t>
  </si>
  <si>
    <t>767</t>
  </si>
  <si>
    <t>Konstrukce zámečnické</t>
  </si>
  <si>
    <t>72</t>
  </si>
  <si>
    <t>767162112R</t>
  </si>
  <si>
    <t>D+M ochranného zábradlí v.800mm, dl. 1,65m</t>
  </si>
  <si>
    <t>-874023655</t>
  </si>
  <si>
    <t>73</t>
  </si>
  <si>
    <t>767641800R</t>
  </si>
  <si>
    <t>Demontáž ocelových zárubní dveří do 2,5m2 včetně dveří</t>
  </si>
  <si>
    <t>-928022656</t>
  </si>
  <si>
    <t>771</t>
  </si>
  <si>
    <t>Podlahy z dlaždic</t>
  </si>
  <si>
    <t>74</t>
  </si>
  <si>
    <t>771571810</t>
  </si>
  <si>
    <t>Demontáž podlah z dlaždic keramických kladených do malty</t>
  </si>
  <si>
    <t>-1981008906</t>
  </si>
  <si>
    <t>75</t>
  </si>
  <si>
    <t>771574262</t>
  </si>
  <si>
    <t>Montáž podlah keramických velkoformát pro mechanické zatížení protiskluzných lepených flexibilním lepidlem přes 4 do 6 ks/m2</t>
  </si>
  <si>
    <t>840643138</t>
  </si>
  <si>
    <t>76</t>
  </si>
  <si>
    <t>59761420</t>
  </si>
  <si>
    <t>dlažba velkoformátová keramická slinutá protiskluzná do interiéru i exteriéru pro vysoké mechanické namáhání přes 4 do 6ks/m2</t>
  </si>
  <si>
    <t>-2131969114</t>
  </si>
  <si>
    <t>5,63*1,15 'Přepočtené koeficientem množství</t>
  </si>
  <si>
    <t>776</t>
  </si>
  <si>
    <t>Podlahy povlakové</t>
  </si>
  <si>
    <t>77</t>
  </si>
  <si>
    <t>776201811</t>
  </si>
  <si>
    <t>Demontáž lepených povlakových podlah bez podložky ručně</t>
  </si>
  <si>
    <t>-2010120372</t>
  </si>
  <si>
    <t>78</t>
  </si>
  <si>
    <t>776991821</t>
  </si>
  <si>
    <t>Odstranění lepidla ručně z podlah</t>
  </si>
  <si>
    <t>-964046726</t>
  </si>
  <si>
    <t>784</t>
  </si>
  <si>
    <t>Dokončovací práce - malby a tapety</t>
  </si>
  <si>
    <t>79</t>
  </si>
  <si>
    <t>784221101</t>
  </si>
  <si>
    <t>Dvojnásobné bílé malby ze směsí za sucha dobře otěruvzdorných v místnostech do 3,80 m</t>
  </si>
  <si>
    <t>-2071874266</t>
  </si>
  <si>
    <t>80</t>
  </si>
  <si>
    <t>784321001R</t>
  </si>
  <si>
    <t>Nátěr stávajících kazetových podhledů v místnosti výšky do 3,80 m</t>
  </si>
  <si>
    <t>1017166460</t>
  </si>
  <si>
    <t>81</t>
  </si>
  <si>
    <t>783317105R</t>
  </si>
  <si>
    <t>Nátěr zárubní barva 2v1</t>
  </si>
  <si>
    <t>-1618624489</t>
  </si>
  <si>
    <t>VRN</t>
  </si>
  <si>
    <t>Vedlejší rozpočtové náklady</t>
  </si>
  <si>
    <t>VRN9</t>
  </si>
  <si>
    <t>82</t>
  </si>
  <si>
    <t>091003000</t>
  </si>
  <si>
    <t>Přesun hmot, ostatní a vedlejší náklady stavby (pro HSV i PSV), lešení, ZS</t>
  </si>
  <si>
    <t>1024</t>
  </si>
  <si>
    <t>1783212719</t>
  </si>
  <si>
    <t>7. 2. 2024</t>
  </si>
  <si>
    <t>Rozvodnice nástěnná IP41/12M, vč. N/PE, plná dvířka</t>
  </si>
  <si>
    <t>Jistič B 16 A</t>
  </si>
  <si>
    <t>Jistič B 10 A</t>
  </si>
  <si>
    <t>Jistič C 20 A</t>
  </si>
  <si>
    <t>Chránič-jistič 25A B 30mA</t>
  </si>
  <si>
    <t>Svítidlo LED 80W 7200lm 3000-6500K IP20 s ovladačem bílá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</si>
</sst>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53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10"/>
      <color indexed="63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7"/>
      <color indexed="55"/>
      <name val="Arial CE"/>
      <family val="0"/>
    </font>
    <font>
      <i/>
      <sz val="7"/>
      <color indexed="55"/>
      <name val="Arial CE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0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5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19" borderId="0" xfId="0" applyFont="1" applyFill="1" applyAlignment="1">
      <alignment vertical="center"/>
    </xf>
    <xf numFmtId="0" fontId="5" fillId="19" borderId="15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0" fontId="5" fillId="19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19" borderId="0" xfId="0" applyFont="1" applyFill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18" fillId="0" borderId="26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3" fillId="0" borderId="0" xfId="36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27" xfId="0" applyNumberFormat="1" applyFont="1" applyBorder="1" applyAlignment="1">
      <alignment vertical="center"/>
    </xf>
    <xf numFmtId="4" fontId="26" fillId="0" borderId="28" xfId="0" applyNumberFormat="1" applyFont="1" applyBorder="1" applyAlignment="1">
      <alignment vertical="center"/>
    </xf>
    <xf numFmtId="166" fontId="26" fillId="0" borderId="28" xfId="0" applyNumberFormat="1" applyFont="1" applyBorder="1" applyAlignment="1">
      <alignment vertical="center"/>
    </xf>
    <xf numFmtId="4" fontId="26" fillId="0" borderId="29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19" borderId="3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19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6" fontId="29" fillId="0" borderId="19" xfId="0" applyNumberFormat="1" applyFont="1" applyBorder="1" applyAlignment="1">
      <alignment/>
    </xf>
    <xf numFmtId="166" fontId="29" fillId="0" borderId="20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21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0" fillId="0" borderId="31" xfId="0" applyNumberFormat="1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0" fontId="21" fillId="0" borderId="2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1" fillId="0" borderId="31" xfId="0" applyNumberFormat="1" applyFont="1" applyBorder="1" applyAlignment="1" applyProtection="1">
      <alignment vertical="center"/>
      <protection locked="0"/>
    </xf>
    <xf numFmtId="0" fontId="32" fillId="0" borderId="31" xfId="0" applyFont="1" applyBorder="1" applyAlignment="1" applyProtection="1">
      <alignment vertical="center"/>
      <protection locked="0"/>
    </xf>
    <xf numFmtId="0" fontId="32" fillId="0" borderId="12" xfId="0" applyFont="1" applyBorder="1" applyAlignment="1">
      <alignment vertical="center"/>
    </xf>
    <xf numFmtId="0" fontId="31" fillId="0" borderId="26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166" fontId="21" fillId="0" borderId="28" xfId="0" applyNumberFormat="1" applyFont="1" applyBorder="1" applyAlignment="1">
      <alignment vertical="center"/>
    </xf>
    <xf numFmtId="166" fontId="21" fillId="0" borderId="29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3" fillId="19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20" fillId="19" borderId="15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left" vertical="center"/>
    </xf>
    <xf numFmtId="0" fontId="20" fillId="19" borderId="16" xfId="0" applyFont="1" applyFill="1" applyBorder="1" applyAlignment="1">
      <alignment horizontal="center" vertical="center"/>
    </xf>
    <xf numFmtId="0" fontId="20" fillId="19" borderId="16" xfId="0" applyFont="1" applyFill="1" applyBorder="1" applyAlignment="1">
      <alignment horizontal="right" vertical="center"/>
    </xf>
    <xf numFmtId="0" fontId="20" fillId="19" borderId="30" xfId="0" applyFont="1" applyFill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19" borderId="16" xfId="0" applyFont="1" applyFill="1" applyBorder="1" applyAlignment="1">
      <alignment horizontal="left" vertical="center"/>
    </xf>
    <xf numFmtId="0" fontId="0" fillId="19" borderId="16" xfId="0" applyFont="1" applyFill="1" applyBorder="1" applyAlignment="1">
      <alignment vertical="center"/>
    </xf>
    <xf numFmtId="4" fontId="25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5" fillId="19" borderId="16" xfId="0" applyNumberFormat="1" applyFont="1" applyFill="1" applyBorder="1" applyAlignment="1">
      <alignment vertical="center"/>
    </xf>
    <xf numFmtId="0" fontId="0" fillId="19" borderId="3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5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4" fontId="3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19" borderId="0" xfId="0" applyFont="1" applyFill="1" applyAlignment="1" applyProtection="1">
      <alignment vertical="center"/>
      <protection/>
    </xf>
    <xf numFmtId="0" fontId="5" fillId="19" borderId="15" xfId="0" applyFont="1" applyFill="1" applyBorder="1" applyAlignment="1" applyProtection="1">
      <alignment horizontal="left" vertical="center"/>
      <protection/>
    </xf>
    <xf numFmtId="0" fontId="0" fillId="19" borderId="16" xfId="0" applyFont="1" applyFill="1" applyBorder="1" applyAlignment="1" applyProtection="1">
      <alignment vertical="center"/>
      <protection/>
    </xf>
    <xf numFmtId="0" fontId="5" fillId="19" borderId="16" xfId="0" applyFont="1" applyFill="1" applyBorder="1" applyAlignment="1" applyProtection="1">
      <alignment horizontal="right" vertical="center"/>
      <protection/>
    </xf>
    <xf numFmtId="0" fontId="5" fillId="19" borderId="16" xfId="0" applyFont="1" applyFill="1" applyBorder="1" applyAlignment="1" applyProtection="1">
      <alignment horizontal="center" vertical="center"/>
      <protection/>
    </xf>
    <xf numFmtId="4" fontId="5" fillId="19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0" fillId="19" borderId="0" xfId="0" applyFont="1" applyFill="1" applyAlignment="1" applyProtection="1">
      <alignment horizontal="left" vertical="center"/>
      <protection/>
    </xf>
    <xf numFmtId="0" fontId="20" fillId="19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19" borderId="0" xfId="0" applyFont="1" applyFill="1" applyAlignment="1" applyProtection="1">
      <alignment horizontal="left" vertical="center"/>
      <protection/>
    </xf>
    <xf numFmtId="4" fontId="22" fillId="19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19" borderId="22" xfId="0" applyFont="1" applyFill="1" applyBorder="1" applyAlignment="1" applyProtection="1">
      <alignment horizontal="center" vertical="center" wrapText="1"/>
      <protection/>
    </xf>
    <xf numFmtId="0" fontId="20" fillId="19" borderId="23" xfId="0" applyFont="1" applyFill="1" applyBorder="1" applyAlignment="1" applyProtection="1">
      <alignment horizontal="center" vertical="center" wrapText="1"/>
      <protection/>
    </xf>
    <xf numFmtId="0" fontId="20" fillId="19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31" xfId="0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167" fontId="20" fillId="0" borderId="31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center"/>
      <protection/>
    </xf>
    <xf numFmtId="0" fontId="31" fillId="0" borderId="31" xfId="0" applyFont="1" applyBorder="1" applyAlignment="1" applyProtection="1">
      <alignment horizontal="center" vertical="center"/>
      <protection/>
    </xf>
    <xf numFmtId="49" fontId="31" fillId="0" borderId="31" xfId="0" applyNumberFormat="1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center" vertical="center" wrapText="1"/>
      <protection/>
    </xf>
    <xf numFmtId="167" fontId="31" fillId="0" borderId="31" xfId="0" applyNumberFormat="1" applyFont="1" applyBorder="1" applyAlignment="1" applyProtection="1">
      <alignment vertical="center"/>
      <protection/>
    </xf>
    <xf numFmtId="4" fontId="31" fillId="0" borderId="31" xfId="0" applyNumberFormat="1" applyFont="1" applyBorder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1" fillId="0" borderId="31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1">
      <selection activeCell="AK35" sqref="AK35:AO35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75" customHeight="1">
      <c r="AR2" s="135" t="s">
        <v>5</v>
      </c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S2" s="15" t="s">
        <v>6</v>
      </c>
      <c r="BT2" s="15" t="s">
        <v>7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75" customHeight="1">
      <c r="B4" s="18"/>
      <c r="D4" s="19" t="s">
        <v>9</v>
      </c>
      <c r="AR4" s="18"/>
      <c r="AS4" s="20" t="s">
        <v>10</v>
      </c>
      <c r="BS4" s="15" t="s">
        <v>11</v>
      </c>
    </row>
    <row r="5" spans="2:71" ht="12" customHeight="1">
      <c r="B5" s="18"/>
      <c r="D5" s="21" t="s">
        <v>12</v>
      </c>
      <c r="K5" s="158" t="s">
        <v>13</v>
      </c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R5" s="18"/>
      <c r="BS5" s="15" t="s">
        <v>6</v>
      </c>
    </row>
    <row r="6" spans="2:71" ht="36.75" customHeight="1">
      <c r="B6" s="18"/>
      <c r="D6" s="23" t="s">
        <v>14</v>
      </c>
      <c r="K6" s="159" t="s">
        <v>15</v>
      </c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R6" s="18"/>
      <c r="BS6" s="15" t="s">
        <v>6</v>
      </c>
    </row>
    <row r="7" spans="2:71" ht="12" customHeight="1">
      <c r="B7" s="18"/>
      <c r="D7" s="24" t="s">
        <v>16</v>
      </c>
      <c r="K7" s="22" t="s">
        <v>1</v>
      </c>
      <c r="AK7" s="24" t="s">
        <v>17</v>
      </c>
      <c r="AN7" s="22" t="s">
        <v>1</v>
      </c>
      <c r="AR7" s="18"/>
      <c r="BS7" s="15" t="s">
        <v>6</v>
      </c>
    </row>
    <row r="8" spans="2:71" ht="12" customHeight="1">
      <c r="B8" s="18"/>
      <c r="D8" s="24" t="s">
        <v>18</v>
      </c>
      <c r="K8" s="22" t="s">
        <v>19</v>
      </c>
      <c r="AK8" s="24" t="s">
        <v>20</v>
      </c>
      <c r="AN8" s="22" t="s">
        <v>502</v>
      </c>
      <c r="AR8" s="18"/>
      <c r="BS8" s="15" t="s">
        <v>6</v>
      </c>
    </row>
    <row r="9" spans="2:71" ht="14.25" customHeight="1">
      <c r="B9" s="18"/>
      <c r="AR9" s="18"/>
      <c r="BS9" s="15" t="s">
        <v>6</v>
      </c>
    </row>
    <row r="10" spans="2:71" ht="12" customHeight="1">
      <c r="B10" s="18"/>
      <c r="D10" s="24" t="s">
        <v>21</v>
      </c>
      <c r="AK10" s="24" t="s">
        <v>22</v>
      </c>
      <c r="AN10" s="22" t="s">
        <v>1</v>
      </c>
      <c r="AR10" s="18"/>
      <c r="BS10" s="15" t="s">
        <v>6</v>
      </c>
    </row>
    <row r="11" spans="2:71" ht="18" customHeight="1">
      <c r="B11" s="18"/>
      <c r="E11" s="22" t="s">
        <v>23</v>
      </c>
      <c r="AK11" s="24" t="s">
        <v>24</v>
      </c>
      <c r="AN11" s="22" t="s">
        <v>1</v>
      </c>
      <c r="AR11" s="18"/>
      <c r="BS11" s="15" t="s">
        <v>6</v>
      </c>
    </row>
    <row r="12" spans="2:71" ht="6.75" customHeight="1">
      <c r="B12" s="18"/>
      <c r="AR12" s="18"/>
      <c r="BS12" s="15" t="s">
        <v>6</v>
      </c>
    </row>
    <row r="13" spans="2:71" ht="12" customHeight="1">
      <c r="B13" s="18"/>
      <c r="D13" s="24" t="s">
        <v>25</v>
      </c>
      <c r="AK13" s="24" t="s">
        <v>22</v>
      </c>
      <c r="AN13" s="22" t="s">
        <v>1</v>
      </c>
      <c r="AR13" s="18"/>
      <c r="BS13" s="15" t="s">
        <v>6</v>
      </c>
    </row>
    <row r="14" spans="2:71" ht="12.75">
      <c r="B14" s="18"/>
      <c r="E14" s="22" t="s">
        <v>23</v>
      </c>
      <c r="AK14" s="24" t="s">
        <v>24</v>
      </c>
      <c r="AN14" s="22" t="s">
        <v>1</v>
      </c>
      <c r="AR14" s="18"/>
      <c r="BS14" s="15" t="s">
        <v>6</v>
      </c>
    </row>
    <row r="15" spans="2:71" ht="6.75" customHeight="1">
      <c r="B15" s="18"/>
      <c r="AR15" s="18"/>
      <c r="BS15" s="15" t="s">
        <v>3</v>
      </c>
    </row>
    <row r="16" spans="2:71" ht="12" customHeight="1">
      <c r="B16" s="18"/>
      <c r="D16" s="24" t="s">
        <v>26</v>
      </c>
      <c r="AK16" s="24" t="s">
        <v>22</v>
      </c>
      <c r="AN16" s="22" t="s">
        <v>1</v>
      </c>
      <c r="AR16" s="18"/>
      <c r="BS16" s="15" t="s">
        <v>3</v>
      </c>
    </row>
    <row r="17" spans="2:71" ht="18" customHeight="1">
      <c r="B17" s="18"/>
      <c r="E17" s="22" t="s">
        <v>23</v>
      </c>
      <c r="AK17" s="24" t="s">
        <v>24</v>
      </c>
      <c r="AN17" s="22" t="s">
        <v>1</v>
      </c>
      <c r="AR17" s="18"/>
      <c r="BS17" s="15" t="s">
        <v>3</v>
      </c>
    </row>
    <row r="18" spans="2:71" ht="6.75" customHeight="1">
      <c r="B18" s="18"/>
      <c r="AR18" s="18"/>
      <c r="BS18" s="15" t="s">
        <v>6</v>
      </c>
    </row>
    <row r="19" spans="2:71" ht="12" customHeight="1">
      <c r="B19" s="18"/>
      <c r="D19" s="24" t="s">
        <v>27</v>
      </c>
      <c r="AK19" s="24" t="s">
        <v>22</v>
      </c>
      <c r="AN19" s="22" t="s">
        <v>1</v>
      </c>
      <c r="AR19" s="18"/>
      <c r="BS19" s="15" t="s">
        <v>6</v>
      </c>
    </row>
    <row r="20" spans="2:71" ht="18" customHeight="1">
      <c r="B20" s="18"/>
      <c r="E20" s="22" t="s">
        <v>23</v>
      </c>
      <c r="AK20" s="24" t="s">
        <v>24</v>
      </c>
      <c r="AN20" s="22" t="s">
        <v>1</v>
      </c>
      <c r="AR20" s="18"/>
      <c r="BS20" s="15" t="s">
        <v>3</v>
      </c>
    </row>
    <row r="21" spans="2:44" ht="6.75" customHeight="1">
      <c r="B21" s="18"/>
      <c r="AR21" s="18"/>
    </row>
    <row r="22" spans="2:44" ht="12" customHeight="1">
      <c r="B22" s="18"/>
      <c r="D22" s="24" t="s">
        <v>28</v>
      </c>
      <c r="AR22" s="18"/>
    </row>
    <row r="23" spans="2:44" ht="16.5" customHeight="1">
      <c r="B23" s="18"/>
      <c r="E23" s="160" t="s">
        <v>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R23" s="18"/>
    </row>
    <row r="24" spans="2:44" ht="6.75" customHeight="1">
      <c r="B24" s="18"/>
      <c r="AR24" s="18"/>
    </row>
    <row r="25" spans="2:44" ht="6.75" customHeight="1">
      <c r="B25" s="1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8"/>
    </row>
    <row r="26" spans="1:57" s="1" customFormat="1" ht="25.5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61">
        <f>ROUND(AG94,2)</f>
        <v>0</v>
      </c>
      <c r="AL26" s="162"/>
      <c r="AM26" s="162"/>
      <c r="AN26" s="162"/>
      <c r="AO26" s="162"/>
      <c r="AP26" s="26"/>
      <c r="AQ26" s="26"/>
      <c r="AR26" s="27"/>
      <c r="BE26" s="26"/>
    </row>
    <row r="27" spans="1:57" s="1" customFormat="1" ht="6.7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57" s="1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57" t="s">
        <v>30</v>
      </c>
      <c r="M28" s="157"/>
      <c r="N28" s="157"/>
      <c r="O28" s="157"/>
      <c r="P28" s="157"/>
      <c r="Q28" s="26"/>
      <c r="R28" s="26"/>
      <c r="S28" s="26"/>
      <c r="T28" s="26"/>
      <c r="U28" s="26"/>
      <c r="V28" s="26"/>
      <c r="W28" s="157" t="s">
        <v>31</v>
      </c>
      <c r="X28" s="157"/>
      <c r="Y28" s="157"/>
      <c r="Z28" s="157"/>
      <c r="AA28" s="157"/>
      <c r="AB28" s="157"/>
      <c r="AC28" s="157"/>
      <c r="AD28" s="157"/>
      <c r="AE28" s="157"/>
      <c r="AF28" s="26"/>
      <c r="AG28" s="26"/>
      <c r="AH28" s="26"/>
      <c r="AI28" s="26"/>
      <c r="AJ28" s="26"/>
      <c r="AK28" s="157" t="s">
        <v>32</v>
      </c>
      <c r="AL28" s="157"/>
      <c r="AM28" s="157"/>
      <c r="AN28" s="157"/>
      <c r="AO28" s="157"/>
      <c r="AP28" s="26"/>
      <c r="AQ28" s="26"/>
      <c r="AR28" s="27"/>
      <c r="BE28" s="26"/>
    </row>
    <row r="29" spans="2:44" s="2" customFormat="1" ht="14.25" customHeight="1">
      <c r="B29" s="30"/>
      <c r="D29" s="24" t="s">
        <v>33</v>
      </c>
      <c r="F29" s="24" t="s">
        <v>34</v>
      </c>
      <c r="L29" s="148">
        <v>0.21</v>
      </c>
      <c r="M29" s="147"/>
      <c r="N29" s="147"/>
      <c r="O29" s="147"/>
      <c r="P29" s="147"/>
      <c r="W29" s="146">
        <f>ROUND(AZ94,2)</f>
        <v>0</v>
      </c>
      <c r="X29" s="147"/>
      <c r="Y29" s="147"/>
      <c r="Z29" s="147"/>
      <c r="AA29" s="147"/>
      <c r="AB29" s="147"/>
      <c r="AC29" s="147"/>
      <c r="AD29" s="147"/>
      <c r="AE29" s="147"/>
      <c r="AK29" s="146">
        <f>ROUND(AV94,2)</f>
        <v>0</v>
      </c>
      <c r="AL29" s="147"/>
      <c r="AM29" s="147"/>
      <c r="AN29" s="147"/>
      <c r="AO29" s="147"/>
      <c r="AR29" s="30"/>
    </row>
    <row r="30" spans="2:44" s="2" customFormat="1" ht="14.25" customHeight="1">
      <c r="B30" s="30"/>
      <c r="F30" s="24" t="s">
        <v>35</v>
      </c>
      <c r="L30" s="148">
        <v>0.12</v>
      </c>
      <c r="M30" s="147"/>
      <c r="N30" s="147"/>
      <c r="O30" s="147"/>
      <c r="P30" s="147"/>
      <c r="W30" s="146">
        <f>ROUND(BA94,2)</f>
        <v>0</v>
      </c>
      <c r="X30" s="147"/>
      <c r="Y30" s="147"/>
      <c r="Z30" s="147"/>
      <c r="AA30" s="147"/>
      <c r="AB30" s="147"/>
      <c r="AC30" s="147"/>
      <c r="AD30" s="147"/>
      <c r="AE30" s="147"/>
      <c r="AK30" s="146">
        <f>ROUND(AW94,2)</f>
        <v>0</v>
      </c>
      <c r="AL30" s="147"/>
      <c r="AM30" s="147"/>
      <c r="AN30" s="147"/>
      <c r="AO30" s="147"/>
      <c r="AR30" s="30"/>
    </row>
    <row r="31" spans="2:44" s="2" customFormat="1" ht="14.25" customHeight="1" hidden="1">
      <c r="B31" s="30"/>
      <c r="F31" s="24" t="s">
        <v>36</v>
      </c>
      <c r="L31" s="148">
        <v>0.21</v>
      </c>
      <c r="M31" s="147"/>
      <c r="N31" s="147"/>
      <c r="O31" s="147"/>
      <c r="P31" s="147"/>
      <c r="W31" s="146">
        <f>ROUND(BB94,2)</f>
        <v>0</v>
      </c>
      <c r="X31" s="147"/>
      <c r="Y31" s="147"/>
      <c r="Z31" s="147"/>
      <c r="AA31" s="147"/>
      <c r="AB31" s="147"/>
      <c r="AC31" s="147"/>
      <c r="AD31" s="147"/>
      <c r="AE31" s="147"/>
      <c r="AK31" s="146">
        <v>0</v>
      </c>
      <c r="AL31" s="147"/>
      <c r="AM31" s="147"/>
      <c r="AN31" s="147"/>
      <c r="AO31" s="147"/>
      <c r="AR31" s="30"/>
    </row>
    <row r="32" spans="2:44" s="2" customFormat="1" ht="14.25" customHeight="1" hidden="1">
      <c r="B32" s="30"/>
      <c r="F32" s="24" t="s">
        <v>37</v>
      </c>
      <c r="L32" s="148">
        <v>0.12</v>
      </c>
      <c r="M32" s="147"/>
      <c r="N32" s="147"/>
      <c r="O32" s="147"/>
      <c r="P32" s="147"/>
      <c r="W32" s="146">
        <f>ROUND(BC94,2)</f>
        <v>0</v>
      </c>
      <c r="X32" s="147"/>
      <c r="Y32" s="147"/>
      <c r="Z32" s="147"/>
      <c r="AA32" s="147"/>
      <c r="AB32" s="147"/>
      <c r="AC32" s="147"/>
      <c r="AD32" s="147"/>
      <c r="AE32" s="147"/>
      <c r="AK32" s="146">
        <v>0</v>
      </c>
      <c r="AL32" s="147"/>
      <c r="AM32" s="147"/>
      <c r="AN32" s="147"/>
      <c r="AO32" s="147"/>
      <c r="AR32" s="30"/>
    </row>
    <row r="33" spans="2:44" s="2" customFormat="1" ht="14.25" customHeight="1" hidden="1">
      <c r="B33" s="30"/>
      <c r="F33" s="24" t="s">
        <v>38</v>
      </c>
      <c r="L33" s="148">
        <v>0</v>
      </c>
      <c r="M33" s="147"/>
      <c r="N33" s="147"/>
      <c r="O33" s="147"/>
      <c r="P33" s="147"/>
      <c r="W33" s="146">
        <f>ROUND(BD94,2)</f>
        <v>0</v>
      </c>
      <c r="X33" s="147"/>
      <c r="Y33" s="147"/>
      <c r="Z33" s="147"/>
      <c r="AA33" s="147"/>
      <c r="AB33" s="147"/>
      <c r="AC33" s="147"/>
      <c r="AD33" s="147"/>
      <c r="AE33" s="147"/>
      <c r="AK33" s="146">
        <v>0</v>
      </c>
      <c r="AL33" s="147"/>
      <c r="AM33" s="147"/>
      <c r="AN33" s="147"/>
      <c r="AO33" s="147"/>
      <c r="AR33" s="30"/>
    </row>
    <row r="34" spans="1:57" s="1" customFormat="1" ht="6.7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1" customFormat="1" ht="25.5" customHeight="1">
      <c r="A35" s="26"/>
      <c r="B35" s="27"/>
      <c r="C35" s="31"/>
      <c r="D35" s="32" t="s">
        <v>39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40</v>
      </c>
      <c r="U35" s="33"/>
      <c r="V35" s="33"/>
      <c r="W35" s="33"/>
      <c r="X35" s="149" t="s">
        <v>41</v>
      </c>
      <c r="Y35" s="150"/>
      <c r="Z35" s="150"/>
      <c r="AA35" s="150"/>
      <c r="AB35" s="150"/>
      <c r="AC35" s="33"/>
      <c r="AD35" s="33"/>
      <c r="AE35" s="33"/>
      <c r="AF35" s="33"/>
      <c r="AG35" s="33"/>
      <c r="AH35" s="33"/>
      <c r="AI35" s="33"/>
      <c r="AJ35" s="33"/>
      <c r="AK35" s="155">
        <f>SUM(AK26:AK33)</f>
        <v>0</v>
      </c>
      <c r="AL35" s="150"/>
      <c r="AM35" s="150"/>
      <c r="AN35" s="150"/>
      <c r="AO35" s="156"/>
      <c r="AP35" s="31"/>
      <c r="AQ35" s="31"/>
      <c r="AR35" s="27"/>
      <c r="BE35" s="26"/>
    </row>
    <row r="36" spans="1:57" s="1" customFormat="1" ht="6.7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1" customFormat="1" ht="14.2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2:44" ht="14.25" customHeight="1">
      <c r="B38" s="18"/>
      <c r="AR38" s="18"/>
    </row>
    <row r="39" spans="2:44" ht="14.25" customHeight="1">
      <c r="B39" s="18"/>
      <c r="AR39" s="18"/>
    </row>
    <row r="40" spans="2:44" ht="14.25" customHeight="1">
      <c r="B40" s="18"/>
      <c r="AR40" s="18"/>
    </row>
    <row r="41" spans="2:44" ht="14.25" customHeight="1">
      <c r="B41" s="18"/>
      <c r="AR41" s="18"/>
    </row>
    <row r="42" spans="2:44" ht="14.25" customHeight="1">
      <c r="B42" s="18"/>
      <c r="AR42" s="18"/>
    </row>
    <row r="43" spans="2:44" ht="14.25" customHeight="1">
      <c r="B43" s="18"/>
      <c r="AR43" s="18"/>
    </row>
    <row r="44" spans="2:44" ht="14.25" customHeight="1">
      <c r="B44" s="18"/>
      <c r="AR44" s="18"/>
    </row>
    <row r="45" spans="2:44" ht="14.25" customHeight="1">
      <c r="B45" s="18"/>
      <c r="AR45" s="18"/>
    </row>
    <row r="46" spans="2:44" ht="14.25" customHeight="1">
      <c r="B46" s="18"/>
      <c r="AR46" s="18"/>
    </row>
    <row r="47" spans="2:44" ht="14.25" customHeight="1">
      <c r="B47" s="18"/>
      <c r="AR47" s="18"/>
    </row>
    <row r="48" spans="2:44" ht="14.25" customHeight="1">
      <c r="B48" s="18"/>
      <c r="AR48" s="18"/>
    </row>
    <row r="49" spans="2:44" s="1" customFormat="1" ht="14.25" customHeight="1">
      <c r="B49" s="35"/>
      <c r="D49" s="36" t="s">
        <v>42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6" t="s">
        <v>43</v>
      </c>
      <c r="AI49" s="37"/>
      <c r="AJ49" s="37"/>
      <c r="AK49" s="37"/>
      <c r="AL49" s="37"/>
      <c r="AM49" s="37"/>
      <c r="AN49" s="37"/>
      <c r="AO49" s="37"/>
      <c r="AR49" s="35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1:57" s="1" customFormat="1" ht="12.75">
      <c r="A60" s="26"/>
      <c r="B60" s="27"/>
      <c r="C60" s="26"/>
      <c r="D60" s="38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8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8" t="s">
        <v>44</v>
      </c>
      <c r="AI60" s="29"/>
      <c r="AJ60" s="29"/>
      <c r="AK60" s="29"/>
      <c r="AL60" s="29"/>
      <c r="AM60" s="38" t="s">
        <v>45</v>
      </c>
      <c r="AN60" s="29"/>
      <c r="AO60" s="29"/>
      <c r="AP60" s="26"/>
      <c r="AQ60" s="26"/>
      <c r="AR60" s="27"/>
      <c r="BE60" s="26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1:57" s="1" customFormat="1" ht="12.75">
      <c r="A64" s="26"/>
      <c r="B64" s="27"/>
      <c r="C64" s="26"/>
      <c r="D64" s="36" t="s">
        <v>46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6" t="s">
        <v>47</v>
      </c>
      <c r="AI64" s="39"/>
      <c r="AJ64" s="39"/>
      <c r="AK64" s="39"/>
      <c r="AL64" s="39"/>
      <c r="AM64" s="39"/>
      <c r="AN64" s="39"/>
      <c r="AO64" s="39"/>
      <c r="AP64" s="26"/>
      <c r="AQ64" s="26"/>
      <c r="AR64" s="27"/>
      <c r="BE64" s="26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1:57" s="1" customFormat="1" ht="12.75">
      <c r="A75" s="26"/>
      <c r="B75" s="27"/>
      <c r="C75" s="26"/>
      <c r="D75" s="38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8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8" t="s">
        <v>44</v>
      </c>
      <c r="AI75" s="29"/>
      <c r="AJ75" s="29"/>
      <c r="AK75" s="29"/>
      <c r="AL75" s="29"/>
      <c r="AM75" s="38" t="s">
        <v>45</v>
      </c>
      <c r="AN75" s="29"/>
      <c r="AO75" s="29"/>
      <c r="AP75" s="26"/>
      <c r="AQ75" s="26"/>
      <c r="AR75" s="27"/>
      <c r="BE75" s="26"/>
    </row>
    <row r="76" spans="1:57" s="1" customFormat="1" ht="11.25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1" customFormat="1" ht="6.75" customHeight="1">
      <c r="A77" s="26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7"/>
      <c r="BE77" s="26"/>
    </row>
    <row r="81" spans="1:57" s="1" customFormat="1" ht="6.75" customHeight="1">
      <c r="A81" s="26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7"/>
      <c r="BE81" s="26"/>
    </row>
    <row r="82" spans="1:57" s="1" customFormat="1" ht="24.75" customHeight="1">
      <c r="A82" s="26"/>
      <c r="B82" s="27"/>
      <c r="C82" s="19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57" s="1" customFormat="1" ht="6.7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2:44" s="3" customFormat="1" ht="12" customHeight="1">
      <c r="B84" s="44"/>
      <c r="C84" s="24" t="s">
        <v>12</v>
      </c>
      <c r="L84" s="3" t="str">
        <f>K5</f>
        <v>2022-10-18</v>
      </c>
      <c r="AR84" s="44"/>
    </row>
    <row r="85" spans="2:44" s="4" customFormat="1" ht="36.75" customHeight="1">
      <c r="B85" s="45"/>
      <c r="C85" s="46" t="s">
        <v>14</v>
      </c>
      <c r="L85" s="133" t="str">
        <f>K6</f>
        <v>Modernizace výuky na SOŠ a SOU Horšovský Týn - stavební úpravy tříd</v>
      </c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R85" s="45"/>
    </row>
    <row r="86" spans="1:57" s="1" customFormat="1" ht="6.7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57" s="1" customFormat="1" ht="12" customHeight="1">
      <c r="A87" s="26"/>
      <c r="B87" s="27"/>
      <c r="C87" s="24" t="s">
        <v>18</v>
      </c>
      <c r="D87" s="26"/>
      <c r="E87" s="26"/>
      <c r="F87" s="26"/>
      <c r="G87" s="26"/>
      <c r="H87" s="26"/>
      <c r="I87" s="26"/>
      <c r="J87" s="26"/>
      <c r="K87" s="26"/>
      <c r="L87" s="47" t="str">
        <f>IF(K8="","",K8)</f>
        <v>Horšovský týn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4" t="s">
        <v>20</v>
      </c>
      <c r="AJ87" s="26"/>
      <c r="AK87" s="26"/>
      <c r="AL87" s="26"/>
      <c r="AM87" s="152" t="str">
        <f>IF(AN8="","",AN8)</f>
        <v>7. 2. 2024</v>
      </c>
      <c r="AN87" s="152"/>
      <c r="AO87" s="26"/>
      <c r="AP87" s="26"/>
      <c r="AQ87" s="26"/>
      <c r="AR87" s="27"/>
      <c r="BE87" s="26"/>
    </row>
    <row r="88" spans="1:57" s="1" customFormat="1" ht="6.7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57" s="1" customFormat="1" ht="15" customHeight="1">
      <c r="A89" s="26"/>
      <c r="B89" s="27"/>
      <c r="C89" s="24" t="s">
        <v>21</v>
      </c>
      <c r="D89" s="26"/>
      <c r="E89" s="26"/>
      <c r="F89" s="26"/>
      <c r="G89" s="26"/>
      <c r="H89" s="26"/>
      <c r="I89" s="26"/>
      <c r="J89" s="26"/>
      <c r="K89" s="26"/>
      <c r="L89" s="3" t="str">
        <f>IF(E11="","",E11)</f>
        <v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4" t="s">
        <v>26</v>
      </c>
      <c r="AJ89" s="26"/>
      <c r="AK89" s="26"/>
      <c r="AL89" s="26"/>
      <c r="AM89" s="153" t="str">
        <f>IF(E17="","",E17)</f>
        <v> </v>
      </c>
      <c r="AN89" s="154"/>
      <c r="AO89" s="154"/>
      <c r="AP89" s="154"/>
      <c r="AQ89" s="26"/>
      <c r="AR89" s="27"/>
      <c r="AS89" s="142" t="s">
        <v>49</v>
      </c>
      <c r="AT89" s="143"/>
      <c r="AU89" s="48"/>
      <c r="AV89" s="48"/>
      <c r="AW89" s="48"/>
      <c r="AX89" s="48"/>
      <c r="AY89" s="48"/>
      <c r="AZ89" s="48"/>
      <c r="BA89" s="48"/>
      <c r="BB89" s="48"/>
      <c r="BC89" s="48"/>
      <c r="BD89" s="49"/>
      <c r="BE89" s="26"/>
    </row>
    <row r="90" spans="1:57" s="1" customFormat="1" ht="15" customHeight="1">
      <c r="A90" s="26"/>
      <c r="B90" s="27"/>
      <c r="C90" s="24" t="s">
        <v>25</v>
      </c>
      <c r="D90" s="26"/>
      <c r="E90" s="26"/>
      <c r="F90" s="26"/>
      <c r="G90" s="26"/>
      <c r="H90" s="26"/>
      <c r="I90" s="26"/>
      <c r="J90" s="26"/>
      <c r="K90" s="26"/>
      <c r="L90" s="3" t="str">
        <f>IF(E14="","",E14)</f>
        <v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4" t="s">
        <v>27</v>
      </c>
      <c r="AJ90" s="26"/>
      <c r="AK90" s="26"/>
      <c r="AL90" s="26"/>
      <c r="AM90" s="153" t="str">
        <f>IF(E20="","",E20)</f>
        <v> </v>
      </c>
      <c r="AN90" s="154"/>
      <c r="AO90" s="154"/>
      <c r="AP90" s="154"/>
      <c r="AQ90" s="26"/>
      <c r="AR90" s="27"/>
      <c r="AS90" s="144"/>
      <c r="AT90" s="145"/>
      <c r="AU90" s="50"/>
      <c r="AV90" s="50"/>
      <c r="AW90" s="50"/>
      <c r="AX90" s="50"/>
      <c r="AY90" s="50"/>
      <c r="AZ90" s="50"/>
      <c r="BA90" s="50"/>
      <c r="BB90" s="50"/>
      <c r="BC90" s="50"/>
      <c r="BD90" s="51"/>
      <c r="BE90" s="26"/>
    </row>
    <row r="91" spans="1:57" s="1" customFormat="1" ht="10.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44"/>
      <c r="AT91" s="145"/>
      <c r="AU91" s="50"/>
      <c r="AV91" s="50"/>
      <c r="AW91" s="50"/>
      <c r="AX91" s="50"/>
      <c r="AY91" s="50"/>
      <c r="AZ91" s="50"/>
      <c r="BA91" s="50"/>
      <c r="BB91" s="50"/>
      <c r="BC91" s="50"/>
      <c r="BD91" s="51"/>
      <c r="BE91" s="26"/>
    </row>
    <row r="92" spans="1:57" s="1" customFormat="1" ht="29.25" customHeight="1">
      <c r="A92" s="26"/>
      <c r="B92" s="27"/>
      <c r="C92" s="137" t="s">
        <v>50</v>
      </c>
      <c r="D92" s="138"/>
      <c r="E92" s="138"/>
      <c r="F92" s="138"/>
      <c r="G92" s="138"/>
      <c r="H92" s="33"/>
      <c r="I92" s="139" t="s">
        <v>51</v>
      </c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40" t="s">
        <v>52</v>
      </c>
      <c r="AH92" s="138"/>
      <c r="AI92" s="138"/>
      <c r="AJ92" s="138"/>
      <c r="AK92" s="138"/>
      <c r="AL92" s="138"/>
      <c r="AM92" s="138"/>
      <c r="AN92" s="139" t="s">
        <v>53</v>
      </c>
      <c r="AO92" s="138"/>
      <c r="AP92" s="141"/>
      <c r="AQ92" s="52" t="s">
        <v>54</v>
      </c>
      <c r="AR92" s="27"/>
      <c r="AS92" s="53" t="s">
        <v>55</v>
      </c>
      <c r="AT92" s="54" t="s">
        <v>56</v>
      </c>
      <c r="AU92" s="54" t="s">
        <v>57</v>
      </c>
      <c r="AV92" s="54" t="s">
        <v>58</v>
      </c>
      <c r="AW92" s="54" t="s">
        <v>59</v>
      </c>
      <c r="AX92" s="54" t="s">
        <v>60</v>
      </c>
      <c r="AY92" s="54" t="s">
        <v>61</v>
      </c>
      <c r="AZ92" s="54" t="s">
        <v>62</v>
      </c>
      <c r="BA92" s="54" t="s">
        <v>63</v>
      </c>
      <c r="BB92" s="54" t="s">
        <v>64</v>
      </c>
      <c r="BC92" s="54" t="s">
        <v>65</v>
      </c>
      <c r="BD92" s="55" t="s">
        <v>66</v>
      </c>
      <c r="BE92" s="26"/>
    </row>
    <row r="93" spans="1:57" s="1" customFormat="1" ht="10.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6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8"/>
      <c r="BE93" s="26"/>
    </row>
    <row r="94" spans="2:90" s="5" customFormat="1" ht="32.25" customHeight="1">
      <c r="B94" s="59"/>
      <c r="C94" s="60" t="s">
        <v>67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31">
        <f>ROUND(AG95,2)</f>
        <v>0</v>
      </c>
      <c r="AH94" s="131"/>
      <c r="AI94" s="131"/>
      <c r="AJ94" s="131"/>
      <c r="AK94" s="131"/>
      <c r="AL94" s="131"/>
      <c r="AM94" s="131"/>
      <c r="AN94" s="132">
        <f>SUM(AG94,AT94)</f>
        <v>0</v>
      </c>
      <c r="AO94" s="132"/>
      <c r="AP94" s="132"/>
      <c r="AQ94" s="62" t="s">
        <v>1</v>
      </c>
      <c r="AR94" s="59"/>
      <c r="AS94" s="63">
        <f>ROUND(AS95,2)</f>
        <v>0</v>
      </c>
      <c r="AT94" s="64">
        <f>ROUND(SUM(AV94:AW94),2)</f>
        <v>0</v>
      </c>
      <c r="AU94" s="65">
        <f>ROUND(AU95,5)</f>
        <v>930.818</v>
      </c>
      <c r="AV94" s="64">
        <f>ROUND(AZ94*L29,2)</f>
        <v>0</v>
      </c>
      <c r="AW94" s="64">
        <f>ROUND(BA94*L30,2)</f>
        <v>0</v>
      </c>
      <c r="AX94" s="64">
        <f>ROUND(BB94*L29,2)</f>
        <v>0</v>
      </c>
      <c r="AY94" s="64">
        <f>ROUND(BC94*L30,2)</f>
        <v>0</v>
      </c>
      <c r="AZ94" s="64">
        <f>ROUND(AZ95,2)</f>
        <v>0</v>
      </c>
      <c r="BA94" s="64">
        <f>ROUND(BA95,2)</f>
        <v>0</v>
      </c>
      <c r="BB94" s="64">
        <f>ROUND(BB95,2)</f>
        <v>0</v>
      </c>
      <c r="BC94" s="64">
        <f>ROUND(BC95,2)</f>
        <v>0</v>
      </c>
      <c r="BD94" s="66">
        <f>ROUND(BD95,2)</f>
        <v>0</v>
      </c>
      <c r="BS94" s="67" t="s">
        <v>68</v>
      </c>
      <c r="BT94" s="67" t="s">
        <v>69</v>
      </c>
      <c r="BV94" s="67" t="s">
        <v>70</v>
      </c>
      <c r="BW94" s="67" t="s">
        <v>4</v>
      </c>
      <c r="BX94" s="67" t="s">
        <v>71</v>
      </c>
      <c r="CL94" s="67" t="s">
        <v>1</v>
      </c>
    </row>
    <row r="95" spans="1:90" s="6" customFormat="1" ht="24.75" customHeight="1">
      <c r="A95" s="68" t="s">
        <v>72</v>
      </c>
      <c r="B95" s="69"/>
      <c r="C95" s="70"/>
      <c r="D95" s="130" t="s">
        <v>13</v>
      </c>
      <c r="E95" s="130"/>
      <c r="F95" s="130"/>
      <c r="G95" s="130"/>
      <c r="H95" s="130"/>
      <c r="I95" s="71"/>
      <c r="J95" s="130" t="s">
        <v>15</v>
      </c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51">
        <f>'2022-10-18 - Modernizace ...'!J30</f>
        <v>0</v>
      </c>
      <c r="AH95" s="129"/>
      <c r="AI95" s="129"/>
      <c r="AJ95" s="129"/>
      <c r="AK95" s="129"/>
      <c r="AL95" s="129"/>
      <c r="AM95" s="129"/>
      <c r="AN95" s="151">
        <f>SUM(AG95,AT95)</f>
        <v>0</v>
      </c>
      <c r="AO95" s="129"/>
      <c r="AP95" s="129"/>
      <c r="AQ95" s="72" t="s">
        <v>73</v>
      </c>
      <c r="AR95" s="69"/>
      <c r="AS95" s="73">
        <v>0</v>
      </c>
      <c r="AT95" s="74">
        <f>ROUND(SUM(AV95:AW95),2)</f>
        <v>0</v>
      </c>
      <c r="AU95" s="75">
        <f>'2022-10-18 - Modernizace ...'!P135</f>
        <v>930.818002</v>
      </c>
      <c r="AV95" s="74">
        <f>'2022-10-18 - Modernizace ...'!J33</f>
        <v>0</v>
      </c>
      <c r="AW95" s="74">
        <f>'2022-10-18 - Modernizace ...'!J34</f>
        <v>0</v>
      </c>
      <c r="AX95" s="74">
        <f>'2022-10-18 - Modernizace ...'!J35</f>
        <v>0</v>
      </c>
      <c r="AY95" s="74">
        <f>'2022-10-18 - Modernizace ...'!J36</f>
        <v>0</v>
      </c>
      <c r="AZ95" s="74">
        <f>'2022-10-18 - Modernizace ...'!F33</f>
        <v>0</v>
      </c>
      <c r="BA95" s="74">
        <f>'2022-10-18 - Modernizace ...'!F34</f>
        <v>0</v>
      </c>
      <c r="BB95" s="74">
        <f>'2022-10-18 - Modernizace ...'!F35</f>
        <v>0</v>
      </c>
      <c r="BC95" s="74">
        <f>'2022-10-18 - Modernizace ...'!F36</f>
        <v>0</v>
      </c>
      <c r="BD95" s="76">
        <f>'2022-10-18 - Modernizace ...'!F37</f>
        <v>0</v>
      </c>
      <c r="BT95" s="77" t="s">
        <v>74</v>
      </c>
      <c r="BU95" s="77" t="s">
        <v>75</v>
      </c>
      <c r="BV95" s="77" t="s">
        <v>70</v>
      </c>
      <c r="BW95" s="77" t="s">
        <v>4</v>
      </c>
      <c r="BX95" s="77" t="s">
        <v>71</v>
      </c>
      <c r="CL95" s="77" t="s">
        <v>1</v>
      </c>
    </row>
    <row r="96" spans="1:57" s="1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1" customFormat="1" ht="6.75" customHeight="1">
      <c r="A97" s="26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sheetProtection password="CF23" sheet="1"/>
  <mergeCells count="40">
    <mergeCell ref="L28:P28"/>
    <mergeCell ref="W28:AE28"/>
    <mergeCell ref="AK28:AO28"/>
    <mergeCell ref="K5:AJ5"/>
    <mergeCell ref="K6:AJ6"/>
    <mergeCell ref="E23:AN23"/>
    <mergeCell ref="AK26:AO26"/>
    <mergeCell ref="W29:AE29"/>
    <mergeCell ref="AK29:AO29"/>
    <mergeCell ref="L29:P29"/>
    <mergeCell ref="W30:AE30"/>
    <mergeCell ref="AK30:AO30"/>
    <mergeCell ref="L30:P30"/>
    <mergeCell ref="AK35:AO35"/>
    <mergeCell ref="W31:AE31"/>
    <mergeCell ref="AK31:AO31"/>
    <mergeCell ref="L31:P31"/>
    <mergeCell ref="W32:AE32"/>
    <mergeCell ref="AK32:AO32"/>
    <mergeCell ref="L32:P32"/>
    <mergeCell ref="AG94:AM94"/>
    <mergeCell ref="AN94:AP94"/>
    <mergeCell ref="L85:AJ85"/>
    <mergeCell ref="AM87:AN87"/>
    <mergeCell ref="AM89:AP89"/>
    <mergeCell ref="AM90:AP90"/>
    <mergeCell ref="AN95:AP95"/>
    <mergeCell ref="AG95:AM95"/>
    <mergeCell ref="D95:H95"/>
    <mergeCell ref="J95:AF95"/>
    <mergeCell ref="AR2:BE2"/>
    <mergeCell ref="C92:G92"/>
    <mergeCell ref="I92:AF92"/>
    <mergeCell ref="AG92:AM92"/>
    <mergeCell ref="AN92:AP92"/>
    <mergeCell ref="AS89:AT91"/>
    <mergeCell ref="W33:AE33"/>
    <mergeCell ref="AK33:AO33"/>
    <mergeCell ref="L33:P33"/>
    <mergeCell ref="X35:AB35"/>
  </mergeCells>
  <hyperlinks>
    <hyperlink ref="A95" location="'2022-10-18 - Modernizace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57"/>
  <sheetViews>
    <sheetView showGridLines="0" tabSelected="1" zoomScalePageLayoutView="0" workbookViewId="0" topLeftCell="A249">
      <selection activeCell="J256" sqref="J25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10" ht="12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46" ht="36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L2" s="135" t="s">
        <v>5</v>
      </c>
      <c r="M2" s="136"/>
      <c r="N2" s="136"/>
      <c r="O2" s="136"/>
      <c r="P2" s="136"/>
      <c r="Q2" s="136"/>
      <c r="R2" s="136"/>
      <c r="S2" s="136"/>
      <c r="T2" s="136"/>
      <c r="U2" s="136"/>
      <c r="V2" s="136"/>
      <c r="AT2" s="15" t="s">
        <v>4</v>
      </c>
    </row>
    <row r="3" spans="1:46" ht="6.75" customHeight="1">
      <c r="A3" s="78"/>
      <c r="B3" s="167"/>
      <c r="C3" s="168"/>
      <c r="D3" s="168"/>
      <c r="E3" s="168"/>
      <c r="F3" s="168"/>
      <c r="G3" s="168"/>
      <c r="H3" s="168"/>
      <c r="I3" s="168"/>
      <c r="J3" s="168"/>
      <c r="K3" s="17"/>
      <c r="L3" s="18"/>
      <c r="AT3" s="15" t="s">
        <v>76</v>
      </c>
    </row>
    <row r="4" spans="1:46" ht="24.75" customHeight="1">
      <c r="A4" s="78"/>
      <c r="B4" s="169"/>
      <c r="C4" s="78"/>
      <c r="D4" s="170" t="s">
        <v>77</v>
      </c>
      <c r="E4" s="78"/>
      <c r="F4" s="78"/>
      <c r="G4" s="78"/>
      <c r="H4" s="78"/>
      <c r="I4" s="78"/>
      <c r="J4" s="78"/>
      <c r="L4" s="18"/>
      <c r="M4" s="79" t="s">
        <v>10</v>
      </c>
      <c r="AT4" s="15" t="s">
        <v>3</v>
      </c>
    </row>
    <row r="5" spans="1:12" ht="6.75" customHeight="1">
      <c r="A5" s="78"/>
      <c r="B5" s="169"/>
      <c r="C5" s="78"/>
      <c r="D5" s="78"/>
      <c r="E5" s="78"/>
      <c r="F5" s="78"/>
      <c r="G5" s="78"/>
      <c r="H5" s="78"/>
      <c r="I5" s="78"/>
      <c r="J5" s="78"/>
      <c r="L5" s="18"/>
    </row>
    <row r="6" spans="1:31" s="1" customFormat="1" ht="12" customHeight="1">
      <c r="A6" s="171"/>
      <c r="B6" s="172"/>
      <c r="C6" s="171"/>
      <c r="D6" s="173" t="s">
        <v>14</v>
      </c>
      <c r="E6" s="171"/>
      <c r="F6" s="171"/>
      <c r="G6" s="171"/>
      <c r="H6" s="171"/>
      <c r="I6" s="171"/>
      <c r="J6" s="171"/>
      <c r="K6" s="26"/>
      <c r="L6" s="3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s="1" customFormat="1" ht="30" customHeight="1">
      <c r="A7" s="171"/>
      <c r="B7" s="172"/>
      <c r="C7" s="171"/>
      <c r="D7" s="171"/>
      <c r="E7" s="174" t="s">
        <v>15</v>
      </c>
      <c r="F7" s="175"/>
      <c r="G7" s="175"/>
      <c r="H7" s="175"/>
      <c r="I7" s="171"/>
      <c r="J7" s="171"/>
      <c r="K7" s="26"/>
      <c r="L7" s="3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31" s="1" customFormat="1" ht="11.25">
      <c r="A8" s="171"/>
      <c r="B8" s="172"/>
      <c r="C8" s="171"/>
      <c r="D8" s="171"/>
      <c r="E8" s="171"/>
      <c r="F8" s="171"/>
      <c r="G8" s="171"/>
      <c r="H8" s="171"/>
      <c r="I8" s="171"/>
      <c r="J8" s="171"/>
      <c r="K8" s="26"/>
      <c r="L8" s="3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1" customFormat="1" ht="12" customHeight="1">
      <c r="A9" s="171"/>
      <c r="B9" s="172"/>
      <c r="C9" s="171"/>
      <c r="D9" s="173" t="s">
        <v>16</v>
      </c>
      <c r="E9" s="171"/>
      <c r="F9" s="176" t="s">
        <v>1</v>
      </c>
      <c r="G9" s="171"/>
      <c r="H9" s="171"/>
      <c r="I9" s="173" t="s">
        <v>17</v>
      </c>
      <c r="J9" s="176" t="s">
        <v>1</v>
      </c>
      <c r="K9" s="26"/>
      <c r="L9" s="3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1" customFormat="1" ht="12" customHeight="1">
      <c r="A10" s="171"/>
      <c r="B10" s="172"/>
      <c r="C10" s="171"/>
      <c r="D10" s="173" t="s">
        <v>18</v>
      </c>
      <c r="E10" s="171"/>
      <c r="F10" s="176" t="s">
        <v>19</v>
      </c>
      <c r="G10" s="171"/>
      <c r="H10" s="171"/>
      <c r="I10" s="173" t="s">
        <v>20</v>
      </c>
      <c r="J10" s="177" t="str">
        <f>'Rekapitulace stavby'!AN8</f>
        <v>7. 2. 2024</v>
      </c>
      <c r="K10" s="26"/>
      <c r="L10" s="3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1" customFormat="1" ht="10.5" customHeight="1">
      <c r="A11" s="171"/>
      <c r="B11" s="172"/>
      <c r="C11" s="171"/>
      <c r="D11" s="171"/>
      <c r="E11" s="171"/>
      <c r="F11" s="171"/>
      <c r="G11" s="171"/>
      <c r="H11" s="171"/>
      <c r="I11" s="171"/>
      <c r="J11" s="171"/>
      <c r="K11" s="26"/>
      <c r="L11" s="3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s="1" customFormat="1" ht="12" customHeight="1">
      <c r="A12" s="171"/>
      <c r="B12" s="172"/>
      <c r="C12" s="171"/>
      <c r="D12" s="173" t="s">
        <v>21</v>
      </c>
      <c r="E12" s="171"/>
      <c r="F12" s="171"/>
      <c r="G12" s="171"/>
      <c r="H12" s="171"/>
      <c r="I12" s="173" t="s">
        <v>22</v>
      </c>
      <c r="J12" s="176">
        <f>IF('Rekapitulace stavby'!AN10="","",'Rekapitulace stavby'!AN10)</f>
      </c>
      <c r="K12" s="26"/>
      <c r="L12" s="3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1" customFormat="1" ht="18" customHeight="1">
      <c r="A13" s="171"/>
      <c r="B13" s="172"/>
      <c r="C13" s="171"/>
      <c r="D13" s="171"/>
      <c r="E13" s="176" t="str">
        <f>IF('Rekapitulace stavby'!E11="","",'Rekapitulace stavby'!E11)</f>
        <v> </v>
      </c>
      <c r="F13" s="171"/>
      <c r="G13" s="171"/>
      <c r="H13" s="171"/>
      <c r="I13" s="173" t="s">
        <v>24</v>
      </c>
      <c r="J13" s="176">
        <f>IF('Rekapitulace stavby'!AN11="","",'Rekapitulace stavby'!AN11)</f>
      </c>
      <c r="K13" s="26"/>
      <c r="L13" s="3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1" s="1" customFormat="1" ht="6.75" customHeight="1">
      <c r="A14" s="171"/>
      <c r="B14" s="172"/>
      <c r="C14" s="171"/>
      <c r="D14" s="171"/>
      <c r="E14" s="171"/>
      <c r="F14" s="171"/>
      <c r="G14" s="171"/>
      <c r="H14" s="171"/>
      <c r="I14" s="171"/>
      <c r="J14" s="171"/>
      <c r="K14" s="26"/>
      <c r="L14" s="3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1" customFormat="1" ht="12" customHeight="1">
      <c r="A15" s="171"/>
      <c r="B15" s="172"/>
      <c r="C15" s="171"/>
      <c r="D15" s="173" t="s">
        <v>25</v>
      </c>
      <c r="E15" s="171"/>
      <c r="F15" s="171"/>
      <c r="G15" s="171"/>
      <c r="H15" s="171"/>
      <c r="I15" s="173" t="s">
        <v>22</v>
      </c>
      <c r="J15" s="176">
        <f>'Rekapitulace stavby'!AN13</f>
      </c>
      <c r="K15" s="26"/>
      <c r="L15" s="3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1" s="1" customFormat="1" ht="18" customHeight="1">
      <c r="A16" s="171"/>
      <c r="B16" s="172"/>
      <c r="C16" s="171"/>
      <c r="D16" s="171"/>
      <c r="E16" s="178" t="str">
        <f>'Rekapitulace stavby'!E14</f>
        <v> </v>
      </c>
      <c r="F16" s="178"/>
      <c r="G16" s="178"/>
      <c r="H16" s="178"/>
      <c r="I16" s="173" t="s">
        <v>24</v>
      </c>
      <c r="J16" s="176">
        <f>'Rekapitulace stavby'!AN14</f>
      </c>
      <c r="K16" s="26"/>
      <c r="L16" s="3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1" customFormat="1" ht="6.75" customHeight="1">
      <c r="A17" s="171"/>
      <c r="B17" s="172"/>
      <c r="C17" s="171"/>
      <c r="D17" s="171"/>
      <c r="E17" s="171"/>
      <c r="F17" s="171"/>
      <c r="G17" s="171"/>
      <c r="H17" s="171"/>
      <c r="I17" s="171"/>
      <c r="J17" s="171"/>
      <c r="K17" s="26"/>
      <c r="L17" s="3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1" customFormat="1" ht="12" customHeight="1">
      <c r="A18" s="171"/>
      <c r="B18" s="172"/>
      <c r="C18" s="171"/>
      <c r="D18" s="173" t="s">
        <v>26</v>
      </c>
      <c r="E18" s="171"/>
      <c r="F18" s="171"/>
      <c r="G18" s="171"/>
      <c r="H18" s="171"/>
      <c r="I18" s="173" t="s">
        <v>22</v>
      </c>
      <c r="J18" s="176">
        <f>IF('Rekapitulace stavby'!AN16="","",'Rekapitulace stavby'!AN16)</f>
      </c>
      <c r="K18" s="26"/>
      <c r="L18" s="35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1" customFormat="1" ht="18" customHeight="1">
      <c r="A19" s="171"/>
      <c r="B19" s="172"/>
      <c r="C19" s="171"/>
      <c r="D19" s="171"/>
      <c r="E19" s="176" t="str">
        <f>IF('Rekapitulace stavby'!E17="","",'Rekapitulace stavby'!E17)</f>
        <v> </v>
      </c>
      <c r="F19" s="171"/>
      <c r="G19" s="171"/>
      <c r="H19" s="171"/>
      <c r="I19" s="173" t="s">
        <v>24</v>
      </c>
      <c r="J19" s="176">
        <f>IF('Rekapitulace stavby'!AN17="","",'Rekapitulace stavby'!AN17)</f>
      </c>
      <c r="K19" s="26"/>
      <c r="L19" s="35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1" customFormat="1" ht="6.75" customHeight="1">
      <c r="A20" s="171"/>
      <c r="B20" s="172"/>
      <c r="C20" s="171"/>
      <c r="D20" s="171"/>
      <c r="E20" s="171"/>
      <c r="F20" s="171"/>
      <c r="G20" s="171"/>
      <c r="H20" s="171"/>
      <c r="I20" s="171"/>
      <c r="J20" s="171"/>
      <c r="K20" s="26"/>
      <c r="L20" s="35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1" customFormat="1" ht="12" customHeight="1">
      <c r="A21" s="171"/>
      <c r="B21" s="172"/>
      <c r="C21" s="171"/>
      <c r="D21" s="173" t="s">
        <v>27</v>
      </c>
      <c r="E21" s="171"/>
      <c r="F21" s="171"/>
      <c r="G21" s="171"/>
      <c r="H21" s="171"/>
      <c r="I21" s="173" t="s">
        <v>22</v>
      </c>
      <c r="J21" s="176">
        <f>IF('Rekapitulace stavby'!AN19="","",'Rekapitulace stavby'!AN19)</f>
      </c>
      <c r="K21" s="26"/>
      <c r="L21" s="35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1" customFormat="1" ht="18" customHeight="1">
      <c r="A22" s="171"/>
      <c r="B22" s="172"/>
      <c r="C22" s="171"/>
      <c r="D22" s="171"/>
      <c r="E22" s="176" t="str">
        <f>IF('Rekapitulace stavby'!E20="","",'Rekapitulace stavby'!E20)</f>
        <v> </v>
      </c>
      <c r="F22" s="171"/>
      <c r="G22" s="171"/>
      <c r="H22" s="171"/>
      <c r="I22" s="173" t="s">
        <v>24</v>
      </c>
      <c r="J22" s="176">
        <f>IF('Rekapitulace stavby'!AN20="","",'Rekapitulace stavby'!AN20)</f>
      </c>
      <c r="K22" s="26"/>
      <c r="L22" s="3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1" customFormat="1" ht="6.75" customHeight="1">
      <c r="A23" s="171"/>
      <c r="B23" s="172"/>
      <c r="C23" s="171"/>
      <c r="D23" s="171"/>
      <c r="E23" s="171"/>
      <c r="F23" s="171"/>
      <c r="G23" s="171"/>
      <c r="H23" s="171"/>
      <c r="I23" s="171"/>
      <c r="J23" s="171"/>
      <c r="K23" s="26"/>
      <c r="L23" s="35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1" customFormat="1" ht="12" customHeight="1">
      <c r="A24" s="171"/>
      <c r="B24" s="172"/>
      <c r="C24" s="171"/>
      <c r="D24" s="173" t="s">
        <v>28</v>
      </c>
      <c r="E24" s="171"/>
      <c r="F24" s="171"/>
      <c r="G24" s="171"/>
      <c r="H24" s="171"/>
      <c r="I24" s="171"/>
      <c r="J24" s="171"/>
      <c r="K24" s="26"/>
      <c r="L24" s="35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7" customFormat="1" ht="16.5" customHeight="1">
      <c r="A25" s="179"/>
      <c r="B25" s="180"/>
      <c r="C25" s="179"/>
      <c r="D25" s="179"/>
      <c r="E25" s="181" t="s">
        <v>1</v>
      </c>
      <c r="F25" s="181"/>
      <c r="G25" s="181"/>
      <c r="H25" s="181"/>
      <c r="I25" s="179"/>
      <c r="J25" s="179"/>
      <c r="K25" s="80"/>
      <c r="L25" s="81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</row>
    <row r="26" spans="1:31" s="1" customFormat="1" ht="6.75" customHeight="1">
      <c r="A26" s="171"/>
      <c r="B26" s="172"/>
      <c r="C26" s="171"/>
      <c r="D26" s="171"/>
      <c r="E26" s="171"/>
      <c r="F26" s="171"/>
      <c r="G26" s="171"/>
      <c r="H26" s="171"/>
      <c r="I26" s="171"/>
      <c r="J26" s="171"/>
      <c r="K26" s="26"/>
      <c r="L26" s="35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1" customFormat="1" ht="6.75" customHeight="1">
      <c r="A27" s="171"/>
      <c r="B27" s="172"/>
      <c r="C27" s="171"/>
      <c r="D27" s="182"/>
      <c r="E27" s="182"/>
      <c r="F27" s="182"/>
      <c r="G27" s="182"/>
      <c r="H27" s="182"/>
      <c r="I27" s="182"/>
      <c r="J27" s="182"/>
      <c r="K27" s="57"/>
      <c r="L27" s="35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1" customFormat="1" ht="14.25" customHeight="1">
      <c r="A28" s="171"/>
      <c r="B28" s="172"/>
      <c r="C28" s="171"/>
      <c r="D28" s="176" t="s">
        <v>78</v>
      </c>
      <c r="E28" s="171"/>
      <c r="F28" s="171"/>
      <c r="G28" s="171"/>
      <c r="H28" s="171"/>
      <c r="I28" s="171"/>
      <c r="J28" s="183">
        <f>J94</f>
        <v>0</v>
      </c>
      <c r="K28" s="26"/>
      <c r="L28" s="35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1" customFormat="1" ht="14.25" customHeight="1">
      <c r="A29" s="171"/>
      <c r="B29" s="172"/>
      <c r="C29" s="171"/>
      <c r="D29" s="184" t="s">
        <v>79</v>
      </c>
      <c r="E29" s="171"/>
      <c r="F29" s="171"/>
      <c r="G29" s="171"/>
      <c r="H29" s="171"/>
      <c r="I29" s="171"/>
      <c r="J29" s="183">
        <f>J116</f>
        <v>0</v>
      </c>
      <c r="K29" s="26"/>
      <c r="L29" s="35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1" customFormat="1" ht="24.75" customHeight="1">
      <c r="A30" s="171"/>
      <c r="B30" s="172"/>
      <c r="C30" s="171"/>
      <c r="D30" s="185" t="s">
        <v>29</v>
      </c>
      <c r="E30" s="171"/>
      <c r="F30" s="171"/>
      <c r="G30" s="171"/>
      <c r="H30" s="171"/>
      <c r="I30" s="171"/>
      <c r="J30" s="186">
        <f>ROUND(J28+J29,2)</f>
        <v>0</v>
      </c>
      <c r="K30" s="26"/>
      <c r="L30" s="3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1" customFormat="1" ht="6.75" customHeight="1">
      <c r="A31" s="171"/>
      <c r="B31" s="172"/>
      <c r="C31" s="171"/>
      <c r="D31" s="182"/>
      <c r="E31" s="182"/>
      <c r="F31" s="182"/>
      <c r="G31" s="182"/>
      <c r="H31" s="182"/>
      <c r="I31" s="182"/>
      <c r="J31" s="182"/>
      <c r="K31" s="57"/>
      <c r="L31" s="35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1" customFormat="1" ht="14.25" customHeight="1">
      <c r="A32" s="171"/>
      <c r="B32" s="172"/>
      <c r="C32" s="171"/>
      <c r="D32" s="171"/>
      <c r="E32" s="171"/>
      <c r="F32" s="187" t="s">
        <v>31</v>
      </c>
      <c r="G32" s="171"/>
      <c r="H32" s="171"/>
      <c r="I32" s="187" t="s">
        <v>30</v>
      </c>
      <c r="J32" s="187" t="s">
        <v>32</v>
      </c>
      <c r="K32" s="26"/>
      <c r="L32" s="35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1" customFormat="1" ht="14.25" customHeight="1">
      <c r="A33" s="171"/>
      <c r="B33" s="172"/>
      <c r="C33" s="171"/>
      <c r="D33" s="188" t="s">
        <v>33</v>
      </c>
      <c r="E33" s="173" t="s">
        <v>34</v>
      </c>
      <c r="F33" s="189">
        <f>ROUND((SUM(BE116:BE117)+SUM(BE135:BE256)),2)</f>
        <v>0</v>
      </c>
      <c r="G33" s="171"/>
      <c r="H33" s="171"/>
      <c r="I33" s="190">
        <v>0.21</v>
      </c>
      <c r="J33" s="189">
        <f>ROUND(((SUM(BE116:BE117)+SUM(BE135:BE256))*I33),2)</f>
        <v>0</v>
      </c>
      <c r="K33" s="26"/>
      <c r="L33" s="35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1" customFormat="1" ht="14.25" customHeight="1">
      <c r="A34" s="171"/>
      <c r="B34" s="172"/>
      <c r="C34" s="171"/>
      <c r="D34" s="171"/>
      <c r="E34" s="173" t="s">
        <v>35</v>
      </c>
      <c r="F34" s="189">
        <f>ROUND((SUM(BF116:BF117)+SUM(BF135:BF256)),2)</f>
        <v>0</v>
      </c>
      <c r="G34" s="171"/>
      <c r="H34" s="171"/>
      <c r="I34" s="190">
        <v>0.12</v>
      </c>
      <c r="J34" s="189">
        <f>ROUND(((SUM(BF116:BF117)+SUM(BF135:BF256))*I34),2)</f>
        <v>0</v>
      </c>
      <c r="K34" s="26"/>
      <c r="L34" s="35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1" customFormat="1" ht="14.25" customHeight="1" hidden="1">
      <c r="A35" s="171"/>
      <c r="B35" s="172"/>
      <c r="C35" s="171"/>
      <c r="D35" s="171"/>
      <c r="E35" s="173" t="s">
        <v>36</v>
      </c>
      <c r="F35" s="189">
        <f>ROUND((SUM(BG116:BG117)+SUM(BG135:BG256)),2)</f>
        <v>0</v>
      </c>
      <c r="G35" s="171"/>
      <c r="H35" s="171"/>
      <c r="I35" s="190">
        <v>0.21</v>
      </c>
      <c r="J35" s="189">
        <f>0</f>
        <v>0</v>
      </c>
      <c r="K35" s="26"/>
      <c r="L35" s="35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1" customFormat="1" ht="14.25" customHeight="1" hidden="1">
      <c r="A36" s="171"/>
      <c r="B36" s="172"/>
      <c r="C36" s="171"/>
      <c r="D36" s="171"/>
      <c r="E36" s="173" t="s">
        <v>37</v>
      </c>
      <c r="F36" s="189">
        <f>ROUND((SUM(BH116:BH117)+SUM(BH135:BH256)),2)</f>
        <v>0</v>
      </c>
      <c r="G36" s="171"/>
      <c r="H36" s="171"/>
      <c r="I36" s="190">
        <v>0.12</v>
      </c>
      <c r="J36" s="189">
        <f>0</f>
        <v>0</v>
      </c>
      <c r="K36" s="26"/>
      <c r="L36" s="35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1" customFormat="1" ht="14.25" customHeight="1" hidden="1">
      <c r="A37" s="171"/>
      <c r="B37" s="172"/>
      <c r="C37" s="171"/>
      <c r="D37" s="171"/>
      <c r="E37" s="173" t="s">
        <v>38</v>
      </c>
      <c r="F37" s="189">
        <f>ROUND((SUM(BI116:BI117)+SUM(BI135:BI256)),2)</f>
        <v>0</v>
      </c>
      <c r="G37" s="171"/>
      <c r="H37" s="171"/>
      <c r="I37" s="190">
        <v>0</v>
      </c>
      <c r="J37" s="189">
        <f>0</f>
        <v>0</v>
      </c>
      <c r="K37" s="26"/>
      <c r="L37" s="35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1" customFormat="1" ht="6.75" customHeight="1">
      <c r="A38" s="171"/>
      <c r="B38" s="172"/>
      <c r="C38" s="171"/>
      <c r="D38" s="171"/>
      <c r="E38" s="171"/>
      <c r="F38" s="171"/>
      <c r="G38" s="171"/>
      <c r="H38" s="171"/>
      <c r="I38" s="171"/>
      <c r="J38" s="171"/>
      <c r="K38" s="26"/>
      <c r="L38" s="35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24.75" customHeight="1">
      <c r="A39" s="171"/>
      <c r="B39" s="172"/>
      <c r="C39" s="191"/>
      <c r="D39" s="192" t="s">
        <v>39</v>
      </c>
      <c r="E39" s="193"/>
      <c r="F39" s="193"/>
      <c r="G39" s="194" t="s">
        <v>40</v>
      </c>
      <c r="H39" s="195" t="s">
        <v>41</v>
      </c>
      <c r="I39" s="193"/>
      <c r="J39" s="196">
        <f>SUM(J30:J37)</f>
        <v>0</v>
      </c>
      <c r="K39" s="82"/>
      <c r="L39" s="35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1" customFormat="1" ht="14.25" customHeight="1">
      <c r="A40" s="171"/>
      <c r="B40" s="172"/>
      <c r="C40" s="171"/>
      <c r="D40" s="171"/>
      <c r="E40" s="171"/>
      <c r="F40" s="171"/>
      <c r="G40" s="171"/>
      <c r="H40" s="171"/>
      <c r="I40" s="171"/>
      <c r="J40" s="171"/>
      <c r="K40" s="26"/>
      <c r="L40" s="35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12" ht="14.25" customHeight="1">
      <c r="A41" s="78"/>
      <c r="B41" s="169"/>
      <c r="C41" s="78"/>
      <c r="D41" s="78"/>
      <c r="E41" s="78"/>
      <c r="F41" s="78"/>
      <c r="G41" s="78"/>
      <c r="H41" s="78"/>
      <c r="I41" s="78"/>
      <c r="J41" s="78"/>
      <c r="L41" s="18"/>
    </row>
    <row r="42" spans="1:12" ht="14.25" customHeight="1">
      <c r="A42" s="78"/>
      <c r="B42" s="169"/>
      <c r="C42" s="78"/>
      <c r="D42" s="78"/>
      <c r="E42" s="78"/>
      <c r="F42" s="78"/>
      <c r="G42" s="78"/>
      <c r="H42" s="78"/>
      <c r="I42" s="78"/>
      <c r="J42" s="78"/>
      <c r="L42" s="18"/>
    </row>
    <row r="43" spans="1:12" ht="14.25" customHeight="1">
      <c r="A43" s="78"/>
      <c r="B43" s="169"/>
      <c r="C43" s="78"/>
      <c r="D43" s="78"/>
      <c r="E43" s="78"/>
      <c r="F43" s="78"/>
      <c r="G43" s="78"/>
      <c r="H43" s="78"/>
      <c r="I43" s="78"/>
      <c r="J43" s="78"/>
      <c r="L43" s="18"/>
    </row>
    <row r="44" spans="1:12" ht="14.25" customHeight="1">
      <c r="A44" s="78"/>
      <c r="B44" s="169"/>
      <c r="C44" s="78"/>
      <c r="D44" s="78"/>
      <c r="E44" s="78"/>
      <c r="F44" s="78"/>
      <c r="G44" s="78"/>
      <c r="H44" s="78"/>
      <c r="I44" s="78"/>
      <c r="J44" s="78"/>
      <c r="L44" s="18"/>
    </row>
    <row r="45" spans="1:12" ht="14.25" customHeight="1">
      <c r="A45" s="78"/>
      <c r="B45" s="169"/>
      <c r="C45" s="78"/>
      <c r="D45" s="78"/>
      <c r="E45" s="78"/>
      <c r="F45" s="78"/>
      <c r="G45" s="78"/>
      <c r="H45" s="78"/>
      <c r="I45" s="78"/>
      <c r="J45" s="78"/>
      <c r="L45" s="18"/>
    </row>
    <row r="46" spans="1:12" ht="14.25" customHeight="1">
      <c r="A46" s="78"/>
      <c r="B46" s="169"/>
      <c r="C46" s="78"/>
      <c r="D46" s="78"/>
      <c r="E46" s="78"/>
      <c r="F46" s="78"/>
      <c r="G46" s="78"/>
      <c r="H46" s="78"/>
      <c r="I46" s="78"/>
      <c r="J46" s="78"/>
      <c r="L46" s="18"/>
    </row>
    <row r="47" spans="1:12" ht="14.25" customHeight="1">
      <c r="A47" s="78"/>
      <c r="B47" s="169"/>
      <c r="C47" s="78"/>
      <c r="D47" s="78"/>
      <c r="E47" s="78"/>
      <c r="F47" s="78"/>
      <c r="G47" s="78"/>
      <c r="H47" s="78"/>
      <c r="I47" s="78"/>
      <c r="J47" s="78"/>
      <c r="L47" s="18"/>
    </row>
    <row r="48" spans="1:12" ht="14.25" customHeight="1">
      <c r="A48" s="78"/>
      <c r="B48" s="169"/>
      <c r="C48" s="78"/>
      <c r="D48" s="78"/>
      <c r="E48" s="78"/>
      <c r="F48" s="78"/>
      <c r="G48" s="78"/>
      <c r="H48" s="78"/>
      <c r="I48" s="78"/>
      <c r="J48" s="78"/>
      <c r="L48" s="18"/>
    </row>
    <row r="49" spans="1:12" ht="14.25" customHeight="1">
      <c r="A49" s="78"/>
      <c r="B49" s="169"/>
      <c r="C49" s="78"/>
      <c r="D49" s="78"/>
      <c r="E49" s="78"/>
      <c r="F49" s="78"/>
      <c r="G49" s="78"/>
      <c r="H49" s="78"/>
      <c r="I49" s="78"/>
      <c r="J49" s="78"/>
      <c r="L49" s="18"/>
    </row>
    <row r="50" spans="1:12" s="1" customFormat="1" ht="14.25" customHeight="1">
      <c r="A50" s="197"/>
      <c r="B50" s="198"/>
      <c r="C50" s="197"/>
      <c r="D50" s="199" t="s">
        <v>42</v>
      </c>
      <c r="E50" s="200"/>
      <c r="F50" s="200"/>
      <c r="G50" s="199" t="s">
        <v>43</v>
      </c>
      <c r="H50" s="200"/>
      <c r="I50" s="200"/>
      <c r="J50" s="200"/>
      <c r="K50" s="37"/>
      <c r="L50" s="35"/>
    </row>
    <row r="51" spans="1:12" ht="11.25">
      <c r="A51" s="78"/>
      <c r="B51" s="169"/>
      <c r="C51" s="78"/>
      <c r="D51" s="78"/>
      <c r="E51" s="78"/>
      <c r="F51" s="78"/>
      <c r="G51" s="78"/>
      <c r="H51" s="78"/>
      <c r="I51" s="78"/>
      <c r="J51" s="78"/>
      <c r="L51" s="18"/>
    </row>
    <row r="52" spans="1:12" ht="11.25">
      <c r="A52" s="78"/>
      <c r="B52" s="169"/>
      <c r="C52" s="78"/>
      <c r="D52" s="78"/>
      <c r="E52" s="78"/>
      <c r="F52" s="78"/>
      <c r="G52" s="78"/>
      <c r="H52" s="78"/>
      <c r="I52" s="78"/>
      <c r="J52" s="78"/>
      <c r="L52" s="18"/>
    </row>
    <row r="53" spans="1:12" ht="11.25">
      <c r="A53" s="78"/>
      <c r="B53" s="169"/>
      <c r="C53" s="78"/>
      <c r="D53" s="78"/>
      <c r="E53" s="78"/>
      <c r="F53" s="78"/>
      <c r="G53" s="78"/>
      <c r="H53" s="78"/>
      <c r="I53" s="78"/>
      <c r="J53" s="78"/>
      <c r="L53" s="18"/>
    </row>
    <row r="54" spans="1:12" ht="11.25">
      <c r="A54" s="78"/>
      <c r="B54" s="169"/>
      <c r="C54" s="78"/>
      <c r="D54" s="78"/>
      <c r="E54" s="78"/>
      <c r="F54" s="78"/>
      <c r="G54" s="78"/>
      <c r="H54" s="78"/>
      <c r="I54" s="78"/>
      <c r="J54" s="78"/>
      <c r="L54" s="18"/>
    </row>
    <row r="55" spans="1:12" ht="11.25">
      <c r="A55" s="78"/>
      <c r="B55" s="169"/>
      <c r="C55" s="78"/>
      <c r="D55" s="78"/>
      <c r="E55" s="78"/>
      <c r="F55" s="78"/>
      <c r="G55" s="78"/>
      <c r="H55" s="78"/>
      <c r="I55" s="78"/>
      <c r="J55" s="78"/>
      <c r="L55" s="18"/>
    </row>
    <row r="56" spans="1:12" ht="11.25">
      <c r="A56" s="78"/>
      <c r="B56" s="169"/>
      <c r="C56" s="78"/>
      <c r="D56" s="78"/>
      <c r="E56" s="78"/>
      <c r="F56" s="78"/>
      <c r="G56" s="78"/>
      <c r="H56" s="78"/>
      <c r="I56" s="78"/>
      <c r="J56" s="78"/>
      <c r="L56" s="18"/>
    </row>
    <row r="57" spans="1:12" ht="11.25">
      <c r="A57" s="78"/>
      <c r="B57" s="169"/>
      <c r="C57" s="78"/>
      <c r="D57" s="78"/>
      <c r="E57" s="78"/>
      <c r="F57" s="78"/>
      <c r="G57" s="78"/>
      <c r="H57" s="78"/>
      <c r="I57" s="78"/>
      <c r="J57" s="78"/>
      <c r="L57" s="18"/>
    </row>
    <row r="58" spans="1:12" ht="11.25">
      <c r="A58" s="78"/>
      <c r="B58" s="169"/>
      <c r="C58" s="78"/>
      <c r="D58" s="78"/>
      <c r="E58" s="78"/>
      <c r="F58" s="78"/>
      <c r="G58" s="78"/>
      <c r="H58" s="78"/>
      <c r="I58" s="78"/>
      <c r="J58" s="78"/>
      <c r="L58" s="18"/>
    </row>
    <row r="59" spans="1:12" ht="11.25">
      <c r="A59" s="78"/>
      <c r="B59" s="169"/>
      <c r="C59" s="78"/>
      <c r="D59" s="78"/>
      <c r="E59" s="78"/>
      <c r="F59" s="78"/>
      <c r="G59" s="78"/>
      <c r="H59" s="78"/>
      <c r="I59" s="78"/>
      <c r="J59" s="78"/>
      <c r="L59" s="18"/>
    </row>
    <row r="60" spans="1:12" ht="11.25">
      <c r="A60" s="78"/>
      <c r="B60" s="169"/>
      <c r="C60" s="78"/>
      <c r="D60" s="78"/>
      <c r="E60" s="78"/>
      <c r="F60" s="78"/>
      <c r="G60" s="78"/>
      <c r="H60" s="78"/>
      <c r="I60" s="78"/>
      <c r="J60" s="78"/>
      <c r="L60" s="18"/>
    </row>
    <row r="61" spans="1:31" s="1" customFormat="1" ht="12.75">
      <c r="A61" s="171"/>
      <c r="B61" s="172"/>
      <c r="C61" s="171"/>
      <c r="D61" s="201" t="s">
        <v>44</v>
      </c>
      <c r="E61" s="202"/>
      <c r="F61" s="203" t="s">
        <v>45</v>
      </c>
      <c r="G61" s="201" t="s">
        <v>44</v>
      </c>
      <c r="H61" s="202"/>
      <c r="I61" s="202"/>
      <c r="J61" s="204" t="s">
        <v>45</v>
      </c>
      <c r="K61" s="29"/>
      <c r="L61" s="35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12" ht="11.25">
      <c r="A62" s="78"/>
      <c r="B62" s="169"/>
      <c r="C62" s="78"/>
      <c r="D62" s="78"/>
      <c r="E62" s="78"/>
      <c r="F62" s="78"/>
      <c r="G62" s="78"/>
      <c r="H62" s="78"/>
      <c r="I62" s="78"/>
      <c r="J62" s="78"/>
      <c r="L62" s="18"/>
    </row>
    <row r="63" spans="1:12" ht="11.25">
      <c r="A63" s="78"/>
      <c r="B63" s="169"/>
      <c r="C63" s="78"/>
      <c r="D63" s="78"/>
      <c r="E63" s="78"/>
      <c r="F63" s="78"/>
      <c r="G63" s="78"/>
      <c r="H63" s="78"/>
      <c r="I63" s="78"/>
      <c r="J63" s="78"/>
      <c r="L63" s="18"/>
    </row>
    <row r="64" spans="1:12" ht="11.25">
      <c r="A64" s="78"/>
      <c r="B64" s="169"/>
      <c r="C64" s="78"/>
      <c r="D64" s="78"/>
      <c r="E64" s="78"/>
      <c r="F64" s="78"/>
      <c r="G64" s="78"/>
      <c r="H64" s="78"/>
      <c r="I64" s="78"/>
      <c r="J64" s="78"/>
      <c r="L64" s="18"/>
    </row>
    <row r="65" spans="1:31" s="1" customFormat="1" ht="12.75">
      <c r="A65" s="171"/>
      <c r="B65" s="172"/>
      <c r="C65" s="171"/>
      <c r="D65" s="199" t="s">
        <v>46</v>
      </c>
      <c r="E65" s="205"/>
      <c r="F65" s="205"/>
      <c r="G65" s="199" t="s">
        <v>47</v>
      </c>
      <c r="H65" s="205"/>
      <c r="I65" s="205"/>
      <c r="J65" s="205"/>
      <c r="K65" s="39"/>
      <c r="L65" s="35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12" ht="11.25">
      <c r="A66" s="78"/>
      <c r="B66" s="169"/>
      <c r="C66" s="78"/>
      <c r="D66" s="78"/>
      <c r="E66" s="78"/>
      <c r="F66" s="78"/>
      <c r="G66" s="78"/>
      <c r="H66" s="78"/>
      <c r="I66" s="78"/>
      <c r="J66" s="78"/>
      <c r="L66" s="18"/>
    </row>
    <row r="67" spans="1:12" ht="11.25">
      <c r="A67" s="78"/>
      <c r="B67" s="169"/>
      <c r="C67" s="78"/>
      <c r="D67" s="78"/>
      <c r="E67" s="78"/>
      <c r="F67" s="78"/>
      <c r="G67" s="78"/>
      <c r="H67" s="78"/>
      <c r="I67" s="78"/>
      <c r="J67" s="78"/>
      <c r="L67" s="18"/>
    </row>
    <row r="68" spans="1:12" ht="11.25">
      <c r="A68" s="78"/>
      <c r="B68" s="169"/>
      <c r="C68" s="78"/>
      <c r="D68" s="78"/>
      <c r="E68" s="78"/>
      <c r="F68" s="78"/>
      <c r="G68" s="78"/>
      <c r="H68" s="78"/>
      <c r="I68" s="78"/>
      <c r="J68" s="78"/>
      <c r="L68" s="18"/>
    </row>
    <row r="69" spans="1:12" ht="11.25">
      <c r="A69" s="78"/>
      <c r="B69" s="169"/>
      <c r="C69" s="78"/>
      <c r="D69" s="78"/>
      <c r="E69" s="78"/>
      <c r="F69" s="78"/>
      <c r="G69" s="78"/>
      <c r="H69" s="78"/>
      <c r="I69" s="78"/>
      <c r="J69" s="78"/>
      <c r="L69" s="18"/>
    </row>
    <row r="70" spans="1:12" ht="11.25">
      <c r="A70" s="78"/>
      <c r="B70" s="169"/>
      <c r="C70" s="78"/>
      <c r="D70" s="78"/>
      <c r="E70" s="78"/>
      <c r="F70" s="78"/>
      <c r="G70" s="78"/>
      <c r="H70" s="78"/>
      <c r="I70" s="78"/>
      <c r="J70" s="78"/>
      <c r="L70" s="18"/>
    </row>
    <row r="71" spans="1:12" ht="11.25">
      <c r="A71" s="78"/>
      <c r="B71" s="169"/>
      <c r="C71" s="78"/>
      <c r="D71" s="78"/>
      <c r="E71" s="78"/>
      <c r="F71" s="78"/>
      <c r="G71" s="78"/>
      <c r="H71" s="78"/>
      <c r="I71" s="78"/>
      <c r="J71" s="78"/>
      <c r="L71" s="18"/>
    </row>
    <row r="72" spans="1:12" ht="11.25">
      <c r="A72" s="78"/>
      <c r="B72" s="169"/>
      <c r="C72" s="78"/>
      <c r="D72" s="78"/>
      <c r="E72" s="78"/>
      <c r="F72" s="78"/>
      <c r="G72" s="78"/>
      <c r="H72" s="78"/>
      <c r="I72" s="78"/>
      <c r="J72" s="78"/>
      <c r="L72" s="18"/>
    </row>
    <row r="73" spans="1:12" ht="11.25">
      <c r="A73" s="78"/>
      <c r="B73" s="169"/>
      <c r="C73" s="78"/>
      <c r="D73" s="78"/>
      <c r="E73" s="78"/>
      <c r="F73" s="78"/>
      <c r="G73" s="78"/>
      <c r="H73" s="78"/>
      <c r="I73" s="78"/>
      <c r="J73" s="78"/>
      <c r="L73" s="18"/>
    </row>
    <row r="74" spans="1:12" ht="11.25">
      <c r="A74" s="78"/>
      <c r="B74" s="169"/>
      <c r="C74" s="78"/>
      <c r="D74" s="78"/>
      <c r="E74" s="78"/>
      <c r="F74" s="78"/>
      <c r="G74" s="78"/>
      <c r="H74" s="78"/>
      <c r="I74" s="78"/>
      <c r="J74" s="78"/>
      <c r="L74" s="18"/>
    </row>
    <row r="75" spans="1:12" ht="11.25">
      <c r="A75" s="78"/>
      <c r="B75" s="169"/>
      <c r="C75" s="78"/>
      <c r="D75" s="78"/>
      <c r="E75" s="78"/>
      <c r="F75" s="78"/>
      <c r="G75" s="78"/>
      <c r="H75" s="78"/>
      <c r="I75" s="78"/>
      <c r="J75" s="78"/>
      <c r="L75" s="18"/>
    </row>
    <row r="76" spans="1:31" s="1" customFormat="1" ht="12.75">
      <c r="A76" s="171"/>
      <c r="B76" s="172"/>
      <c r="C76" s="171"/>
      <c r="D76" s="201" t="s">
        <v>44</v>
      </c>
      <c r="E76" s="202"/>
      <c r="F76" s="203" t="s">
        <v>45</v>
      </c>
      <c r="G76" s="201" t="s">
        <v>44</v>
      </c>
      <c r="H76" s="202"/>
      <c r="I76" s="202"/>
      <c r="J76" s="204" t="s">
        <v>45</v>
      </c>
      <c r="K76" s="29"/>
      <c r="L76" s="35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1" customFormat="1" ht="14.25" customHeight="1">
      <c r="A77" s="171"/>
      <c r="B77" s="206"/>
      <c r="C77" s="207"/>
      <c r="D77" s="207"/>
      <c r="E77" s="207"/>
      <c r="F77" s="207"/>
      <c r="G77" s="207"/>
      <c r="H77" s="207"/>
      <c r="I77" s="207"/>
      <c r="J77" s="207"/>
      <c r="K77" s="41"/>
      <c r="L77" s="35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10" ht="11.25">
      <c r="A78" s="78"/>
      <c r="B78" s="78"/>
      <c r="C78" s="78"/>
      <c r="D78" s="78"/>
      <c r="E78" s="78"/>
      <c r="F78" s="78"/>
      <c r="G78" s="78"/>
      <c r="H78" s="78"/>
      <c r="I78" s="78"/>
      <c r="J78" s="78"/>
    </row>
    <row r="79" spans="1:10" ht="11.25">
      <c r="A79" s="78"/>
      <c r="B79" s="78"/>
      <c r="C79" s="78"/>
      <c r="D79" s="78"/>
      <c r="E79" s="78"/>
      <c r="F79" s="78"/>
      <c r="G79" s="78"/>
      <c r="H79" s="78"/>
      <c r="I79" s="78"/>
      <c r="J79" s="78"/>
    </row>
    <row r="80" spans="1:10" ht="11.25">
      <c r="A80" s="78"/>
      <c r="B80" s="78"/>
      <c r="C80" s="78"/>
      <c r="D80" s="78"/>
      <c r="E80" s="78"/>
      <c r="F80" s="78"/>
      <c r="G80" s="78"/>
      <c r="H80" s="78"/>
      <c r="I80" s="78"/>
      <c r="J80" s="78"/>
    </row>
    <row r="81" spans="1:31" s="1" customFormat="1" ht="6.75" customHeight="1">
      <c r="A81" s="171"/>
      <c r="B81" s="208"/>
      <c r="C81" s="209"/>
      <c r="D81" s="209"/>
      <c r="E81" s="209"/>
      <c r="F81" s="209"/>
      <c r="G81" s="209"/>
      <c r="H81" s="209"/>
      <c r="I81" s="209"/>
      <c r="J81" s="209"/>
      <c r="K81" s="43"/>
      <c r="L81" s="35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1" customFormat="1" ht="24.75" customHeight="1">
      <c r="A82" s="171"/>
      <c r="B82" s="172"/>
      <c r="C82" s="170" t="s">
        <v>80</v>
      </c>
      <c r="D82" s="171"/>
      <c r="E82" s="171"/>
      <c r="F82" s="171"/>
      <c r="G82" s="171"/>
      <c r="H82" s="171"/>
      <c r="I82" s="171"/>
      <c r="J82" s="171"/>
      <c r="K82" s="26"/>
      <c r="L82" s="35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1" customFormat="1" ht="6.75" customHeight="1">
      <c r="A83" s="171"/>
      <c r="B83" s="172"/>
      <c r="C83" s="171"/>
      <c r="D83" s="171"/>
      <c r="E83" s="171"/>
      <c r="F83" s="171"/>
      <c r="G83" s="171"/>
      <c r="H83" s="171"/>
      <c r="I83" s="171"/>
      <c r="J83" s="171"/>
      <c r="K83" s="26"/>
      <c r="L83" s="35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1" customFormat="1" ht="12" customHeight="1">
      <c r="A84" s="171"/>
      <c r="B84" s="172"/>
      <c r="C84" s="173" t="s">
        <v>14</v>
      </c>
      <c r="D84" s="171"/>
      <c r="E84" s="171"/>
      <c r="F84" s="171"/>
      <c r="G84" s="171"/>
      <c r="H84" s="171"/>
      <c r="I84" s="171"/>
      <c r="J84" s="171"/>
      <c r="K84" s="26"/>
      <c r="L84" s="35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1" customFormat="1" ht="30" customHeight="1">
      <c r="A85" s="171"/>
      <c r="B85" s="172"/>
      <c r="C85" s="171"/>
      <c r="D85" s="171"/>
      <c r="E85" s="174" t="str">
        <f>E7</f>
        <v>Modernizace výuky na SOŠ a SOU Horšovský Týn - stavební úpravy tříd</v>
      </c>
      <c r="F85" s="175"/>
      <c r="G85" s="175"/>
      <c r="H85" s="175"/>
      <c r="I85" s="171"/>
      <c r="J85" s="171"/>
      <c r="K85" s="26"/>
      <c r="L85" s="35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31" s="1" customFormat="1" ht="6.75" customHeight="1">
      <c r="A86" s="171"/>
      <c r="B86" s="172"/>
      <c r="C86" s="171"/>
      <c r="D86" s="171"/>
      <c r="E86" s="171"/>
      <c r="F86" s="171"/>
      <c r="G86" s="171"/>
      <c r="H86" s="171"/>
      <c r="I86" s="171"/>
      <c r="J86" s="171"/>
      <c r="K86" s="26"/>
      <c r="L86" s="35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31" s="1" customFormat="1" ht="12" customHeight="1">
      <c r="A87" s="171"/>
      <c r="B87" s="172"/>
      <c r="C87" s="173" t="s">
        <v>18</v>
      </c>
      <c r="D87" s="171"/>
      <c r="E87" s="171"/>
      <c r="F87" s="176" t="str">
        <f>F10</f>
        <v>Horšovský týn</v>
      </c>
      <c r="G87" s="171"/>
      <c r="H87" s="171"/>
      <c r="I87" s="173" t="s">
        <v>20</v>
      </c>
      <c r="J87" s="177" t="str">
        <f>IF(J10="","",J10)</f>
        <v>7. 2. 2024</v>
      </c>
      <c r="K87" s="26"/>
      <c r="L87" s="35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31" s="1" customFormat="1" ht="6.75" customHeight="1">
      <c r="A88" s="171"/>
      <c r="B88" s="172"/>
      <c r="C88" s="171"/>
      <c r="D88" s="171"/>
      <c r="E88" s="171"/>
      <c r="F88" s="171"/>
      <c r="G88" s="171"/>
      <c r="H88" s="171"/>
      <c r="I88" s="171"/>
      <c r="J88" s="171"/>
      <c r="K88" s="26"/>
      <c r="L88" s="35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31" s="1" customFormat="1" ht="15" customHeight="1">
      <c r="A89" s="171"/>
      <c r="B89" s="172"/>
      <c r="C89" s="173" t="s">
        <v>21</v>
      </c>
      <c r="D89" s="171"/>
      <c r="E89" s="171"/>
      <c r="F89" s="176" t="str">
        <f>E13</f>
        <v> </v>
      </c>
      <c r="G89" s="171"/>
      <c r="H89" s="171"/>
      <c r="I89" s="173" t="s">
        <v>26</v>
      </c>
      <c r="J89" s="210" t="str">
        <f>E19</f>
        <v> </v>
      </c>
      <c r="K89" s="26"/>
      <c r="L89" s="35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31" s="1" customFormat="1" ht="15" customHeight="1">
      <c r="A90" s="171"/>
      <c r="B90" s="172"/>
      <c r="C90" s="173" t="s">
        <v>25</v>
      </c>
      <c r="D90" s="171"/>
      <c r="E90" s="171"/>
      <c r="F90" s="176" t="str">
        <f>IF(E16="","",E16)</f>
        <v> </v>
      </c>
      <c r="G90" s="171"/>
      <c r="H90" s="171"/>
      <c r="I90" s="173" t="s">
        <v>27</v>
      </c>
      <c r="J90" s="210" t="str">
        <f>E22</f>
        <v> </v>
      </c>
      <c r="K90" s="26"/>
      <c r="L90" s="35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31" s="1" customFormat="1" ht="9.75" customHeight="1">
      <c r="A91" s="171"/>
      <c r="B91" s="172"/>
      <c r="C91" s="171"/>
      <c r="D91" s="171"/>
      <c r="E91" s="171"/>
      <c r="F91" s="171"/>
      <c r="G91" s="171"/>
      <c r="H91" s="171"/>
      <c r="I91" s="171"/>
      <c r="J91" s="171"/>
      <c r="K91" s="26"/>
      <c r="L91" s="35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31" s="1" customFormat="1" ht="29.25" customHeight="1">
      <c r="A92" s="171"/>
      <c r="B92" s="172"/>
      <c r="C92" s="211" t="s">
        <v>81</v>
      </c>
      <c r="D92" s="191"/>
      <c r="E92" s="191"/>
      <c r="F92" s="191"/>
      <c r="G92" s="191"/>
      <c r="H92" s="191"/>
      <c r="I92" s="191"/>
      <c r="J92" s="212" t="s">
        <v>82</v>
      </c>
      <c r="K92" s="31"/>
      <c r="L92" s="35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31" s="1" customFormat="1" ht="9.75" customHeight="1">
      <c r="A93" s="171"/>
      <c r="B93" s="172"/>
      <c r="C93" s="171"/>
      <c r="D93" s="171"/>
      <c r="E93" s="171"/>
      <c r="F93" s="171"/>
      <c r="G93" s="171"/>
      <c r="H93" s="171"/>
      <c r="I93" s="171"/>
      <c r="J93" s="171"/>
      <c r="K93" s="26"/>
      <c r="L93" s="35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1" customFormat="1" ht="22.5" customHeight="1">
      <c r="A94" s="171"/>
      <c r="B94" s="172"/>
      <c r="C94" s="213" t="s">
        <v>83</v>
      </c>
      <c r="D94" s="171"/>
      <c r="E94" s="171"/>
      <c r="F94" s="171"/>
      <c r="G94" s="171"/>
      <c r="H94" s="171"/>
      <c r="I94" s="171"/>
      <c r="J94" s="186">
        <f>J135</f>
        <v>0</v>
      </c>
      <c r="K94" s="26"/>
      <c r="L94" s="35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5" t="s">
        <v>84</v>
      </c>
    </row>
    <row r="95" spans="1:12" s="8" customFormat="1" ht="24.75" customHeight="1">
      <c r="A95" s="214"/>
      <c r="B95" s="215"/>
      <c r="C95" s="214"/>
      <c r="D95" s="216" t="s">
        <v>85</v>
      </c>
      <c r="E95" s="217"/>
      <c r="F95" s="217"/>
      <c r="G95" s="217"/>
      <c r="H95" s="217"/>
      <c r="I95" s="217"/>
      <c r="J95" s="218">
        <f>J136</f>
        <v>0</v>
      </c>
      <c r="L95" s="83"/>
    </row>
    <row r="96" spans="1:12" s="9" customFormat="1" ht="19.5" customHeight="1">
      <c r="A96" s="219"/>
      <c r="B96" s="220"/>
      <c r="C96" s="219"/>
      <c r="D96" s="221" t="s">
        <v>86</v>
      </c>
      <c r="E96" s="222"/>
      <c r="F96" s="222"/>
      <c r="G96" s="222"/>
      <c r="H96" s="222"/>
      <c r="I96" s="222"/>
      <c r="J96" s="223">
        <f>J137</f>
        <v>0</v>
      </c>
      <c r="L96" s="84"/>
    </row>
    <row r="97" spans="1:12" s="9" customFormat="1" ht="19.5" customHeight="1">
      <c r="A97" s="219"/>
      <c r="B97" s="220"/>
      <c r="C97" s="219"/>
      <c r="D97" s="221" t="s">
        <v>87</v>
      </c>
      <c r="E97" s="222"/>
      <c r="F97" s="222"/>
      <c r="G97" s="222"/>
      <c r="H97" s="222"/>
      <c r="I97" s="222"/>
      <c r="J97" s="223">
        <f>J143</f>
        <v>0</v>
      </c>
      <c r="L97" s="84"/>
    </row>
    <row r="98" spans="1:12" s="9" customFormat="1" ht="19.5" customHeight="1">
      <c r="A98" s="219"/>
      <c r="B98" s="220"/>
      <c r="C98" s="219"/>
      <c r="D98" s="221" t="s">
        <v>88</v>
      </c>
      <c r="E98" s="222"/>
      <c r="F98" s="222"/>
      <c r="G98" s="222"/>
      <c r="H98" s="222"/>
      <c r="I98" s="222"/>
      <c r="J98" s="223">
        <f>J146</f>
        <v>0</v>
      </c>
      <c r="L98" s="84"/>
    </row>
    <row r="99" spans="1:12" s="9" customFormat="1" ht="19.5" customHeight="1">
      <c r="A99" s="219"/>
      <c r="B99" s="220"/>
      <c r="C99" s="219"/>
      <c r="D99" s="221" t="s">
        <v>89</v>
      </c>
      <c r="E99" s="222"/>
      <c r="F99" s="222"/>
      <c r="G99" s="222"/>
      <c r="H99" s="222"/>
      <c r="I99" s="222"/>
      <c r="J99" s="223">
        <f>J152</f>
        <v>0</v>
      </c>
      <c r="L99" s="84"/>
    </row>
    <row r="100" spans="1:12" s="8" customFormat="1" ht="24.75" customHeight="1">
      <c r="A100" s="214"/>
      <c r="B100" s="215"/>
      <c r="C100" s="214"/>
      <c r="D100" s="216" t="s">
        <v>90</v>
      </c>
      <c r="E100" s="217"/>
      <c r="F100" s="217"/>
      <c r="G100" s="217"/>
      <c r="H100" s="217"/>
      <c r="I100" s="217"/>
      <c r="J100" s="218">
        <f>J158</f>
        <v>0</v>
      </c>
      <c r="L100" s="83"/>
    </row>
    <row r="101" spans="1:12" s="9" customFormat="1" ht="19.5" customHeight="1">
      <c r="A101" s="219"/>
      <c r="B101" s="220"/>
      <c r="C101" s="219"/>
      <c r="D101" s="221" t="s">
        <v>91</v>
      </c>
      <c r="E101" s="222"/>
      <c r="F101" s="222"/>
      <c r="G101" s="222"/>
      <c r="H101" s="222"/>
      <c r="I101" s="222"/>
      <c r="J101" s="223">
        <f>J159</f>
        <v>0</v>
      </c>
      <c r="L101" s="84"/>
    </row>
    <row r="102" spans="1:12" s="9" customFormat="1" ht="19.5" customHeight="1">
      <c r="A102" s="219"/>
      <c r="B102" s="220"/>
      <c r="C102" s="219"/>
      <c r="D102" s="221" t="s">
        <v>92</v>
      </c>
      <c r="E102" s="222"/>
      <c r="F102" s="222"/>
      <c r="G102" s="222"/>
      <c r="H102" s="222"/>
      <c r="I102" s="222"/>
      <c r="J102" s="223">
        <f>J166</f>
        <v>0</v>
      </c>
      <c r="L102" s="84"/>
    </row>
    <row r="103" spans="1:12" s="9" customFormat="1" ht="19.5" customHeight="1">
      <c r="A103" s="219"/>
      <c r="B103" s="220"/>
      <c r="C103" s="219"/>
      <c r="D103" s="221" t="s">
        <v>93</v>
      </c>
      <c r="E103" s="222"/>
      <c r="F103" s="222"/>
      <c r="G103" s="222"/>
      <c r="H103" s="222"/>
      <c r="I103" s="222"/>
      <c r="J103" s="223">
        <f>J168</f>
        <v>0</v>
      </c>
      <c r="L103" s="84"/>
    </row>
    <row r="104" spans="1:12" s="9" customFormat="1" ht="19.5" customHeight="1">
      <c r="A104" s="219"/>
      <c r="B104" s="220"/>
      <c r="C104" s="219"/>
      <c r="D104" s="221" t="s">
        <v>94</v>
      </c>
      <c r="E104" s="222"/>
      <c r="F104" s="222"/>
      <c r="G104" s="222"/>
      <c r="H104" s="222"/>
      <c r="I104" s="222"/>
      <c r="J104" s="223">
        <f>J208</f>
        <v>0</v>
      </c>
      <c r="L104" s="84"/>
    </row>
    <row r="105" spans="1:12" s="9" customFormat="1" ht="19.5" customHeight="1">
      <c r="A105" s="219"/>
      <c r="B105" s="220"/>
      <c r="C105" s="219"/>
      <c r="D105" s="221" t="s">
        <v>95</v>
      </c>
      <c r="E105" s="222"/>
      <c r="F105" s="222"/>
      <c r="G105" s="222"/>
      <c r="H105" s="222"/>
      <c r="I105" s="222"/>
      <c r="J105" s="223">
        <f>J227</f>
        <v>0</v>
      </c>
      <c r="L105" s="84"/>
    </row>
    <row r="106" spans="1:12" s="9" customFormat="1" ht="19.5" customHeight="1">
      <c r="A106" s="219"/>
      <c r="B106" s="220"/>
      <c r="C106" s="219"/>
      <c r="D106" s="221" t="s">
        <v>96</v>
      </c>
      <c r="E106" s="222"/>
      <c r="F106" s="222"/>
      <c r="G106" s="222"/>
      <c r="H106" s="222"/>
      <c r="I106" s="222"/>
      <c r="J106" s="223">
        <f>J231</f>
        <v>0</v>
      </c>
      <c r="L106" s="84"/>
    </row>
    <row r="107" spans="1:12" s="9" customFormat="1" ht="19.5" customHeight="1">
      <c r="A107" s="219"/>
      <c r="B107" s="220"/>
      <c r="C107" s="219"/>
      <c r="D107" s="221" t="s">
        <v>97</v>
      </c>
      <c r="E107" s="222"/>
      <c r="F107" s="222"/>
      <c r="G107" s="222"/>
      <c r="H107" s="222"/>
      <c r="I107" s="222"/>
      <c r="J107" s="223">
        <f>J233</f>
        <v>0</v>
      </c>
      <c r="L107" s="84"/>
    </row>
    <row r="108" spans="1:12" s="9" customFormat="1" ht="19.5" customHeight="1">
      <c r="A108" s="219"/>
      <c r="B108" s="220"/>
      <c r="C108" s="219"/>
      <c r="D108" s="221" t="s">
        <v>98</v>
      </c>
      <c r="E108" s="222"/>
      <c r="F108" s="222"/>
      <c r="G108" s="222"/>
      <c r="H108" s="222"/>
      <c r="I108" s="222"/>
      <c r="J108" s="223">
        <f>J239</f>
        <v>0</v>
      </c>
      <c r="L108" s="84"/>
    </row>
    <row r="109" spans="1:12" s="9" customFormat="1" ht="19.5" customHeight="1">
      <c r="A109" s="219"/>
      <c r="B109" s="220"/>
      <c r="C109" s="219"/>
      <c r="D109" s="221" t="s">
        <v>99</v>
      </c>
      <c r="E109" s="222"/>
      <c r="F109" s="222"/>
      <c r="G109" s="222"/>
      <c r="H109" s="222"/>
      <c r="I109" s="222"/>
      <c r="J109" s="223">
        <f>J242</f>
        <v>0</v>
      </c>
      <c r="L109" s="84"/>
    </row>
    <row r="110" spans="1:12" s="9" customFormat="1" ht="19.5" customHeight="1">
      <c r="A110" s="219"/>
      <c r="B110" s="220"/>
      <c r="C110" s="219"/>
      <c r="D110" s="221" t="s">
        <v>100</v>
      </c>
      <c r="E110" s="222"/>
      <c r="F110" s="222"/>
      <c r="G110" s="222"/>
      <c r="H110" s="222"/>
      <c r="I110" s="222"/>
      <c r="J110" s="223">
        <f>J247</f>
        <v>0</v>
      </c>
      <c r="L110" s="84"/>
    </row>
    <row r="111" spans="1:12" s="9" customFormat="1" ht="19.5" customHeight="1">
      <c r="A111" s="219"/>
      <c r="B111" s="220"/>
      <c r="C111" s="219"/>
      <c r="D111" s="221" t="s">
        <v>101</v>
      </c>
      <c r="E111" s="222"/>
      <c r="F111" s="222"/>
      <c r="G111" s="222"/>
      <c r="H111" s="222"/>
      <c r="I111" s="222"/>
      <c r="J111" s="223">
        <f>J250</f>
        <v>0</v>
      </c>
      <c r="L111" s="84"/>
    </row>
    <row r="112" spans="1:12" s="8" customFormat="1" ht="24.75" customHeight="1">
      <c r="A112" s="214"/>
      <c r="B112" s="215"/>
      <c r="C112" s="214"/>
      <c r="D112" s="216" t="s">
        <v>102</v>
      </c>
      <c r="E112" s="217"/>
      <c r="F112" s="217"/>
      <c r="G112" s="217"/>
      <c r="H112" s="217"/>
      <c r="I112" s="217"/>
      <c r="J112" s="218">
        <f>J254</f>
        <v>0</v>
      </c>
      <c r="L112" s="83"/>
    </row>
    <row r="113" spans="1:12" s="9" customFormat="1" ht="19.5" customHeight="1">
      <c r="A113" s="219"/>
      <c r="B113" s="220"/>
      <c r="C113" s="219"/>
      <c r="D113" s="221" t="s">
        <v>103</v>
      </c>
      <c r="E113" s="222"/>
      <c r="F113" s="222"/>
      <c r="G113" s="222"/>
      <c r="H113" s="222"/>
      <c r="I113" s="222"/>
      <c r="J113" s="223">
        <f>J255</f>
        <v>0</v>
      </c>
      <c r="L113" s="84"/>
    </row>
    <row r="114" spans="1:31" s="1" customFormat="1" ht="21.75" customHeight="1">
      <c r="A114" s="171"/>
      <c r="B114" s="172"/>
      <c r="C114" s="171"/>
      <c r="D114" s="171"/>
      <c r="E114" s="171"/>
      <c r="F114" s="171"/>
      <c r="G114" s="171"/>
      <c r="H114" s="171"/>
      <c r="I114" s="171"/>
      <c r="J114" s="171"/>
      <c r="K114" s="26"/>
      <c r="L114" s="35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1" customFormat="1" ht="6.75" customHeight="1">
      <c r="A115" s="171"/>
      <c r="B115" s="172"/>
      <c r="C115" s="171"/>
      <c r="D115" s="171"/>
      <c r="E115" s="171"/>
      <c r="F115" s="171"/>
      <c r="G115" s="171"/>
      <c r="H115" s="171"/>
      <c r="I115" s="171"/>
      <c r="J115" s="171"/>
      <c r="K115" s="26"/>
      <c r="L115" s="35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31" s="1" customFormat="1" ht="29.25" customHeight="1">
      <c r="A116" s="171"/>
      <c r="B116" s="172"/>
      <c r="C116" s="213" t="s">
        <v>104</v>
      </c>
      <c r="D116" s="171"/>
      <c r="E116" s="171"/>
      <c r="F116" s="171"/>
      <c r="G116" s="171"/>
      <c r="H116" s="171"/>
      <c r="I116" s="171"/>
      <c r="J116" s="224">
        <v>0</v>
      </c>
      <c r="K116" s="26"/>
      <c r="L116" s="35"/>
      <c r="N116" s="85" t="s">
        <v>33</v>
      </c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1" customFormat="1" ht="18" customHeight="1">
      <c r="A117" s="171"/>
      <c r="B117" s="172"/>
      <c r="C117" s="171"/>
      <c r="D117" s="171"/>
      <c r="E117" s="171"/>
      <c r="F117" s="171"/>
      <c r="G117" s="171"/>
      <c r="H117" s="171"/>
      <c r="I117" s="171"/>
      <c r="J117" s="171"/>
      <c r="K117" s="26"/>
      <c r="L117" s="35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1" customFormat="1" ht="29.25" customHeight="1">
      <c r="A118" s="171"/>
      <c r="B118" s="172"/>
      <c r="C118" s="225" t="s">
        <v>105</v>
      </c>
      <c r="D118" s="191"/>
      <c r="E118" s="191"/>
      <c r="F118" s="191"/>
      <c r="G118" s="191"/>
      <c r="H118" s="191"/>
      <c r="I118" s="191"/>
      <c r="J118" s="226">
        <f>ROUND(J94+J116,2)</f>
        <v>0</v>
      </c>
      <c r="K118" s="31"/>
      <c r="L118" s="35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1" customFormat="1" ht="6.75" customHeight="1">
      <c r="A119" s="171"/>
      <c r="B119" s="206"/>
      <c r="C119" s="207"/>
      <c r="D119" s="207"/>
      <c r="E119" s="207"/>
      <c r="F119" s="207"/>
      <c r="G119" s="207"/>
      <c r="H119" s="207"/>
      <c r="I119" s="207"/>
      <c r="J119" s="207"/>
      <c r="K119" s="41"/>
      <c r="L119" s="35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10" ht="11.25">
      <c r="A120" s="78"/>
      <c r="B120" s="78"/>
      <c r="C120" s="78"/>
      <c r="D120" s="78"/>
      <c r="E120" s="78"/>
      <c r="F120" s="78"/>
      <c r="G120" s="78"/>
      <c r="H120" s="78"/>
      <c r="I120" s="78"/>
      <c r="J120" s="78"/>
    </row>
    <row r="121" spans="1:10" ht="11.25">
      <c r="A121" s="78"/>
      <c r="B121" s="78"/>
      <c r="C121" s="78"/>
      <c r="D121" s="78"/>
      <c r="E121" s="78"/>
      <c r="F121" s="78"/>
      <c r="G121" s="78"/>
      <c r="H121" s="78"/>
      <c r="I121" s="78"/>
      <c r="J121" s="78"/>
    </row>
    <row r="122" spans="1:10" ht="11.25">
      <c r="A122" s="78"/>
      <c r="B122" s="78"/>
      <c r="C122" s="78"/>
      <c r="D122" s="78"/>
      <c r="E122" s="78"/>
      <c r="F122" s="78"/>
      <c r="G122" s="78"/>
      <c r="H122" s="78"/>
      <c r="I122" s="78"/>
      <c r="J122" s="78"/>
    </row>
    <row r="123" spans="1:31" s="1" customFormat="1" ht="6.75" customHeight="1">
      <c r="A123" s="171"/>
      <c r="B123" s="208"/>
      <c r="C123" s="209"/>
      <c r="D123" s="209"/>
      <c r="E123" s="209"/>
      <c r="F123" s="209"/>
      <c r="G123" s="209"/>
      <c r="H123" s="209"/>
      <c r="I123" s="209"/>
      <c r="J123" s="209"/>
      <c r="K123" s="43"/>
      <c r="L123" s="35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1" customFormat="1" ht="24.75" customHeight="1">
      <c r="A124" s="171"/>
      <c r="B124" s="172"/>
      <c r="C124" s="170" t="s">
        <v>106</v>
      </c>
      <c r="D124" s="171"/>
      <c r="E124" s="171"/>
      <c r="F124" s="171"/>
      <c r="G124" s="171"/>
      <c r="H124" s="171"/>
      <c r="I124" s="171"/>
      <c r="J124" s="171"/>
      <c r="K124" s="26"/>
      <c r="L124" s="35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1" customFormat="1" ht="6.75" customHeight="1">
      <c r="A125" s="171"/>
      <c r="B125" s="172"/>
      <c r="C125" s="171"/>
      <c r="D125" s="171"/>
      <c r="E125" s="171"/>
      <c r="F125" s="171"/>
      <c r="G125" s="171"/>
      <c r="H125" s="171"/>
      <c r="I125" s="171"/>
      <c r="J125" s="171"/>
      <c r="K125" s="26"/>
      <c r="L125" s="35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1" customFormat="1" ht="12" customHeight="1">
      <c r="A126" s="171"/>
      <c r="B126" s="172"/>
      <c r="C126" s="173" t="s">
        <v>14</v>
      </c>
      <c r="D126" s="171"/>
      <c r="E126" s="171"/>
      <c r="F126" s="171"/>
      <c r="G126" s="171"/>
      <c r="H126" s="171"/>
      <c r="I126" s="171"/>
      <c r="J126" s="171"/>
      <c r="K126" s="26"/>
      <c r="L126" s="35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1" customFormat="1" ht="30" customHeight="1">
      <c r="A127" s="171"/>
      <c r="B127" s="172"/>
      <c r="C127" s="171"/>
      <c r="D127" s="171"/>
      <c r="E127" s="174" t="str">
        <f>E7</f>
        <v>Modernizace výuky na SOŠ a SOU Horšovský Týn - stavební úpravy tříd</v>
      </c>
      <c r="F127" s="175"/>
      <c r="G127" s="175"/>
      <c r="H127" s="175"/>
      <c r="I127" s="171"/>
      <c r="J127" s="171"/>
      <c r="K127" s="26"/>
      <c r="L127" s="35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1" customFormat="1" ht="6.75" customHeight="1">
      <c r="A128" s="171"/>
      <c r="B128" s="172"/>
      <c r="C128" s="171"/>
      <c r="D128" s="171"/>
      <c r="E128" s="171"/>
      <c r="F128" s="171"/>
      <c r="G128" s="171"/>
      <c r="H128" s="171"/>
      <c r="I128" s="171"/>
      <c r="J128" s="171"/>
      <c r="K128" s="26"/>
      <c r="L128" s="35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1" customFormat="1" ht="12" customHeight="1">
      <c r="A129" s="171"/>
      <c r="B129" s="172"/>
      <c r="C129" s="173" t="s">
        <v>18</v>
      </c>
      <c r="D129" s="171"/>
      <c r="E129" s="171"/>
      <c r="F129" s="176" t="str">
        <f>F10</f>
        <v>Horšovský týn</v>
      </c>
      <c r="G129" s="171"/>
      <c r="H129" s="171"/>
      <c r="I129" s="173" t="s">
        <v>20</v>
      </c>
      <c r="J129" s="177" t="str">
        <f>IF(J10="","",J10)</f>
        <v>7. 2. 2024</v>
      </c>
      <c r="K129" s="26"/>
      <c r="L129" s="35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1" customFormat="1" ht="6.75" customHeight="1">
      <c r="A130" s="171"/>
      <c r="B130" s="172"/>
      <c r="C130" s="171"/>
      <c r="D130" s="171"/>
      <c r="E130" s="171"/>
      <c r="F130" s="171"/>
      <c r="G130" s="171"/>
      <c r="H130" s="171"/>
      <c r="I130" s="171"/>
      <c r="J130" s="171"/>
      <c r="K130" s="26"/>
      <c r="L130" s="35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1" customFormat="1" ht="15" customHeight="1">
      <c r="A131" s="171"/>
      <c r="B131" s="172"/>
      <c r="C131" s="173" t="s">
        <v>21</v>
      </c>
      <c r="D131" s="171"/>
      <c r="E131" s="171"/>
      <c r="F131" s="176" t="str">
        <f>E13</f>
        <v> </v>
      </c>
      <c r="G131" s="171"/>
      <c r="H131" s="171"/>
      <c r="I131" s="173" t="s">
        <v>26</v>
      </c>
      <c r="J131" s="210" t="str">
        <f>E19</f>
        <v> </v>
      </c>
      <c r="K131" s="26"/>
      <c r="L131" s="35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1" customFormat="1" ht="15" customHeight="1">
      <c r="A132" s="171"/>
      <c r="B132" s="172"/>
      <c r="C132" s="173" t="s">
        <v>25</v>
      </c>
      <c r="D132" s="171"/>
      <c r="E132" s="171"/>
      <c r="F132" s="176" t="str">
        <f>IF(E16="","",E16)</f>
        <v> </v>
      </c>
      <c r="G132" s="171"/>
      <c r="H132" s="171"/>
      <c r="I132" s="173" t="s">
        <v>27</v>
      </c>
      <c r="J132" s="210" t="str">
        <f>E22</f>
        <v> </v>
      </c>
      <c r="K132" s="26"/>
      <c r="L132" s="35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1" customFormat="1" ht="9.75" customHeight="1">
      <c r="A133" s="171"/>
      <c r="B133" s="172"/>
      <c r="C133" s="171"/>
      <c r="D133" s="171"/>
      <c r="E133" s="171"/>
      <c r="F133" s="171"/>
      <c r="G133" s="171"/>
      <c r="H133" s="171"/>
      <c r="I133" s="171"/>
      <c r="J133" s="171"/>
      <c r="K133" s="26"/>
      <c r="L133" s="35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10" customFormat="1" ht="29.25" customHeight="1">
      <c r="A134" s="227"/>
      <c r="B134" s="228"/>
      <c r="C134" s="229" t="s">
        <v>107</v>
      </c>
      <c r="D134" s="230" t="s">
        <v>54</v>
      </c>
      <c r="E134" s="230" t="s">
        <v>50</v>
      </c>
      <c r="F134" s="230" t="s">
        <v>51</v>
      </c>
      <c r="G134" s="230" t="s">
        <v>108</v>
      </c>
      <c r="H134" s="230" t="s">
        <v>109</v>
      </c>
      <c r="I134" s="230" t="s">
        <v>110</v>
      </c>
      <c r="J134" s="231" t="s">
        <v>82</v>
      </c>
      <c r="K134" s="87" t="s">
        <v>111</v>
      </c>
      <c r="L134" s="88"/>
      <c r="M134" s="53" t="s">
        <v>1</v>
      </c>
      <c r="N134" s="54" t="s">
        <v>33</v>
      </c>
      <c r="O134" s="54" t="s">
        <v>112</v>
      </c>
      <c r="P134" s="54" t="s">
        <v>113</v>
      </c>
      <c r="Q134" s="54" t="s">
        <v>114</v>
      </c>
      <c r="R134" s="54" t="s">
        <v>115</v>
      </c>
      <c r="S134" s="54" t="s">
        <v>116</v>
      </c>
      <c r="T134" s="55" t="s">
        <v>117</v>
      </c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</row>
    <row r="135" spans="1:63" s="1" customFormat="1" ht="22.5" customHeight="1">
      <c r="A135" s="171"/>
      <c r="B135" s="172"/>
      <c r="C135" s="232" t="s">
        <v>118</v>
      </c>
      <c r="D135" s="171"/>
      <c r="E135" s="171"/>
      <c r="F135" s="171"/>
      <c r="G135" s="171"/>
      <c r="H135" s="171"/>
      <c r="I135" s="171"/>
      <c r="J135" s="233">
        <f>BK135</f>
        <v>0</v>
      </c>
      <c r="K135" s="26"/>
      <c r="L135" s="27"/>
      <c r="M135" s="56"/>
      <c r="N135" s="48"/>
      <c r="O135" s="57"/>
      <c r="P135" s="89">
        <f>P136+P158+P254</f>
        <v>930.818002</v>
      </c>
      <c r="Q135" s="57"/>
      <c r="R135" s="89">
        <f>R136+R158+R254</f>
        <v>14.879976220000001</v>
      </c>
      <c r="S135" s="57"/>
      <c r="T135" s="90">
        <f>T136+T158+T254</f>
        <v>1.9042021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T135" s="15" t="s">
        <v>68</v>
      </c>
      <c r="AU135" s="15" t="s">
        <v>84</v>
      </c>
      <c r="BK135" s="91">
        <f>BK136+BK158+BK254</f>
        <v>0</v>
      </c>
    </row>
    <row r="136" spans="1:63" s="11" customFormat="1" ht="25.5" customHeight="1">
      <c r="A136" s="234"/>
      <c r="B136" s="235"/>
      <c r="C136" s="234"/>
      <c r="D136" s="236" t="s">
        <v>68</v>
      </c>
      <c r="E136" s="237" t="s">
        <v>119</v>
      </c>
      <c r="F136" s="237" t="s">
        <v>120</v>
      </c>
      <c r="G136" s="234"/>
      <c r="H136" s="234"/>
      <c r="I136" s="234"/>
      <c r="J136" s="238">
        <f>BK136</f>
        <v>0</v>
      </c>
      <c r="L136" s="92"/>
      <c r="M136" s="94"/>
      <c r="N136" s="95"/>
      <c r="O136" s="95"/>
      <c r="P136" s="96">
        <f>P137+P143+P146+P152</f>
        <v>373.57354000000004</v>
      </c>
      <c r="Q136" s="95"/>
      <c r="R136" s="96">
        <f>R137+R143+R146+R152</f>
        <v>13.308713000000001</v>
      </c>
      <c r="S136" s="95"/>
      <c r="T136" s="97">
        <f>T137+T143+T146+T152</f>
        <v>0.9397400000000001</v>
      </c>
      <c r="AR136" s="93" t="s">
        <v>74</v>
      </c>
      <c r="AT136" s="98" t="s">
        <v>68</v>
      </c>
      <c r="AU136" s="98" t="s">
        <v>69</v>
      </c>
      <c r="AY136" s="93" t="s">
        <v>121</v>
      </c>
      <c r="BK136" s="99">
        <f>BK137+BK143+BK146+BK152</f>
        <v>0</v>
      </c>
    </row>
    <row r="137" spans="1:63" s="11" customFormat="1" ht="22.5" customHeight="1">
      <c r="A137" s="234"/>
      <c r="B137" s="235"/>
      <c r="C137" s="234"/>
      <c r="D137" s="236" t="s">
        <v>68</v>
      </c>
      <c r="E137" s="239" t="s">
        <v>122</v>
      </c>
      <c r="F137" s="239" t="s">
        <v>123</v>
      </c>
      <c r="G137" s="234"/>
      <c r="H137" s="234"/>
      <c r="I137" s="234"/>
      <c r="J137" s="240">
        <f>BK137</f>
        <v>0</v>
      </c>
      <c r="L137" s="92"/>
      <c r="M137" s="94"/>
      <c r="N137" s="95"/>
      <c r="O137" s="95"/>
      <c r="P137" s="96">
        <f>SUM(P138:P142)</f>
        <v>4.733</v>
      </c>
      <c r="Q137" s="95"/>
      <c r="R137" s="96">
        <f>SUM(R138:R142)</f>
        <v>0.53508</v>
      </c>
      <c r="S137" s="95"/>
      <c r="T137" s="97">
        <f>SUM(T138:T142)</f>
        <v>0</v>
      </c>
      <c r="AR137" s="93" t="s">
        <v>74</v>
      </c>
      <c r="AT137" s="98" t="s">
        <v>68</v>
      </c>
      <c r="AU137" s="98" t="s">
        <v>74</v>
      </c>
      <c r="AY137" s="93" t="s">
        <v>121</v>
      </c>
      <c r="BK137" s="99">
        <f>SUM(BK138:BK142)</f>
        <v>0</v>
      </c>
    </row>
    <row r="138" spans="1:65" s="1" customFormat="1" ht="37.5" customHeight="1">
      <c r="A138" s="171"/>
      <c r="B138" s="172"/>
      <c r="C138" s="241" t="s">
        <v>74</v>
      </c>
      <c r="D138" s="241" t="s">
        <v>124</v>
      </c>
      <c r="E138" s="242" t="s">
        <v>125</v>
      </c>
      <c r="F138" s="243" t="s">
        <v>126</v>
      </c>
      <c r="G138" s="244" t="s">
        <v>127</v>
      </c>
      <c r="H138" s="245">
        <v>2</v>
      </c>
      <c r="I138" s="100">
        <v>0</v>
      </c>
      <c r="J138" s="246">
        <f>ROUND(I138*H138,2)</f>
        <v>0</v>
      </c>
      <c r="K138" s="101"/>
      <c r="L138" s="27"/>
      <c r="M138" s="102" t="s">
        <v>1</v>
      </c>
      <c r="N138" s="103" t="s">
        <v>34</v>
      </c>
      <c r="O138" s="104">
        <v>0.579</v>
      </c>
      <c r="P138" s="104">
        <f>O138*H138</f>
        <v>1.158</v>
      </c>
      <c r="Q138" s="104">
        <v>0.15274</v>
      </c>
      <c r="R138" s="104">
        <f>Q138*H138</f>
        <v>0.30548</v>
      </c>
      <c r="S138" s="104">
        <v>0</v>
      </c>
      <c r="T138" s="105">
        <f>S138*H138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06" t="s">
        <v>128</v>
      </c>
      <c r="AT138" s="106" t="s">
        <v>124</v>
      </c>
      <c r="AU138" s="106" t="s">
        <v>76</v>
      </c>
      <c r="AY138" s="15" t="s">
        <v>121</v>
      </c>
      <c r="BE138" s="107">
        <f>IF(N138="základní",J138,0)</f>
        <v>0</v>
      </c>
      <c r="BF138" s="107">
        <f>IF(N138="snížená",J138,0)</f>
        <v>0</v>
      </c>
      <c r="BG138" s="107">
        <f>IF(N138="zákl. přenesená",J138,0)</f>
        <v>0</v>
      </c>
      <c r="BH138" s="107">
        <f>IF(N138="sníž. přenesená",J138,0)</f>
        <v>0</v>
      </c>
      <c r="BI138" s="107">
        <f>IF(N138="nulová",J138,0)</f>
        <v>0</v>
      </c>
      <c r="BJ138" s="15" t="s">
        <v>74</v>
      </c>
      <c r="BK138" s="107">
        <f>ROUND(I138*H138,2)</f>
        <v>0</v>
      </c>
      <c r="BL138" s="15" t="s">
        <v>128</v>
      </c>
      <c r="BM138" s="106" t="s">
        <v>129</v>
      </c>
    </row>
    <row r="139" spans="1:65" s="1" customFormat="1" ht="24" customHeight="1">
      <c r="A139" s="171"/>
      <c r="B139" s="172"/>
      <c r="C139" s="241" t="s">
        <v>76</v>
      </c>
      <c r="D139" s="241" t="s">
        <v>124</v>
      </c>
      <c r="E139" s="242" t="s">
        <v>130</v>
      </c>
      <c r="F139" s="243" t="s">
        <v>131</v>
      </c>
      <c r="G139" s="244" t="s">
        <v>132</v>
      </c>
      <c r="H139" s="245">
        <v>5</v>
      </c>
      <c r="I139" s="100">
        <v>0</v>
      </c>
      <c r="J139" s="246">
        <f>ROUND(I139*H139,2)</f>
        <v>0</v>
      </c>
      <c r="K139" s="101"/>
      <c r="L139" s="27"/>
      <c r="M139" s="102" t="s">
        <v>1</v>
      </c>
      <c r="N139" s="103" t="s">
        <v>34</v>
      </c>
      <c r="O139" s="104">
        <v>0.715</v>
      </c>
      <c r="P139" s="104">
        <f>O139*H139</f>
        <v>3.5749999999999997</v>
      </c>
      <c r="Q139" s="104">
        <v>0.02588</v>
      </c>
      <c r="R139" s="104">
        <f>Q139*H139</f>
        <v>0.12940000000000002</v>
      </c>
      <c r="S139" s="104">
        <v>0</v>
      </c>
      <c r="T139" s="105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06" t="s">
        <v>128</v>
      </c>
      <c r="AT139" s="106" t="s">
        <v>124</v>
      </c>
      <c r="AU139" s="106" t="s">
        <v>76</v>
      </c>
      <c r="AY139" s="15" t="s">
        <v>121</v>
      </c>
      <c r="BE139" s="107">
        <f>IF(N139="základní",J139,0)</f>
        <v>0</v>
      </c>
      <c r="BF139" s="107">
        <f>IF(N139="snížená",J139,0)</f>
        <v>0</v>
      </c>
      <c r="BG139" s="107">
        <f>IF(N139="zákl. přenesená",J139,0)</f>
        <v>0</v>
      </c>
      <c r="BH139" s="107">
        <f>IF(N139="sníž. přenesená",J139,0)</f>
        <v>0</v>
      </c>
      <c r="BI139" s="107">
        <f>IF(N139="nulová",J139,0)</f>
        <v>0</v>
      </c>
      <c r="BJ139" s="15" t="s">
        <v>74</v>
      </c>
      <c r="BK139" s="107">
        <f>ROUND(I139*H139,2)</f>
        <v>0</v>
      </c>
      <c r="BL139" s="15" t="s">
        <v>128</v>
      </c>
      <c r="BM139" s="106" t="s">
        <v>133</v>
      </c>
    </row>
    <row r="140" spans="1:65" s="1" customFormat="1" ht="16.5" customHeight="1">
      <c r="A140" s="171"/>
      <c r="B140" s="172"/>
      <c r="C140" s="247" t="s">
        <v>122</v>
      </c>
      <c r="D140" s="247" t="s">
        <v>134</v>
      </c>
      <c r="E140" s="248" t="s">
        <v>135</v>
      </c>
      <c r="F140" s="249" t="s">
        <v>136</v>
      </c>
      <c r="G140" s="250" t="s">
        <v>132</v>
      </c>
      <c r="H140" s="251">
        <v>1</v>
      </c>
      <c r="I140" s="108">
        <v>0</v>
      </c>
      <c r="J140" s="252">
        <f>ROUND(I140*H140,2)</f>
        <v>0</v>
      </c>
      <c r="K140" s="109"/>
      <c r="L140" s="110"/>
      <c r="M140" s="111" t="s">
        <v>1</v>
      </c>
      <c r="N140" s="112" t="s">
        <v>34</v>
      </c>
      <c r="O140" s="104">
        <v>0</v>
      </c>
      <c r="P140" s="104">
        <f>O140*H140</f>
        <v>0</v>
      </c>
      <c r="Q140" s="104">
        <v>0.0212</v>
      </c>
      <c r="R140" s="104">
        <f>Q140*H140</f>
        <v>0.0212</v>
      </c>
      <c r="S140" s="104">
        <v>0</v>
      </c>
      <c r="T140" s="105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06" t="s">
        <v>137</v>
      </c>
      <c r="AT140" s="106" t="s">
        <v>134</v>
      </c>
      <c r="AU140" s="106" t="s">
        <v>76</v>
      </c>
      <c r="AY140" s="15" t="s">
        <v>121</v>
      </c>
      <c r="BE140" s="107">
        <f>IF(N140="základní",J140,0)</f>
        <v>0</v>
      </c>
      <c r="BF140" s="107">
        <f>IF(N140="snížená",J140,0)</f>
        <v>0</v>
      </c>
      <c r="BG140" s="107">
        <f>IF(N140="zákl. přenesená",J140,0)</f>
        <v>0</v>
      </c>
      <c r="BH140" s="107">
        <f>IF(N140="sníž. přenesená",J140,0)</f>
        <v>0</v>
      </c>
      <c r="BI140" s="107">
        <f>IF(N140="nulová",J140,0)</f>
        <v>0</v>
      </c>
      <c r="BJ140" s="15" t="s">
        <v>74</v>
      </c>
      <c r="BK140" s="107">
        <f>ROUND(I140*H140,2)</f>
        <v>0</v>
      </c>
      <c r="BL140" s="15" t="s">
        <v>128</v>
      </c>
      <c r="BM140" s="106" t="s">
        <v>138</v>
      </c>
    </row>
    <row r="141" spans="1:65" s="1" customFormat="1" ht="24" customHeight="1">
      <c r="A141" s="171"/>
      <c r="B141" s="172"/>
      <c r="C141" s="247" t="s">
        <v>128</v>
      </c>
      <c r="D141" s="247" t="s">
        <v>134</v>
      </c>
      <c r="E141" s="248" t="s">
        <v>139</v>
      </c>
      <c r="F141" s="249" t="s">
        <v>140</v>
      </c>
      <c r="G141" s="250" t="s">
        <v>141</v>
      </c>
      <c r="H141" s="251">
        <v>0.079</v>
      </c>
      <c r="I141" s="108">
        <v>0</v>
      </c>
      <c r="J141" s="252">
        <f>ROUND(I141*H141,2)</f>
        <v>0</v>
      </c>
      <c r="K141" s="109"/>
      <c r="L141" s="110"/>
      <c r="M141" s="111" t="s">
        <v>1</v>
      </c>
      <c r="N141" s="112" t="s">
        <v>34</v>
      </c>
      <c r="O141" s="104">
        <v>0</v>
      </c>
      <c r="P141" s="104">
        <f>O141*H141</f>
        <v>0</v>
      </c>
      <c r="Q141" s="104">
        <v>1</v>
      </c>
      <c r="R141" s="104">
        <f>Q141*H141</f>
        <v>0.079</v>
      </c>
      <c r="S141" s="104">
        <v>0</v>
      </c>
      <c r="T141" s="105">
        <f>S141*H141</f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06" t="s">
        <v>137</v>
      </c>
      <c r="AT141" s="106" t="s">
        <v>134</v>
      </c>
      <c r="AU141" s="106" t="s">
        <v>76</v>
      </c>
      <c r="AY141" s="15" t="s">
        <v>121</v>
      </c>
      <c r="BE141" s="107">
        <f>IF(N141="základní",J141,0)</f>
        <v>0</v>
      </c>
      <c r="BF141" s="107">
        <f>IF(N141="snížená",J141,0)</f>
        <v>0</v>
      </c>
      <c r="BG141" s="107">
        <f>IF(N141="zákl. přenesená",J141,0)</f>
        <v>0</v>
      </c>
      <c r="BH141" s="107">
        <f>IF(N141="sníž. přenesená",J141,0)</f>
        <v>0</v>
      </c>
      <c r="BI141" s="107">
        <f>IF(N141="nulová",J141,0)</f>
        <v>0</v>
      </c>
      <c r="BJ141" s="15" t="s">
        <v>74</v>
      </c>
      <c r="BK141" s="107">
        <f>ROUND(I141*H141,2)</f>
        <v>0</v>
      </c>
      <c r="BL141" s="15" t="s">
        <v>128</v>
      </c>
      <c r="BM141" s="106" t="s">
        <v>142</v>
      </c>
    </row>
    <row r="142" spans="1:47" s="1" customFormat="1" ht="19.5">
      <c r="A142" s="171"/>
      <c r="B142" s="172"/>
      <c r="C142" s="171"/>
      <c r="D142" s="253" t="s">
        <v>143</v>
      </c>
      <c r="E142" s="171"/>
      <c r="F142" s="254" t="s">
        <v>144</v>
      </c>
      <c r="G142" s="171"/>
      <c r="H142" s="171"/>
      <c r="I142" s="163"/>
      <c r="J142" s="171"/>
      <c r="K142" s="26"/>
      <c r="L142" s="27"/>
      <c r="M142" s="113"/>
      <c r="N142" s="114"/>
      <c r="O142" s="50"/>
      <c r="P142" s="50"/>
      <c r="Q142" s="50"/>
      <c r="R142" s="50"/>
      <c r="S142" s="50"/>
      <c r="T142" s="51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T142" s="15" t="s">
        <v>143</v>
      </c>
      <c r="AU142" s="15" t="s">
        <v>76</v>
      </c>
    </row>
    <row r="143" spans="1:63" s="11" customFormat="1" ht="22.5" customHeight="1">
      <c r="A143" s="234"/>
      <c r="B143" s="235"/>
      <c r="C143" s="234"/>
      <c r="D143" s="236" t="s">
        <v>68</v>
      </c>
      <c r="E143" s="239" t="s">
        <v>145</v>
      </c>
      <c r="F143" s="239" t="s">
        <v>146</v>
      </c>
      <c r="G143" s="234"/>
      <c r="H143" s="234"/>
      <c r="I143" s="164"/>
      <c r="J143" s="240">
        <f>BK143</f>
        <v>0</v>
      </c>
      <c r="L143" s="92"/>
      <c r="M143" s="94"/>
      <c r="N143" s="95"/>
      <c r="O143" s="95"/>
      <c r="P143" s="96">
        <f>SUM(P144:P145)</f>
        <v>304.62044000000003</v>
      </c>
      <c r="Q143" s="95"/>
      <c r="R143" s="96">
        <f>SUM(R144:R145)</f>
        <v>12.765103</v>
      </c>
      <c r="S143" s="95"/>
      <c r="T143" s="97">
        <f>SUM(T144:T145)</f>
        <v>0</v>
      </c>
      <c r="AR143" s="93" t="s">
        <v>74</v>
      </c>
      <c r="AT143" s="98" t="s">
        <v>68</v>
      </c>
      <c r="AU143" s="98" t="s">
        <v>74</v>
      </c>
      <c r="AY143" s="93" t="s">
        <v>121</v>
      </c>
      <c r="BK143" s="99">
        <f>SUM(BK144:BK145)</f>
        <v>0</v>
      </c>
    </row>
    <row r="144" spans="1:65" s="1" customFormat="1" ht="33" customHeight="1">
      <c r="A144" s="171"/>
      <c r="B144" s="172"/>
      <c r="C144" s="241" t="s">
        <v>147</v>
      </c>
      <c r="D144" s="241" t="s">
        <v>124</v>
      </c>
      <c r="E144" s="242" t="s">
        <v>148</v>
      </c>
      <c r="F144" s="243" t="s">
        <v>149</v>
      </c>
      <c r="G144" s="244" t="s">
        <v>127</v>
      </c>
      <c r="H144" s="245">
        <v>135.07</v>
      </c>
      <c r="I144" s="100">
        <v>0</v>
      </c>
      <c r="J144" s="246">
        <f>ROUND(I144*H144,2)</f>
        <v>0</v>
      </c>
      <c r="K144" s="101"/>
      <c r="L144" s="27"/>
      <c r="M144" s="102" t="s">
        <v>1</v>
      </c>
      <c r="N144" s="103" t="s">
        <v>34</v>
      </c>
      <c r="O144" s="104">
        <v>0.372</v>
      </c>
      <c r="P144" s="104">
        <f>O144*H144</f>
        <v>50.246039999999994</v>
      </c>
      <c r="Q144" s="104">
        <v>0.0261</v>
      </c>
      <c r="R144" s="104">
        <f>Q144*H144</f>
        <v>3.525327</v>
      </c>
      <c r="S144" s="104">
        <v>0</v>
      </c>
      <c r="T144" s="10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06" t="s">
        <v>128</v>
      </c>
      <c r="AT144" s="106" t="s">
        <v>124</v>
      </c>
      <c r="AU144" s="106" t="s">
        <v>76</v>
      </c>
      <c r="AY144" s="15" t="s">
        <v>121</v>
      </c>
      <c r="BE144" s="107">
        <f>IF(N144="základní",J144,0)</f>
        <v>0</v>
      </c>
      <c r="BF144" s="107">
        <f>IF(N144="snížená",J144,0)</f>
        <v>0</v>
      </c>
      <c r="BG144" s="107">
        <f>IF(N144="zákl. přenesená",J144,0)</f>
        <v>0</v>
      </c>
      <c r="BH144" s="107">
        <f>IF(N144="sníž. přenesená",J144,0)</f>
        <v>0</v>
      </c>
      <c r="BI144" s="107">
        <f>IF(N144="nulová",J144,0)</f>
        <v>0</v>
      </c>
      <c r="BJ144" s="15" t="s">
        <v>74</v>
      </c>
      <c r="BK144" s="107">
        <f>ROUND(I144*H144,2)</f>
        <v>0</v>
      </c>
      <c r="BL144" s="15" t="s">
        <v>128</v>
      </c>
      <c r="BM144" s="106" t="s">
        <v>150</v>
      </c>
    </row>
    <row r="145" spans="1:65" s="1" customFormat="1" ht="16.5" customHeight="1">
      <c r="A145" s="171"/>
      <c r="B145" s="172"/>
      <c r="C145" s="241" t="s">
        <v>145</v>
      </c>
      <c r="D145" s="241" t="s">
        <v>124</v>
      </c>
      <c r="E145" s="242" t="s">
        <v>151</v>
      </c>
      <c r="F145" s="243" t="s">
        <v>152</v>
      </c>
      <c r="G145" s="244" t="s">
        <v>127</v>
      </c>
      <c r="H145" s="245">
        <v>374.08</v>
      </c>
      <c r="I145" s="100">
        <v>0</v>
      </c>
      <c r="J145" s="246">
        <f>ROUND(I145*H145,2)</f>
        <v>0</v>
      </c>
      <c r="K145" s="101"/>
      <c r="L145" s="27"/>
      <c r="M145" s="102" t="s">
        <v>1</v>
      </c>
      <c r="N145" s="103" t="s">
        <v>34</v>
      </c>
      <c r="O145" s="104">
        <v>0.68</v>
      </c>
      <c r="P145" s="104">
        <f>O145*H145</f>
        <v>254.3744</v>
      </c>
      <c r="Q145" s="104">
        <v>0.0247</v>
      </c>
      <c r="R145" s="104">
        <f>Q145*H145</f>
        <v>9.239775999999999</v>
      </c>
      <c r="S145" s="104">
        <v>0</v>
      </c>
      <c r="T145" s="105">
        <f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06" t="s">
        <v>128</v>
      </c>
      <c r="AT145" s="106" t="s">
        <v>124</v>
      </c>
      <c r="AU145" s="106" t="s">
        <v>76</v>
      </c>
      <c r="AY145" s="15" t="s">
        <v>121</v>
      </c>
      <c r="BE145" s="107">
        <f>IF(N145="základní",J145,0)</f>
        <v>0</v>
      </c>
      <c r="BF145" s="107">
        <f>IF(N145="snížená",J145,0)</f>
        <v>0</v>
      </c>
      <c r="BG145" s="107">
        <f>IF(N145="zákl. přenesená",J145,0)</f>
        <v>0</v>
      </c>
      <c r="BH145" s="107">
        <f>IF(N145="sníž. přenesená",J145,0)</f>
        <v>0</v>
      </c>
      <c r="BI145" s="107">
        <f>IF(N145="nulová",J145,0)</f>
        <v>0</v>
      </c>
      <c r="BJ145" s="15" t="s">
        <v>74</v>
      </c>
      <c r="BK145" s="107">
        <f>ROUND(I145*H145,2)</f>
        <v>0</v>
      </c>
      <c r="BL145" s="15" t="s">
        <v>128</v>
      </c>
      <c r="BM145" s="106" t="s">
        <v>153</v>
      </c>
    </row>
    <row r="146" spans="1:63" s="11" customFormat="1" ht="22.5" customHeight="1">
      <c r="A146" s="234"/>
      <c r="B146" s="235"/>
      <c r="C146" s="234"/>
      <c r="D146" s="236" t="s">
        <v>68</v>
      </c>
      <c r="E146" s="239" t="s">
        <v>154</v>
      </c>
      <c r="F146" s="239" t="s">
        <v>155</v>
      </c>
      <c r="G146" s="234"/>
      <c r="H146" s="234"/>
      <c r="I146" s="164"/>
      <c r="J146" s="240">
        <f>BK146</f>
        <v>0</v>
      </c>
      <c r="L146" s="92"/>
      <c r="M146" s="94"/>
      <c r="N146" s="95"/>
      <c r="O146" s="95"/>
      <c r="P146" s="96">
        <f>SUM(P147:P151)</f>
        <v>63.87429999999999</v>
      </c>
      <c r="Q146" s="95"/>
      <c r="R146" s="96">
        <f>SUM(R147:R151)</f>
        <v>0.008530000000000001</v>
      </c>
      <c r="S146" s="95"/>
      <c r="T146" s="97">
        <f>SUM(T147:T151)</f>
        <v>0.9397400000000001</v>
      </c>
      <c r="AR146" s="93" t="s">
        <v>74</v>
      </c>
      <c r="AT146" s="98" t="s">
        <v>68</v>
      </c>
      <c r="AU146" s="98" t="s">
        <v>74</v>
      </c>
      <c r="AY146" s="93" t="s">
        <v>121</v>
      </c>
      <c r="BK146" s="99">
        <f>SUM(BK147:BK151)</f>
        <v>0</v>
      </c>
    </row>
    <row r="147" spans="1:65" s="1" customFormat="1" ht="24" customHeight="1">
      <c r="A147" s="171"/>
      <c r="B147" s="172"/>
      <c r="C147" s="241" t="s">
        <v>156</v>
      </c>
      <c r="D147" s="241" t="s">
        <v>124</v>
      </c>
      <c r="E147" s="242" t="s">
        <v>157</v>
      </c>
      <c r="F147" s="243" t="s">
        <v>158</v>
      </c>
      <c r="G147" s="244" t="s">
        <v>127</v>
      </c>
      <c r="H147" s="245">
        <v>173</v>
      </c>
      <c r="I147" s="100">
        <v>0</v>
      </c>
      <c r="J147" s="246">
        <f>ROUND(I147*H147,2)</f>
        <v>0</v>
      </c>
      <c r="K147" s="101"/>
      <c r="L147" s="27"/>
      <c r="M147" s="102" t="s">
        <v>1</v>
      </c>
      <c r="N147" s="103" t="s">
        <v>34</v>
      </c>
      <c r="O147" s="104">
        <v>0.308</v>
      </c>
      <c r="P147" s="104">
        <f>O147*H147</f>
        <v>53.284</v>
      </c>
      <c r="Q147" s="104">
        <v>4E-05</v>
      </c>
      <c r="R147" s="104">
        <f>Q147*H147</f>
        <v>0.006920000000000001</v>
      </c>
      <c r="S147" s="104">
        <v>0</v>
      </c>
      <c r="T147" s="105">
        <f>S147*H147</f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06" t="s">
        <v>128</v>
      </c>
      <c r="AT147" s="106" t="s">
        <v>124</v>
      </c>
      <c r="AU147" s="106" t="s">
        <v>76</v>
      </c>
      <c r="AY147" s="15" t="s">
        <v>121</v>
      </c>
      <c r="BE147" s="107">
        <f>IF(N147="základní",J147,0)</f>
        <v>0</v>
      </c>
      <c r="BF147" s="107">
        <f>IF(N147="snížená",J147,0)</f>
        <v>0</v>
      </c>
      <c r="BG147" s="107">
        <f>IF(N147="zákl. přenesená",J147,0)</f>
        <v>0</v>
      </c>
      <c r="BH147" s="107">
        <f>IF(N147="sníž. přenesená",J147,0)</f>
        <v>0</v>
      </c>
      <c r="BI147" s="107">
        <f>IF(N147="nulová",J147,0)</f>
        <v>0</v>
      </c>
      <c r="BJ147" s="15" t="s">
        <v>74</v>
      </c>
      <c r="BK147" s="107">
        <f>ROUND(I147*H147,2)</f>
        <v>0</v>
      </c>
      <c r="BL147" s="15" t="s">
        <v>128</v>
      </c>
      <c r="BM147" s="106" t="s">
        <v>159</v>
      </c>
    </row>
    <row r="148" spans="1:65" s="1" customFormat="1" ht="16.5" customHeight="1">
      <c r="A148" s="171"/>
      <c r="B148" s="172"/>
      <c r="C148" s="241" t="s">
        <v>137</v>
      </c>
      <c r="D148" s="241" t="s">
        <v>124</v>
      </c>
      <c r="E148" s="242" t="s">
        <v>160</v>
      </c>
      <c r="F148" s="243" t="s">
        <v>161</v>
      </c>
      <c r="G148" s="244" t="s">
        <v>162</v>
      </c>
      <c r="H148" s="245">
        <v>3</v>
      </c>
      <c r="I148" s="100">
        <v>0</v>
      </c>
      <c r="J148" s="246">
        <f>ROUND(I148*H148,2)</f>
        <v>0</v>
      </c>
      <c r="K148" s="101"/>
      <c r="L148" s="27"/>
      <c r="M148" s="102" t="s">
        <v>1</v>
      </c>
      <c r="N148" s="103" t="s">
        <v>34</v>
      </c>
      <c r="O148" s="104">
        <v>0.29</v>
      </c>
      <c r="P148" s="104">
        <f>O148*H148</f>
        <v>0.8699999999999999</v>
      </c>
      <c r="Q148" s="104">
        <v>8E-05</v>
      </c>
      <c r="R148" s="104">
        <f>Q148*H148</f>
        <v>0.00024000000000000003</v>
      </c>
      <c r="S148" s="104">
        <v>0</v>
      </c>
      <c r="T148" s="105">
        <f>S148*H148</f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06" t="s">
        <v>128</v>
      </c>
      <c r="AT148" s="106" t="s">
        <v>124</v>
      </c>
      <c r="AU148" s="106" t="s">
        <v>76</v>
      </c>
      <c r="AY148" s="15" t="s">
        <v>121</v>
      </c>
      <c r="BE148" s="107">
        <f>IF(N148="základní",J148,0)</f>
        <v>0</v>
      </c>
      <c r="BF148" s="107">
        <f>IF(N148="snížená",J148,0)</f>
        <v>0</v>
      </c>
      <c r="BG148" s="107">
        <f>IF(N148="zákl. přenesená",J148,0)</f>
        <v>0</v>
      </c>
      <c r="BH148" s="107">
        <f>IF(N148="sníž. přenesená",J148,0)</f>
        <v>0</v>
      </c>
      <c r="BI148" s="107">
        <f>IF(N148="nulová",J148,0)</f>
        <v>0</v>
      </c>
      <c r="BJ148" s="15" t="s">
        <v>74</v>
      </c>
      <c r="BK148" s="107">
        <f>ROUND(I148*H148,2)</f>
        <v>0</v>
      </c>
      <c r="BL148" s="15" t="s">
        <v>128</v>
      </c>
      <c r="BM148" s="106" t="s">
        <v>163</v>
      </c>
    </row>
    <row r="149" spans="1:65" s="1" customFormat="1" ht="33" customHeight="1">
      <c r="A149" s="171"/>
      <c r="B149" s="172"/>
      <c r="C149" s="241" t="s">
        <v>154</v>
      </c>
      <c r="D149" s="241" t="s">
        <v>124</v>
      </c>
      <c r="E149" s="242" t="s">
        <v>164</v>
      </c>
      <c r="F149" s="243" t="s">
        <v>165</v>
      </c>
      <c r="G149" s="244" t="s">
        <v>127</v>
      </c>
      <c r="H149" s="245">
        <v>6.54</v>
      </c>
      <c r="I149" s="100">
        <v>0</v>
      </c>
      <c r="J149" s="246">
        <f>ROUND(I149*H149,2)</f>
        <v>0</v>
      </c>
      <c r="K149" s="101"/>
      <c r="L149" s="27"/>
      <c r="M149" s="102" t="s">
        <v>1</v>
      </c>
      <c r="N149" s="103" t="s">
        <v>34</v>
      </c>
      <c r="O149" s="104">
        <v>0.245</v>
      </c>
      <c r="P149" s="104">
        <f>O149*H149</f>
        <v>1.6023</v>
      </c>
      <c r="Q149" s="104">
        <v>0</v>
      </c>
      <c r="R149" s="104">
        <f>Q149*H149</f>
        <v>0</v>
      </c>
      <c r="S149" s="104">
        <v>0.131</v>
      </c>
      <c r="T149" s="105">
        <f>S149*H149</f>
        <v>0.8567400000000001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06" t="s">
        <v>128</v>
      </c>
      <c r="AT149" s="106" t="s">
        <v>124</v>
      </c>
      <c r="AU149" s="106" t="s">
        <v>76</v>
      </c>
      <c r="AY149" s="15" t="s">
        <v>121</v>
      </c>
      <c r="BE149" s="107">
        <f>IF(N149="základní",J149,0)</f>
        <v>0</v>
      </c>
      <c r="BF149" s="107">
        <f>IF(N149="snížená",J149,0)</f>
        <v>0</v>
      </c>
      <c r="BG149" s="107">
        <f>IF(N149="zákl. přenesená",J149,0)</f>
        <v>0</v>
      </c>
      <c r="BH149" s="107">
        <f>IF(N149="sníž. přenesená",J149,0)</f>
        <v>0</v>
      </c>
      <c r="BI149" s="107">
        <f>IF(N149="nulová",J149,0)</f>
        <v>0</v>
      </c>
      <c r="BJ149" s="15" t="s">
        <v>74</v>
      </c>
      <c r="BK149" s="107">
        <f>ROUND(I149*H149,2)</f>
        <v>0</v>
      </c>
      <c r="BL149" s="15" t="s">
        <v>128</v>
      </c>
      <c r="BM149" s="106" t="s">
        <v>166</v>
      </c>
    </row>
    <row r="150" spans="1:65" s="1" customFormat="1" ht="33" customHeight="1">
      <c r="A150" s="171"/>
      <c r="B150" s="172"/>
      <c r="C150" s="241" t="s">
        <v>167</v>
      </c>
      <c r="D150" s="241" t="s">
        <v>124</v>
      </c>
      <c r="E150" s="242" t="s">
        <v>168</v>
      </c>
      <c r="F150" s="243" t="s">
        <v>169</v>
      </c>
      <c r="G150" s="244" t="s">
        <v>170</v>
      </c>
      <c r="H150" s="245">
        <v>6</v>
      </c>
      <c r="I150" s="100">
        <v>0</v>
      </c>
      <c r="J150" s="246">
        <f>ROUND(I150*H150,2)</f>
        <v>0</v>
      </c>
      <c r="K150" s="101"/>
      <c r="L150" s="27"/>
      <c r="M150" s="102" t="s">
        <v>1</v>
      </c>
      <c r="N150" s="103" t="s">
        <v>34</v>
      </c>
      <c r="O150" s="104">
        <v>1.053</v>
      </c>
      <c r="P150" s="104">
        <f>O150*H150</f>
        <v>6.318</v>
      </c>
      <c r="Q150" s="104">
        <v>0</v>
      </c>
      <c r="R150" s="104">
        <f>Q150*H150</f>
        <v>0</v>
      </c>
      <c r="S150" s="104">
        <v>0.009</v>
      </c>
      <c r="T150" s="105">
        <f>S150*H150</f>
        <v>0.05399999999999999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06" t="s">
        <v>128</v>
      </c>
      <c r="AT150" s="106" t="s">
        <v>124</v>
      </c>
      <c r="AU150" s="106" t="s">
        <v>76</v>
      </c>
      <c r="AY150" s="15" t="s">
        <v>121</v>
      </c>
      <c r="BE150" s="107">
        <f>IF(N150="základní",J150,0)</f>
        <v>0</v>
      </c>
      <c r="BF150" s="107">
        <f>IF(N150="snížená",J150,0)</f>
        <v>0</v>
      </c>
      <c r="BG150" s="107">
        <f>IF(N150="zákl. přenesená",J150,0)</f>
        <v>0</v>
      </c>
      <c r="BH150" s="107">
        <f>IF(N150="sníž. přenesená",J150,0)</f>
        <v>0</v>
      </c>
      <c r="BI150" s="107">
        <f>IF(N150="nulová",J150,0)</f>
        <v>0</v>
      </c>
      <c r="BJ150" s="15" t="s">
        <v>74</v>
      </c>
      <c r="BK150" s="107">
        <f>ROUND(I150*H150,2)</f>
        <v>0</v>
      </c>
      <c r="BL150" s="15" t="s">
        <v>128</v>
      </c>
      <c r="BM150" s="106" t="s">
        <v>171</v>
      </c>
    </row>
    <row r="151" spans="1:65" s="1" customFormat="1" ht="24" customHeight="1">
      <c r="A151" s="171"/>
      <c r="B151" s="172"/>
      <c r="C151" s="241" t="s">
        <v>172</v>
      </c>
      <c r="D151" s="241" t="s">
        <v>124</v>
      </c>
      <c r="E151" s="242" t="s">
        <v>173</v>
      </c>
      <c r="F151" s="243" t="s">
        <v>174</v>
      </c>
      <c r="G151" s="244" t="s">
        <v>170</v>
      </c>
      <c r="H151" s="245">
        <v>1</v>
      </c>
      <c r="I151" s="100">
        <v>0</v>
      </c>
      <c r="J151" s="246">
        <f>ROUND(I151*H151,2)</f>
        <v>0</v>
      </c>
      <c r="K151" s="101"/>
      <c r="L151" s="27"/>
      <c r="M151" s="102" t="s">
        <v>1</v>
      </c>
      <c r="N151" s="103" t="s">
        <v>34</v>
      </c>
      <c r="O151" s="104">
        <v>1.8</v>
      </c>
      <c r="P151" s="104">
        <f>O151*H151</f>
        <v>1.8</v>
      </c>
      <c r="Q151" s="104">
        <v>0.00137</v>
      </c>
      <c r="R151" s="104">
        <f>Q151*H151</f>
        <v>0.00137</v>
      </c>
      <c r="S151" s="104">
        <v>0.029</v>
      </c>
      <c r="T151" s="105">
        <f>S151*H151</f>
        <v>0.029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06" t="s">
        <v>128</v>
      </c>
      <c r="AT151" s="106" t="s">
        <v>124</v>
      </c>
      <c r="AU151" s="106" t="s">
        <v>76</v>
      </c>
      <c r="AY151" s="15" t="s">
        <v>121</v>
      </c>
      <c r="BE151" s="107">
        <f>IF(N151="základní",J151,0)</f>
        <v>0</v>
      </c>
      <c r="BF151" s="107">
        <f>IF(N151="snížená",J151,0)</f>
        <v>0</v>
      </c>
      <c r="BG151" s="107">
        <f>IF(N151="zákl. přenesená",J151,0)</f>
        <v>0</v>
      </c>
      <c r="BH151" s="107">
        <f>IF(N151="sníž. přenesená",J151,0)</f>
        <v>0</v>
      </c>
      <c r="BI151" s="107">
        <f>IF(N151="nulová",J151,0)</f>
        <v>0</v>
      </c>
      <c r="BJ151" s="15" t="s">
        <v>74</v>
      </c>
      <c r="BK151" s="107">
        <f>ROUND(I151*H151,2)</f>
        <v>0</v>
      </c>
      <c r="BL151" s="15" t="s">
        <v>128</v>
      </c>
      <c r="BM151" s="106" t="s">
        <v>175</v>
      </c>
    </row>
    <row r="152" spans="1:63" s="11" customFormat="1" ht="22.5" customHeight="1">
      <c r="A152" s="234"/>
      <c r="B152" s="235"/>
      <c r="C152" s="234"/>
      <c r="D152" s="236" t="s">
        <v>68</v>
      </c>
      <c r="E152" s="239" t="s">
        <v>176</v>
      </c>
      <c r="F152" s="239" t="s">
        <v>177</v>
      </c>
      <c r="G152" s="234"/>
      <c r="H152" s="234"/>
      <c r="I152" s="164"/>
      <c r="J152" s="240">
        <f>BK152</f>
        <v>0</v>
      </c>
      <c r="L152" s="92"/>
      <c r="M152" s="94"/>
      <c r="N152" s="95"/>
      <c r="O152" s="95"/>
      <c r="P152" s="96">
        <f>SUM(P153:P157)</f>
        <v>0.3458</v>
      </c>
      <c r="Q152" s="95"/>
      <c r="R152" s="96">
        <f>SUM(R153:R157)</f>
        <v>0</v>
      </c>
      <c r="S152" s="95"/>
      <c r="T152" s="97">
        <f>SUM(T153:T157)</f>
        <v>0</v>
      </c>
      <c r="AR152" s="93" t="s">
        <v>74</v>
      </c>
      <c r="AT152" s="98" t="s">
        <v>68</v>
      </c>
      <c r="AU152" s="98" t="s">
        <v>74</v>
      </c>
      <c r="AY152" s="93" t="s">
        <v>121</v>
      </c>
      <c r="BK152" s="99">
        <f>SUM(BK153:BK157)</f>
        <v>0</v>
      </c>
    </row>
    <row r="153" spans="1:65" s="1" customFormat="1" ht="24" customHeight="1">
      <c r="A153" s="171"/>
      <c r="B153" s="172"/>
      <c r="C153" s="241" t="s">
        <v>8</v>
      </c>
      <c r="D153" s="241" t="s">
        <v>124</v>
      </c>
      <c r="E153" s="242" t="s">
        <v>178</v>
      </c>
      <c r="F153" s="243" t="s">
        <v>179</v>
      </c>
      <c r="G153" s="244" t="s">
        <v>141</v>
      </c>
      <c r="H153" s="245">
        <v>2.6</v>
      </c>
      <c r="I153" s="100">
        <v>0</v>
      </c>
      <c r="J153" s="246">
        <f>ROUND(I153*H153,2)</f>
        <v>0</v>
      </c>
      <c r="K153" s="101"/>
      <c r="L153" s="27"/>
      <c r="M153" s="102" t="s">
        <v>1</v>
      </c>
      <c r="N153" s="103" t="s">
        <v>34</v>
      </c>
      <c r="O153" s="104">
        <v>0.091</v>
      </c>
      <c r="P153" s="104">
        <f>O153*H153</f>
        <v>0.2366</v>
      </c>
      <c r="Q153" s="104">
        <v>0</v>
      </c>
      <c r="R153" s="104">
        <f>Q153*H153</f>
        <v>0</v>
      </c>
      <c r="S153" s="104">
        <v>0</v>
      </c>
      <c r="T153" s="105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06" t="s">
        <v>128</v>
      </c>
      <c r="AT153" s="106" t="s">
        <v>124</v>
      </c>
      <c r="AU153" s="106" t="s">
        <v>76</v>
      </c>
      <c r="AY153" s="15" t="s">
        <v>121</v>
      </c>
      <c r="BE153" s="107">
        <f>IF(N153="základní",J153,0)</f>
        <v>0</v>
      </c>
      <c r="BF153" s="107">
        <f>IF(N153="snížená",J153,0)</f>
        <v>0</v>
      </c>
      <c r="BG153" s="107">
        <f>IF(N153="zákl. přenesená",J153,0)</f>
        <v>0</v>
      </c>
      <c r="BH153" s="107">
        <f>IF(N153="sníž. přenesená",J153,0)</f>
        <v>0</v>
      </c>
      <c r="BI153" s="107">
        <f>IF(N153="nulová",J153,0)</f>
        <v>0</v>
      </c>
      <c r="BJ153" s="15" t="s">
        <v>74</v>
      </c>
      <c r="BK153" s="107">
        <f>ROUND(I153*H153,2)</f>
        <v>0</v>
      </c>
      <c r="BL153" s="15" t="s">
        <v>128</v>
      </c>
      <c r="BM153" s="106" t="s">
        <v>180</v>
      </c>
    </row>
    <row r="154" spans="1:65" s="1" customFormat="1" ht="24" customHeight="1">
      <c r="A154" s="171"/>
      <c r="B154" s="172"/>
      <c r="C154" s="241" t="s">
        <v>181</v>
      </c>
      <c r="D154" s="241" t="s">
        <v>124</v>
      </c>
      <c r="E154" s="242" t="s">
        <v>182</v>
      </c>
      <c r="F154" s="243" t="s">
        <v>183</v>
      </c>
      <c r="G154" s="244" t="s">
        <v>141</v>
      </c>
      <c r="H154" s="245">
        <v>36.4</v>
      </c>
      <c r="I154" s="100">
        <v>0</v>
      </c>
      <c r="J154" s="246">
        <f>ROUND(I154*H154,2)</f>
        <v>0</v>
      </c>
      <c r="K154" s="101"/>
      <c r="L154" s="27"/>
      <c r="M154" s="102" t="s">
        <v>1</v>
      </c>
      <c r="N154" s="103" t="s">
        <v>34</v>
      </c>
      <c r="O154" s="104">
        <v>0.003</v>
      </c>
      <c r="P154" s="104">
        <f>O154*H154</f>
        <v>0.10919999999999999</v>
      </c>
      <c r="Q154" s="104">
        <v>0</v>
      </c>
      <c r="R154" s="104">
        <f>Q154*H154</f>
        <v>0</v>
      </c>
      <c r="S154" s="104">
        <v>0</v>
      </c>
      <c r="T154" s="105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06" t="s">
        <v>128</v>
      </c>
      <c r="AT154" s="106" t="s">
        <v>124</v>
      </c>
      <c r="AU154" s="106" t="s">
        <v>76</v>
      </c>
      <c r="AY154" s="15" t="s">
        <v>121</v>
      </c>
      <c r="BE154" s="107">
        <f>IF(N154="základní",J154,0)</f>
        <v>0</v>
      </c>
      <c r="BF154" s="107">
        <f>IF(N154="snížená",J154,0)</f>
        <v>0</v>
      </c>
      <c r="BG154" s="107">
        <f>IF(N154="zákl. přenesená",J154,0)</f>
        <v>0</v>
      </c>
      <c r="BH154" s="107">
        <f>IF(N154="sníž. přenesená",J154,0)</f>
        <v>0</v>
      </c>
      <c r="BI154" s="107">
        <f>IF(N154="nulová",J154,0)</f>
        <v>0</v>
      </c>
      <c r="BJ154" s="15" t="s">
        <v>74</v>
      </c>
      <c r="BK154" s="107">
        <f>ROUND(I154*H154,2)</f>
        <v>0</v>
      </c>
      <c r="BL154" s="15" t="s">
        <v>128</v>
      </c>
      <c r="BM154" s="106" t="s">
        <v>184</v>
      </c>
    </row>
    <row r="155" spans="1:65" s="1" customFormat="1" ht="24" customHeight="1">
      <c r="A155" s="171"/>
      <c r="B155" s="172"/>
      <c r="C155" s="241" t="s">
        <v>185</v>
      </c>
      <c r="D155" s="241" t="s">
        <v>124</v>
      </c>
      <c r="E155" s="242" t="s">
        <v>186</v>
      </c>
      <c r="F155" s="243" t="s">
        <v>187</v>
      </c>
      <c r="G155" s="244" t="s">
        <v>141</v>
      </c>
      <c r="H155" s="245">
        <v>0.75</v>
      </c>
      <c r="I155" s="100">
        <v>0</v>
      </c>
      <c r="J155" s="246">
        <f>ROUND(I155*H155,2)</f>
        <v>0</v>
      </c>
      <c r="K155" s="101"/>
      <c r="L155" s="27"/>
      <c r="M155" s="102" t="s">
        <v>1</v>
      </c>
      <c r="N155" s="103" t="s">
        <v>34</v>
      </c>
      <c r="O155" s="104">
        <v>0</v>
      </c>
      <c r="P155" s="104">
        <f>O155*H155</f>
        <v>0</v>
      </c>
      <c r="Q155" s="104">
        <v>0</v>
      </c>
      <c r="R155" s="104">
        <f>Q155*H155</f>
        <v>0</v>
      </c>
      <c r="S155" s="104">
        <v>0</v>
      </c>
      <c r="T155" s="105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06" t="s">
        <v>128</v>
      </c>
      <c r="AT155" s="106" t="s">
        <v>124</v>
      </c>
      <c r="AU155" s="106" t="s">
        <v>76</v>
      </c>
      <c r="AY155" s="15" t="s">
        <v>121</v>
      </c>
      <c r="BE155" s="107">
        <f>IF(N155="základní",J155,0)</f>
        <v>0</v>
      </c>
      <c r="BF155" s="107">
        <f>IF(N155="snížená",J155,0)</f>
        <v>0</v>
      </c>
      <c r="BG155" s="107">
        <f>IF(N155="zákl. přenesená",J155,0)</f>
        <v>0</v>
      </c>
      <c r="BH155" s="107">
        <f>IF(N155="sníž. přenesená",J155,0)</f>
        <v>0</v>
      </c>
      <c r="BI155" s="107">
        <f>IF(N155="nulová",J155,0)</f>
        <v>0</v>
      </c>
      <c r="BJ155" s="15" t="s">
        <v>74</v>
      </c>
      <c r="BK155" s="107">
        <f>ROUND(I155*H155,2)</f>
        <v>0</v>
      </c>
      <c r="BL155" s="15" t="s">
        <v>128</v>
      </c>
      <c r="BM155" s="106" t="s">
        <v>188</v>
      </c>
    </row>
    <row r="156" spans="1:65" s="1" customFormat="1" ht="24" customHeight="1">
      <c r="A156" s="171"/>
      <c r="B156" s="172"/>
      <c r="C156" s="241" t="s">
        <v>189</v>
      </c>
      <c r="D156" s="241" t="s">
        <v>124</v>
      </c>
      <c r="E156" s="242" t="s">
        <v>190</v>
      </c>
      <c r="F156" s="243" t="s">
        <v>191</v>
      </c>
      <c r="G156" s="244" t="s">
        <v>141</v>
      </c>
      <c r="H156" s="245">
        <v>1.79</v>
      </c>
      <c r="I156" s="100">
        <v>0</v>
      </c>
      <c r="J156" s="246">
        <f>ROUND(I156*H156,2)</f>
        <v>0</v>
      </c>
      <c r="K156" s="101"/>
      <c r="L156" s="27"/>
      <c r="M156" s="102" t="s">
        <v>1</v>
      </c>
      <c r="N156" s="103" t="s">
        <v>34</v>
      </c>
      <c r="O156" s="104">
        <v>0</v>
      </c>
      <c r="P156" s="104">
        <f>O156*H156</f>
        <v>0</v>
      </c>
      <c r="Q156" s="104">
        <v>0</v>
      </c>
      <c r="R156" s="104">
        <f>Q156*H156</f>
        <v>0</v>
      </c>
      <c r="S156" s="104">
        <v>0</v>
      </c>
      <c r="T156" s="105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06" t="s">
        <v>128</v>
      </c>
      <c r="AT156" s="106" t="s">
        <v>124</v>
      </c>
      <c r="AU156" s="106" t="s">
        <v>76</v>
      </c>
      <c r="AY156" s="15" t="s">
        <v>121</v>
      </c>
      <c r="BE156" s="107">
        <f>IF(N156="základní",J156,0)</f>
        <v>0</v>
      </c>
      <c r="BF156" s="107">
        <f>IF(N156="snížená",J156,0)</f>
        <v>0</v>
      </c>
      <c r="BG156" s="107">
        <f>IF(N156="zákl. přenesená",J156,0)</f>
        <v>0</v>
      </c>
      <c r="BH156" s="107">
        <f>IF(N156="sníž. přenesená",J156,0)</f>
        <v>0</v>
      </c>
      <c r="BI156" s="107">
        <f>IF(N156="nulová",J156,0)</f>
        <v>0</v>
      </c>
      <c r="BJ156" s="15" t="s">
        <v>74</v>
      </c>
      <c r="BK156" s="107">
        <f>ROUND(I156*H156,2)</f>
        <v>0</v>
      </c>
      <c r="BL156" s="15" t="s">
        <v>128</v>
      </c>
      <c r="BM156" s="106" t="s">
        <v>192</v>
      </c>
    </row>
    <row r="157" spans="1:65" s="1" customFormat="1" ht="24" customHeight="1">
      <c r="A157" s="171"/>
      <c r="B157" s="172"/>
      <c r="C157" s="241" t="s">
        <v>193</v>
      </c>
      <c r="D157" s="241" t="s">
        <v>124</v>
      </c>
      <c r="E157" s="242" t="s">
        <v>194</v>
      </c>
      <c r="F157" s="243" t="s">
        <v>195</v>
      </c>
      <c r="G157" s="244" t="s">
        <v>141</v>
      </c>
      <c r="H157" s="245">
        <v>0.06</v>
      </c>
      <c r="I157" s="100">
        <v>0</v>
      </c>
      <c r="J157" s="246">
        <f>ROUND(I157*H157,2)</f>
        <v>0</v>
      </c>
      <c r="K157" s="101"/>
      <c r="L157" s="27"/>
      <c r="M157" s="102" t="s">
        <v>1</v>
      </c>
      <c r="N157" s="103" t="s">
        <v>34</v>
      </c>
      <c r="O157" s="104">
        <v>0</v>
      </c>
      <c r="P157" s="104">
        <f>O157*H157</f>
        <v>0</v>
      </c>
      <c r="Q157" s="104">
        <v>0</v>
      </c>
      <c r="R157" s="104">
        <f>Q157*H157</f>
        <v>0</v>
      </c>
      <c r="S157" s="104">
        <v>0</v>
      </c>
      <c r="T157" s="105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06" t="s">
        <v>128</v>
      </c>
      <c r="AT157" s="106" t="s">
        <v>124</v>
      </c>
      <c r="AU157" s="106" t="s">
        <v>76</v>
      </c>
      <c r="AY157" s="15" t="s">
        <v>121</v>
      </c>
      <c r="BE157" s="107">
        <f>IF(N157="základní",J157,0)</f>
        <v>0</v>
      </c>
      <c r="BF157" s="107">
        <f>IF(N157="snížená",J157,0)</f>
        <v>0</v>
      </c>
      <c r="BG157" s="107">
        <f>IF(N157="zákl. přenesená",J157,0)</f>
        <v>0</v>
      </c>
      <c r="BH157" s="107">
        <f>IF(N157="sníž. přenesená",J157,0)</f>
        <v>0</v>
      </c>
      <c r="BI157" s="107">
        <f>IF(N157="nulová",J157,0)</f>
        <v>0</v>
      </c>
      <c r="BJ157" s="15" t="s">
        <v>74</v>
      </c>
      <c r="BK157" s="107">
        <f>ROUND(I157*H157,2)</f>
        <v>0</v>
      </c>
      <c r="BL157" s="15" t="s">
        <v>128</v>
      </c>
      <c r="BM157" s="106" t="s">
        <v>196</v>
      </c>
    </row>
    <row r="158" spans="1:63" s="11" customFormat="1" ht="25.5" customHeight="1">
      <c r="A158" s="234"/>
      <c r="B158" s="235"/>
      <c r="C158" s="234"/>
      <c r="D158" s="236" t="s">
        <v>68</v>
      </c>
      <c r="E158" s="237" t="s">
        <v>197</v>
      </c>
      <c r="F158" s="237" t="s">
        <v>198</v>
      </c>
      <c r="G158" s="234"/>
      <c r="H158" s="234"/>
      <c r="I158" s="164"/>
      <c r="J158" s="238">
        <f>BK158</f>
        <v>0</v>
      </c>
      <c r="L158" s="92"/>
      <c r="M158" s="94"/>
      <c r="N158" s="95"/>
      <c r="O158" s="95"/>
      <c r="P158" s="96">
        <f>P159+P166+P168+P208+P227+P231+P233+P239+P242+P247+P250</f>
        <v>557.244462</v>
      </c>
      <c r="Q158" s="95"/>
      <c r="R158" s="96">
        <f>R159+R166+R168+R208+R227+R231+R233+R239+R242+R247+R250</f>
        <v>1.5712632199999998</v>
      </c>
      <c r="S158" s="95"/>
      <c r="T158" s="97">
        <f>T159+T166+T168+T208+T227+T231+T233+T239+T242+T247+T250</f>
        <v>0.9644621</v>
      </c>
      <c r="AR158" s="93" t="s">
        <v>76</v>
      </c>
      <c r="AT158" s="98" t="s">
        <v>68</v>
      </c>
      <c r="AU158" s="98" t="s">
        <v>69</v>
      </c>
      <c r="AY158" s="93" t="s">
        <v>121</v>
      </c>
      <c r="BK158" s="99">
        <f>BK159+BK166+BK168+BK208+BK227+BK231+BK233+BK239+BK242+BK247+BK250</f>
        <v>0</v>
      </c>
    </row>
    <row r="159" spans="1:63" s="11" customFormat="1" ht="22.5" customHeight="1">
      <c r="A159" s="234"/>
      <c r="B159" s="235"/>
      <c r="C159" s="234"/>
      <c r="D159" s="236" t="s">
        <v>68</v>
      </c>
      <c r="E159" s="239" t="s">
        <v>199</v>
      </c>
      <c r="F159" s="239" t="s">
        <v>200</v>
      </c>
      <c r="G159" s="234"/>
      <c r="H159" s="234"/>
      <c r="I159" s="164"/>
      <c r="J159" s="240">
        <f>BK159</f>
        <v>0</v>
      </c>
      <c r="L159" s="92"/>
      <c r="M159" s="94"/>
      <c r="N159" s="95"/>
      <c r="O159" s="95"/>
      <c r="P159" s="96">
        <f>SUM(P160:P165)</f>
        <v>2.688</v>
      </c>
      <c r="Q159" s="95"/>
      <c r="R159" s="96">
        <f>SUM(R160:R165)</f>
        <v>0.01772</v>
      </c>
      <c r="S159" s="95"/>
      <c r="T159" s="97">
        <f>SUM(T160:T165)</f>
        <v>0.038790000000000005</v>
      </c>
      <c r="AR159" s="93" t="s">
        <v>76</v>
      </c>
      <c r="AT159" s="98" t="s">
        <v>68</v>
      </c>
      <c r="AU159" s="98" t="s">
        <v>74</v>
      </c>
      <c r="AY159" s="93" t="s">
        <v>121</v>
      </c>
      <c r="BK159" s="99">
        <f>SUM(BK160:BK165)</f>
        <v>0</v>
      </c>
    </row>
    <row r="160" spans="1:65" s="1" customFormat="1" ht="16.5" customHeight="1">
      <c r="A160" s="171"/>
      <c r="B160" s="172"/>
      <c r="C160" s="241" t="s">
        <v>201</v>
      </c>
      <c r="D160" s="241" t="s">
        <v>124</v>
      </c>
      <c r="E160" s="242" t="s">
        <v>202</v>
      </c>
      <c r="F160" s="243" t="s">
        <v>203</v>
      </c>
      <c r="G160" s="244" t="s">
        <v>204</v>
      </c>
      <c r="H160" s="245">
        <v>1</v>
      </c>
      <c r="I160" s="100">
        <v>0</v>
      </c>
      <c r="J160" s="246">
        <f aca="true" t="shared" si="0" ref="J160:J165">ROUND(I160*H160,2)</f>
        <v>0</v>
      </c>
      <c r="K160" s="101"/>
      <c r="L160" s="27"/>
      <c r="M160" s="102" t="s">
        <v>1</v>
      </c>
      <c r="N160" s="103" t="s">
        <v>34</v>
      </c>
      <c r="O160" s="104">
        <v>0.548</v>
      </c>
      <c r="P160" s="104">
        <f aca="true" t="shared" si="1" ref="P160:P165">O160*H160</f>
        <v>0.548</v>
      </c>
      <c r="Q160" s="104">
        <v>0</v>
      </c>
      <c r="R160" s="104">
        <f aca="true" t="shared" si="2" ref="R160:R165">Q160*H160</f>
        <v>0</v>
      </c>
      <c r="S160" s="104">
        <v>0.01933</v>
      </c>
      <c r="T160" s="105">
        <f aca="true" t="shared" si="3" ref="T160:T165">S160*H160</f>
        <v>0.01933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06" t="s">
        <v>193</v>
      </c>
      <c r="AT160" s="106" t="s">
        <v>124</v>
      </c>
      <c r="AU160" s="106" t="s">
        <v>76</v>
      </c>
      <c r="AY160" s="15" t="s">
        <v>121</v>
      </c>
      <c r="BE160" s="107">
        <f aca="true" t="shared" si="4" ref="BE160:BE165">IF(N160="základní",J160,0)</f>
        <v>0</v>
      </c>
      <c r="BF160" s="107">
        <f aca="true" t="shared" si="5" ref="BF160:BF165">IF(N160="snížená",J160,0)</f>
        <v>0</v>
      </c>
      <c r="BG160" s="107">
        <f aca="true" t="shared" si="6" ref="BG160:BG165">IF(N160="zákl. přenesená",J160,0)</f>
        <v>0</v>
      </c>
      <c r="BH160" s="107">
        <f aca="true" t="shared" si="7" ref="BH160:BH165">IF(N160="sníž. přenesená",J160,0)</f>
        <v>0</v>
      </c>
      <c r="BI160" s="107">
        <f aca="true" t="shared" si="8" ref="BI160:BI165">IF(N160="nulová",J160,0)</f>
        <v>0</v>
      </c>
      <c r="BJ160" s="15" t="s">
        <v>74</v>
      </c>
      <c r="BK160" s="107">
        <f aca="true" t="shared" si="9" ref="BK160:BK165">ROUND(I160*H160,2)</f>
        <v>0</v>
      </c>
      <c r="BL160" s="15" t="s">
        <v>193</v>
      </c>
      <c r="BM160" s="106" t="s">
        <v>205</v>
      </c>
    </row>
    <row r="161" spans="1:65" s="1" customFormat="1" ht="24" customHeight="1">
      <c r="A161" s="171"/>
      <c r="B161" s="172"/>
      <c r="C161" s="241" t="s">
        <v>206</v>
      </c>
      <c r="D161" s="241" t="s">
        <v>124</v>
      </c>
      <c r="E161" s="242" t="s">
        <v>207</v>
      </c>
      <c r="F161" s="243" t="s">
        <v>208</v>
      </c>
      <c r="G161" s="244" t="s">
        <v>204</v>
      </c>
      <c r="H161" s="245">
        <v>1</v>
      </c>
      <c r="I161" s="100">
        <v>0</v>
      </c>
      <c r="J161" s="246">
        <f t="shared" si="0"/>
        <v>0</v>
      </c>
      <c r="K161" s="101"/>
      <c r="L161" s="27"/>
      <c r="M161" s="102" t="s">
        <v>1</v>
      </c>
      <c r="N161" s="103" t="s">
        <v>34</v>
      </c>
      <c r="O161" s="104">
        <v>1.1</v>
      </c>
      <c r="P161" s="104">
        <f t="shared" si="1"/>
        <v>1.1</v>
      </c>
      <c r="Q161" s="104">
        <v>0.01697</v>
      </c>
      <c r="R161" s="104">
        <f t="shared" si="2"/>
        <v>0.01697</v>
      </c>
      <c r="S161" s="104">
        <v>0</v>
      </c>
      <c r="T161" s="105">
        <f t="shared" si="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06" t="s">
        <v>193</v>
      </c>
      <c r="AT161" s="106" t="s">
        <v>124</v>
      </c>
      <c r="AU161" s="106" t="s">
        <v>76</v>
      </c>
      <c r="AY161" s="15" t="s">
        <v>121</v>
      </c>
      <c r="BE161" s="107">
        <f t="shared" si="4"/>
        <v>0</v>
      </c>
      <c r="BF161" s="107">
        <f t="shared" si="5"/>
        <v>0</v>
      </c>
      <c r="BG161" s="107">
        <f t="shared" si="6"/>
        <v>0</v>
      </c>
      <c r="BH161" s="107">
        <f t="shared" si="7"/>
        <v>0</v>
      </c>
      <c r="BI161" s="107">
        <f t="shared" si="8"/>
        <v>0</v>
      </c>
      <c r="BJ161" s="15" t="s">
        <v>74</v>
      </c>
      <c r="BK161" s="107">
        <f t="shared" si="9"/>
        <v>0</v>
      </c>
      <c r="BL161" s="15" t="s">
        <v>193</v>
      </c>
      <c r="BM161" s="106" t="s">
        <v>209</v>
      </c>
    </row>
    <row r="162" spans="1:65" s="1" customFormat="1" ht="16.5" customHeight="1">
      <c r="A162" s="171"/>
      <c r="B162" s="172"/>
      <c r="C162" s="241" t="s">
        <v>210</v>
      </c>
      <c r="D162" s="241" t="s">
        <v>124</v>
      </c>
      <c r="E162" s="242" t="s">
        <v>211</v>
      </c>
      <c r="F162" s="243" t="s">
        <v>212</v>
      </c>
      <c r="G162" s="244" t="s">
        <v>204</v>
      </c>
      <c r="H162" s="245">
        <v>1</v>
      </c>
      <c r="I162" s="100">
        <v>0</v>
      </c>
      <c r="J162" s="246">
        <f t="shared" si="0"/>
        <v>0</v>
      </c>
      <c r="K162" s="101"/>
      <c r="L162" s="27"/>
      <c r="M162" s="102" t="s">
        <v>1</v>
      </c>
      <c r="N162" s="103" t="s">
        <v>34</v>
      </c>
      <c r="O162" s="104">
        <v>0.362</v>
      </c>
      <c r="P162" s="104">
        <f t="shared" si="1"/>
        <v>0.362</v>
      </c>
      <c r="Q162" s="104">
        <v>0</v>
      </c>
      <c r="R162" s="104">
        <f t="shared" si="2"/>
        <v>0</v>
      </c>
      <c r="S162" s="104">
        <v>0.01946</v>
      </c>
      <c r="T162" s="105">
        <f t="shared" si="3"/>
        <v>0.01946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06" t="s">
        <v>193</v>
      </c>
      <c r="AT162" s="106" t="s">
        <v>124</v>
      </c>
      <c r="AU162" s="106" t="s">
        <v>76</v>
      </c>
      <c r="AY162" s="15" t="s">
        <v>121</v>
      </c>
      <c r="BE162" s="107">
        <f t="shared" si="4"/>
        <v>0</v>
      </c>
      <c r="BF162" s="107">
        <f t="shared" si="5"/>
        <v>0</v>
      </c>
      <c r="BG162" s="107">
        <f t="shared" si="6"/>
        <v>0</v>
      </c>
      <c r="BH162" s="107">
        <f t="shared" si="7"/>
        <v>0</v>
      </c>
      <c r="BI162" s="107">
        <f t="shared" si="8"/>
        <v>0</v>
      </c>
      <c r="BJ162" s="15" t="s">
        <v>74</v>
      </c>
      <c r="BK162" s="107">
        <f t="shared" si="9"/>
        <v>0</v>
      </c>
      <c r="BL162" s="15" t="s">
        <v>193</v>
      </c>
      <c r="BM162" s="106" t="s">
        <v>213</v>
      </c>
    </row>
    <row r="163" spans="1:65" s="1" customFormat="1" ht="16.5" customHeight="1">
      <c r="A163" s="171"/>
      <c r="B163" s="172"/>
      <c r="C163" s="241" t="s">
        <v>214</v>
      </c>
      <c r="D163" s="241" t="s">
        <v>124</v>
      </c>
      <c r="E163" s="242" t="s">
        <v>215</v>
      </c>
      <c r="F163" s="243" t="s">
        <v>216</v>
      </c>
      <c r="G163" s="244" t="s">
        <v>204</v>
      </c>
      <c r="H163" s="245">
        <v>1</v>
      </c>
      <c r="I163" s="100">
        <v>0</v>
      </c>
      <c r="J163" s="246">
        <f t="shared" si="0"/>
        <v>0</v>
      </c>
      <c r="K163" s="101"/>
      <c r="L163" s="27"/>
      <c r="M163" s="102" t="s">
        <v>1</v>
      </c>
      <c r="N163" s="103" t="s">
        <v>34</v>
      </c>
      <c r="O163" s="104">
        <v>0.33</v>
      </c>
      <c r="P163" s="104">
        <f t="shared" si="1"/>
        <v>0.33</v>
      </c>
      <c r="Q163" s="104">
        <v>0.00052</v>
      </c>
      <c r="R163" s="104">
        <f t="shared" si="2"/>
        <v>0.00052</v>
      </c>
      <c r="S163" s="104">
        <v>0</v>
      </c>
      <c r="T163" s="105">
        <f t="shared" si="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06" t="s">
        <v>193</v>
      </c>
      <c r="AT163" s="106" t="s">
        <v>124</v>
      </c>
      <c r="AU163" s="106" t="s">
        <v>76</v>
      </c>
      <c r="AY163" s="15" t="s">
        <v>121</v>
      </c>
      <c r="BE163" s="107">
        <f t="shared" si="4"/>
        <v>0</v>
      </c>
      <c r="BF163" s="107">
        <f t="shared" si="5"/>
        <v>0</v>
      </c>
      <c r="BG163" s="107">
        <f t="shared" si="6"/>
        <v>0</v>
      </c>
      <c r="BH163" s="107">
        <f t="shared" si="7"/>
        <v>0</v>
      </c>
      <c r="BI163" s="107">
        <f t="shared" si="8"/>
        <v>0</v>
      </c>
      <c r="BJ163" s="15" t="s">
        <v>74</v>
      </c>
      <c r="BK163" s="107">
        <f t="shared" si="9"/>
        <v>0</v>
      </c>
      <c r="BL163" s="15" t="s">
        <v>193</v>
      </c>
      <c r="BM163" s="106" t="s">
        <v>217</v>
      </c>
    </row>
    <row r="164" spans="1:65" s="1" customFormat="1" ht="16.5" customHeight="1">
      <c r="A164" s="171"/>
      <c r="B164" s="172"/>
      <c r="C164" s="241" t="s">
        <v>7</v>
      </c>
      <c r="D164" s="241" t="s">
        <v>124</v>
      </c>
      <c r="E164" s="242" t="s">
        <v>218</v>
      </c>
      <c r="F164" s="243" t="s">
        <v>219</v>
      </c>
      <c r="G164" s="244" t="s">
        <v>132</v>
      </c>
      <c r="H164" s="245">
        <v>1</v>
      </c>
      <c r="I164" s="100">
        <v>0</v>
      </c>
      <c r="J164" s="246">
        <f t="shared" si="0"/>
        <v>0</v>
      </c>
      <c r="K164" s="101"/>
      <c r="L164" s="27"/>
      <c r="M164" s="102" t="s">
        <v>1</v>
      </c>
      <c r="N164" s="103" t="s">
        <v>34</v>
      </c>
      <c r="O164" s="104">
        <v>0.117</v>
      </c>
      <c r="P164" s="104">
        <f t="shared" si="1"/>
        <v>0.117</v>
      </c>
      <c r="Q164" s="104">
        <v>0</v>
      </c>
      <c r="R164" s="104">
        <f t="shared" si="2"/>
        <v>0</v>
      </c>
      <c r="S164" s="104">
        <v>0</v>
      </c>
      <c r="T164" s="105">
        <f t="shared" si="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06" t="s">
        <v>193</v>
      </c>
      <c r="AT164" s="106" t="s">
        <v>124</v>
      </c>
      <c r="AU164" s="106" t="s">
        <v>76</v>
      </c>
      <c r="AY164" s="15" t="s">
        <v>121</v>
      </c>
      <c r="BE164" s="107">
        <f t="shared" si="4"/>
        <v>0</v>
      </c>
      <c r="BF164" s="107">
        <f t="shared" si="5"/>
        <v>0</v>
      </c>
      <c r="BG164" s="107">
        <f t="shared" si="6"/>
        <v>0</v>
      </c>
      <c r="BH164" s="107">
        <f t="shared" si="7"/>
        <v>0</v>
      </c>
      <c r="BI164" s="107">
        <f t="shared" si="8"/>
        <v>0</v>
      </c>
      <c r="BJ164" s="15" t="s">
        <v>74</v>
      </c>
      <c r="BK164" s="107">
        <f t="shared" si="9"/>
        <v>0</v>
      </c>
      <c r="BL164" s="15" t="s">
        <v>193</v>
      </c>
      <c r="BM164" s="106" t="s">
        <v>220</v>
      </c>
    </row>
    <row r="165" spans="1:65" s="1" customFormat="1" ht="16.5" customHeight="1">
      <c r="A165" s="171"/>
      <c r="B165" s="172"/>
      <c r="C165" s="241" t="s">
        <v>221</v>
      </c>
      <c r="D165" s="241" t="s">
        <v>124</v>
      </c>
      <c r="E165" s="242" t="s">
        <v>222</v>
      </c>
      <c r="F165" s="243" t="s">
        <v>223</v>
      </c>
      <c r="G165" s="244" t="s">
        <v>162</v>
      </c>
      <c r="H165" s="245">
        <v>1</v>
      </c>
      <c r="I165" s="100">
        <v>0</v>
      </c>
      <c r="J165" s="246">
        <f t="shared" si="0"/>
        <v>0</v>
      </c>
      <c r="K165" s="101"/>
      <c r="L165" s="27"/>
      <c r="M165" s="102" t="s">
        <v>1</v>
      </c>
      <c r="N165" s="103" t="s">
        <v>34</v>
      </c>
      <c r="O165" s="104">
        <v>0.231</v>
      </c>
      <c r="P165" s="104">
        <f t="shared" si="1"/>
        <v>0.231</v>
      </c>
      <c r="Q165" s="104">
        <v>0.00023</v>
      </c>
      <c r="R165" s="104">
        <f t="shared" si="2"/>
        <v>0.00023</v>
      </c>
      <c r="S165" s="104">
        <v>0</v>
      </c>
      <c r="T165" s="105">
        <f t="shared" si="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06" t="s">
        <v>193</v>
      </c>
      <c r="AT165" s="106" t="s">
        <v>124</v>
      </c>
      <c r="AU165" s="106" t="s">
        <v>76</v>
      </c>
      <c r="AY165" s="15" t="s">
        <v>121</v>
      </c>
      <c r="BE165" s="107">
        <f t="shared" si="4"/>
        <v>0</v>
      </c>
      <c r="BF165" s="107">
        <f t="shared" si="5"/>
        <v>0</v>
      </c>
      <c r="BG165" s="107">
        <f t="shared" si="6"/>
        <v>0</v>
      </c>
      <c r="BH165" s="107">
        <f t="shared" si="7"/>
        <v>0</v>
      </c>
      <c r="BI165" s="107">
        <f t="shared" si="8"/>
        <v>0</v>
      </c>
      <c r="BJ165" s="15" t="s">
        <v>74</v>
      </c>
      <c r="BK165" s="107">
        <f t="shared" si="9"/>
        <v>0</v>
      </c>
      <c r="BL165" s="15" t="s">
        <v>193</v>
      </c>
      <c r="BM165" s="106" t="s">
        <v>224</v>
      </c>
    </row>
    <row r="166" spans="1:63" s="11" customFormat="1" ht="22.5" customHeight="1">
      <c r="A166" s="234"/>
      <c r="B166" s="235"/>
      <c r="C166" s="234"/>
      <c r="D166" s="236" t="s">
        <v>68</v>
      </c>
      <c r="E166" s="239" t="s">
        <v>225</v>
      </c>
      <c r="F166" s="239" t="s">
        <v>226</v>
      </c>
      <c r="G166" s="234"/>
      <c r="H166" s="234"/>
      <c r="I166" s="164"/>
      <c r="J166" s="240">
        <f>BK166</f>
        <v>0</v>
      </c>
      <c r="L166" s="92"/>
      <c r="M166" s="94"/>
      <c r="N166" s="95"/>
      <c r="O166" s="95"/>
      <c r="P166" s="96">
        <f>P167</f>
        <v>0.31</v>
      </c>
      <c r="Q166" s="95"/>
      <c r="R166" s="96">
        <f>R167</f>
        <v>0</v>
      </c>
      <c r="S166" s="95"/>
      <c r="T166" s="97">
        <f>T167</f>
        <v>0</v>
      </c>
      <c r="AR166" s="93" t="s">
        <v>76</v>
      </c>
      <c r="AT166" s="98" t="s">
        <v>68</v>
      </c>
      <c r="AU166" s="98" t="s">
        <v>74</v>
      </c>
      <c r="AY166" s="93" t="s">
        <v>121</v>
      </c>
      <c r="BK166" s="99">
        <f>BK167</f>
        <v>0</v>
      </c>
    </row>
    <row r="167" spans="1:65" s="1" customFormat="1" ht="33" customHeight="1">
      <c r="A167" s="171"/>
      <c r="B167" s="172"/>
      <c r="C167" s="241" t="s">
        <v>227</v>
      </c>
      <c r="D167" s="241" t="s">
        <v>124</v>
      </c>
      <c r="E167" s="242" t="s">
        <v>228</v>
      </c>
      <c r="F167" s="243" t="s">
        <v>229</v>
      </c>
      <c r="G167" s="244" t="s">
        <v>162</v>
      </c>
      <c r="H167" s="245">
        <v>5</v>
      </c>
      <c r="I167" s="100">
        <v>0</v>
      </c>
      <c r="J167" s="246">
        <f>ROUND(I167*H167,2)</f>
        <v>0</v>
      </c>
      <c r="K167" s="101"/>
      <c r="L167" s="27"/>
      <c r="M167" s="102" t="s">
        <v>1</v>
      </c>
      <c r="N167" s="103" t="s">
        <v>34</v>
      </c>
      <c r="O167" s="104">
        <v>0.062</v>
      </c>
      <c r="P167" s="104">
        <f>O167*H167</f>
        <v>0.31</v>
      </c>
      <c r="Q167" s="104">
        <v>0</v>
      </c>
      <c r="R167" s="104">
        <f>Q167*H167</f>
        <v>0</v>
      </c>
      <c r="S167" s="104">
        <v>0</v>
      </c>
      <c r="T167" s="105">
        <f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06" t="s">
        <v>193</v>
      </c>
      <c r="AT167" s="106" t="s">
        <v>124</v>
      </c>
      <c r="AU167" s="106" t="s">
        <v>76</v>
      </c>
      <c r="AY167" s="15" t="s">
        <v>121</v>
      </c>
      <c r="BE167" s="107">
        <f>IF(N167="základní",J167,0)</f>
        <v>0</v>
      </c>
      <c r="BF167" s="107">
        <f>IF(N167="snížená",J167,0)</f>
        <v>0</v>
      </c>
      <c r="BG167" s="107">
        <f>IF(N167="zákl. přenesená",J167,0)</f>
        <v>0</v>
      </c>
      <c r="BH167" s="107">
        <f>IF(N167="sníž. přenesená",J167,0)</f>
        <v>0</v>
      </c>
      <c r="BI167" s="107">
        <f>IF(N167="nulová",J167,0)</f>
        <v>0</v>
      </c>
      <c r="BJ167" s="15" t="s">
        <v>74</v>
      </c>
      <c r="BK167" s="107">
        <f>ROUND(I167*H167,2)</f>
        <v>0</v>
      </c>
      <c r="BL167" s="15" t="s">
        <v>193</v>
      </c>
      <c r="BM167" s="106" t="s">
        <v>230</v>
      </c>
    </row>
    <row r="168" spans="1:63" s="11" customFormat="1" ht="22.5" customHeight="1">
      <c r="A168" s="234"/>
      <c r="B168" s="235"/>
      <c r="C168" s="234"/>
      <c r="D168" s="236" t="s">
        <v>68</v>
      </c>
      <c r="E168" s="239" t="s">
        <v>231</v>
      </c>
      <c r="F168" s="239" t="s">
        <v>232</v>
      </c>
      <c r="G168" s="234"/>
      <c r="H168" s="234"/>
      <c r="I168" s="164"/>
      <c r="J168" s="240">
        <f>BK168</f>
        <v>0</v>
      </c>
      <c r="L168" s="92"/>
      <c r="M168" s="94"/>
      <c r="N168" s="95"/>
      <c r="O168" s="95"/>
      <c r="P168" s="96">
        <f>SUM(P169:P207)</f>
        <v>298.485</v>
      </c>
      <c r="Q168" s="95"/>
      <c r="R168" s="96">
        <f>SUM(R169:R207)</f>
        <v>0.7942079999999999</v>
      </c>
      <c r="S168" s="95"/>
      <c r="T168" s="97">
        <f>SUM(T169:T207)</f>
        <v>0</v>
      </c>
      <c r="AR168" s="93" t="s">
        <v>76</v>
      </c>
      <c r="AT168" s="98" t="s">
        <v>68</v>
      </c>
      <c r="AU168" s="98" t="s">
        <v>74</v>
      </c>
      <c r="AY168" s="93" t="s">
        <v>121</v>
      </c>
      <c r="BK168" s="99">
        <f>SUM(BK169:BK207)</f>
        <v>0</v>
      </c>
    </row>
    <row r="169" spans="1:65" s="1" customFormat="1" ht="16.5" customHeight="1">
      <c r="A169" s="171"/>
      <c r="B169" s="172"/>
      <c r="C169" s="241" t="s">
        <v>233</v>
      </c>
      <c r="D169" s="241" t="s">
        <v>124</v>
      </c>
      <c r="E169" s="242" t="s">
        <v>234</v>
      </c>
      <c r="F169" s="243" t="s">
        <v>235</v>
      </c>
      <c r="G169" s="244" t="s">
        <v>170</v>
      </c>
      <c r="H169" s="245">
        <v>144</v>
      </c>
      <c r="I169" s="100">
        <v>0</v>
      </c>
      <c r="J169" s="246">
        <f>ROUND(I169*H169,2)</f>
        <v>0</v>
      </c>
      <c r="K169" s="101"/>
      <c r="L169" s="27"/>
      <c r="M169" s="102" t="s">
        <v>1</v>
      </c>
      <c r="N169" s="103" t="s">
        <v>34</v>
      </c>
      <c r="O169" s="104">
        <v>0.96</v>
      </c>
      <c r="P169" s="104">
        <f>O169*H169</f>
        <v>138.24</v>
      </c>
      <c r="Q169" s="104">
        <v>0</v>
      </c>
      <c r="R169" s="104">
        <f>Q169*H169</f>
        <v>0</v>
      </c>
      <c r="S169" s="104">
        <v>0</v>
      </c>
      <c r="T169" s="105">
        <f>S169*H169</f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06" t="s">
        <v>193</v>
      </c>
      <c r="AT169" s="106" t="s">
        <v>124</v>
      </c>
      <c r="AU169" s="106" t="s">
        <v>76</v>
      </c>
      <c r="AY169" s="15" t="s">
        <v>121</v>
      </c>
      <c r="BE169" s="107">
        <f>IF(N169="základní",J169,0)</f>
        <v>0</v>
      </c>
      <c r="BF169" s="107">
        <f>IF(N169="snížená",J169,0)</f>
        <v>0</v>
      </c>
      <c r="BG169" s="107">
        <f>IF(N169="zákl. přenesená",J169,0)</f>
        <v>0</v>
      </c>
      <c r="BH169" s="107">
        <f>IF(N169="sníž. přenesená",J169,0)</f>
        <v>0</v>
      </c>
      <c r="BI169" s="107">
        <f>IF(N169="nulová",J169,0)</f>
        <v>0</v>
      </c>
      <c r="BJ169" s="15" t="s">
        <v>74</v>
      </c>
      <c r="BK169" s="107">
        <f>ROUND(I169*H169,2)</f>
        <v>0</v>
      </c>
      <c r="BL169" s="15" t="s">
        <v>193</v>
      </c>
      <c r="BM169" s="106" t="s">
        <v>236</v>
      </c>
    </row>
    <row r="170" spans="1:65" s="1" customFormat="1" ht="16.5" customHeight="1">
      <c r="A170" s="171"/>
      <c r="B170" s="172"/>
      <c r="C170" s="247" t="s">
        <v>237</v>
      </c>
      <c r="D170" s="247" t="s">
        <v>134</v>
      </c>
      <c r="E170" s="248" t="s">
        <v>238</v>
      </c>
      <c r="F170" s="249" t="s">
        <v>239</v>
      </c>
      <c r="G170" s="250" t="s">
        <v>170</v>
      </c>
      <c r="H170" s="251">
        <v>144</v>
      </c>
      <c r="I170" s="108">
        <v>0</v>
      </c>
      <c r="J170" s="252">
        <f>ROUND(I170*H170,2)</f>
        <v>0</v>
      </c>
      <c r="K170" s="109"/>
      <c r="L170" s="110"/>
      <c r="M170" s="111" t="s">
        <v>1</v>
      </c>
      <c r="N170" s="112" t="s">
        <v>34</v>
      </c>
      <c r="O170" s="104">
        <v>0</v>
      </c>
      <c r="P170" s="104">
        <f>O170*H170</f>
        <v>0</v>
      </c>
      <c r="Q170" s="104">
        <v>0.0045</v>
      </c>
      <c r="R170" s="104">
        <f>Q170*H170</f>
        <v>0.6479999999999999</v>
      </c>
      <c r="S170" s="104">
        <v>0</v>
      </c>
      <c r="T170" s="105">
        <f>S170*H170</f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06" t="s">
        <v>240</v>
      </c>
      <c r="AT170" s="106" t="s">
        <v>134</v>
      </c>
      <c r="AU170" s="106" t="s">
        <v>76</v>
      </c>
      <c r="AY170" s="15" t="s">
        <v>121</v>
      </c>
      <c r="BE170" s="107">
        <f>IF(N170="základní",J170,0)</f>
        <v>0</v>
      </c>
      <c r="BF170" s="107">
        <f>IF(N170="snížená",J170,0)</f>
        <v>0</v>
      </c>
      <c r="BG170" s="107">
        <f>IF(N170="zákl. přenesená",J170,0)</f>
        <v>0</v>
      </c>
      <c r="BH170" s="107">
        <f>IF(N170="sníž. přenesená",J170,0)</f>
        <v>0</v>
      </c>
      <c r="BI170" s="107">
        <f>IF(N170="nulová",J170,0)</f>
        <v>0</v>
      </c>
      <c r="BJ170" s="15" t="s">
        <v>74</v>
      </c>
      <c r="BK170" s="107">
        <f>ROUND(I170*H170,2)</f>
        <v>0</v>
      </c>
      <c r="BL170" s="15" t="s">
        <v>193</v>
      </c>
      <c r="BM170" s="106" t="s">
        <v>241</v>
      </c>
    </row>
    <row r="171" spans="1:65" s="1" customFormat="1" ht="16.5" customHeight="1">
      <c r="A171" s="171"/>
      <c r="B171" s="172"/>
      <c r="C171" s="241" t="s">
        <v>242</v>
      </c>
      <c r="D171" s="241" t="s">
        <v>124</v>
      </c>
      <c r="E171" s="242" t="s">
        <v>243</v>
      </c>
      <c r="F171" s="243" t="s">
        <v>244</v>
      </c>
      <c r="G171" s="244" t="s">
        <v>162</v>
      </c>
      <c r="H171" s="245">
        <v>1</v>
      </c>
      <c r="I171" s="100">
        <v>0</v>
      </c>
      <c r="J171" s="246">
        <f>ROUND(I171*H171,2)</f>
        <v>0</v>
      </c>
      <c r="K171" s="101"/>
      <c r="L171" s="27"/>
      <c r="M171" s="102" t="s">
        <v>1</v>
      </c>
      <c r="N171" s="103" t="s">
        <v>34</v>
      </c>
      <c r="O171" s="104">
        <v>0.2</v>
      </c>
      <c r="P171" s="104">
        <f>O171*H171</f>
        <v>0.2</v>
      </c>
      <c r="Q171" s="104">
        <v>0</v>
      </c>
      <c r="R171" s="104">
        <f>Q171*H171</f>
        <v>0</v>
      </c>
      <c r="S171" s="104">
        <v>0</v>
      </c>
      <c r="T171" s="105">
        <f>S171*H171</f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06" t="s">
        <v>193</v>
      </c>
      <c r="AT171" s="106" t="s">
        <v>124</v>
      </c>
      <c r="AU171" s="106" t="s">
        <v>76</v>
      </c>
      <c r="AY171" s="15" t="s">
        <v>121</v>
      </c>
      <c r="BE171" s="107">
        <f>IF(N171="základní",J171,0)</f>
        <v>0</v>
      </c>
      <c r="BF171" s="107">
        <f>IF(N171="snížená",J171,0)</f>
        <v>0</v>
      </c>
      <c r="BG171" s="107">
        <f>IF(N171="zákl. přenesená",J171,0)</f>
        <v>0</v>
      </c>
      <c r="BH171" s="107">
        <f>IF(N171="sníž. přenesená",J171,0)</f>
        <v>0</v>
      </c>
      <c r="BI171" s="107">
        <f>IF(N171="nulová",J171,0)</f>
        <v>0</v>
      </c>
      <c r="BJ171" s="15" t="s">
        <v>74</v>
      </c>
      <c r="BK171" s="107">
        <f>ROUND(I171*H171,2)</f>
        <v>0</v>
      </c>
      <c r="BL171" s="15" t="s">
        <v>193</v>
      </c>
      <c r="BM171" s="106" t="s">
        <v>245</v>
      </c>
    </row>
    <row r="172" spans="1:65" s="1" customFormat="1" ht="24" customHeight="1">
      <c r="A172" s="171"/>
      <c r="B172" s="172"/>
      <c r="C172" s="241" t="s">
        <v>246</v>
      </c>
      <c r="D172" s="241" t="s">
        <v>124</v>
      </c>
      <c r="E172" s="242" t="s">
        <v>247</v>
      </c>
      <c r="F172" s="243" t="s">
        <v>248</v>
      </c>
      <c r="G172" s="244" t="s">
        <v>170</v>
      </c>
      <c r="H172" s="245">
        <v>97</v>
      </c>
      <c r="I172" s="100">
        <v>0</v>
      </c>
      <c r="J172" s="246">
        <f>ROUND(I172*H172,2)</f>
        <v>0</v>
      </c>
      <c r="K172" s="101"/>
      <c r="L172" s="27"/>
      <c r="M172" s="102" t="s">
        <v>1</v>
      </c>
      <c r="N172" s="103" t="s">
        <v>34</v>
      </c>
      <c r="O172" s="104">
        <v>0.082</v>
      </c>
      <c r="P172" s="104">
        <f>O172*H172</f>
        <v>7.954000000000001</v>
      </c>
      <c r="Q172" s="104">
        <v>0</v>
      </c>
      <c r="R172" s="104">
        <f>Q172*H172</f>
        <v>0</v>
      </c>
      <c r="S172" s="104">
        <v>0</v>
      </c>
      <c r="T172" s="105">
        <f>S172*H172</f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06" t="s">
        <v>193</v>
      </c>
      <c r="AT172" s="106" t="s">
        <v>124</v>
      </c>
      <c r="AU172" s="106" t="s">
        <v>76</v>
      </c>
      <c r="AY172" s="15" t="s">
        <v>121</v>
      </c>
      <c r="BE172" s="107">
        <f>IF(N172="základní",J172,0)</f>
        <v>0</v>
      </c>
      <c r="BF172" s="107">
        <f>IF(N172="snížená",J172,0)</f>
        <v>0</v>
      </c>
      <c r="BG172" s="107">
        <f>IF(N172="zákl. přenesená",J172,0)</f>
        <v>0</v>
      </c>
      <c r="BH172" s="107">
        <f>IF(N172="sníž. přenesená",J172,0)</f>
        <v>0</v>
      </c>
      <c r="BI172" s="107">
        <f>IF(N172="nulová",J172,0)</f>
        <v>0</v>
      </c>
      <c r="BJ172" s="15" t="s">
        <v>74</v>
      </c>
      <c r="BK172" s="107">
        <f>ROUND(I172*H172,2)</f>
        <v>0</v>
      </c>
      <c r="BL172" s="15" t="s">
        <v>193</v>
      </c>
      <c r="BM172" s="106" t="s">
        <v>249</v>
      </c>
    </row>
    <row r="173" spans="1:47" s="1" customFormat="1" ht="19.5">
      <c r="A173" s="171"/>
      <c r="B173" s="172"/>
      <c r="C173" s="171"/>
      <c r="D173" s="253" t="s">
        <v>143</v>
      </c>
      <c r="E173" s="171"/>
      <c r="F173" s="254" t="s">
        <v>250</v>
      </c>
      <c r="G173" s="171"/>
      <c r="H173" s="171"/>
      <c r="I173" s="163"/>
      <c r="J173" s="171"/>
      <c r="K173" s="26"/>
      <c r="L173" s="27"/>
      <c r="M173" s="113"/>
      <c r="N173" s="114"/>
      <c r="O173" s="50"/>
      <c r="P173" s="50"/>
      <c r="Q173" s="50"/>
      <c r="R173" s="50"/>
      <c r="S173" s="50"/>
      <c r="T173" s="51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T173" s="15" t="s">
        <v>143</v>
      </c>
      <c r="AU173" s="15" t="s">
        <v>76</v>
      </c>
    </row>
    <row r="174" spans="1:65" s="1" customFormat="1" ht="24" customHeight="1">
      <c r="A174" s="171"/>
      <c r="B174" s="172"/>
      <c r="C174" s="247" t="s">
        <v>251</v>
      </c>
      <c r="D174" s="247" t="s">
        <v>134</v>
      </c>
      <c r="E174" s="248" t="s">
        <v>252</v>
      </c>
      <c r="F174" s="249" t="s">
        <v>253</v>
      </c>
      <c r="G174" s="250" t="s">
        <v>170</v>
      </c>
      <c r="H174" s="251">
        <v>111.55</v>
      </c>
      <c r="I174" s="108">
        <v>0</v>
      </c>
      <c r="J174" s="252">
        <f>ROUND(I174*H174,2)</f>
        <v>0</v>
      </c>
      <c r="K174" s="109"/>
      <c r="L174" s="110"/>
      <c r="M174" s="111" t="s">
        <v>1</v>
      </c>
      <c r="N174" s="112" t="s">
        <v>34</v>
      </c>
      <c r="O174" s="104">
        <v>0</v>
      </c>
      <c r="P174" s="104">
        <f>O174*H174</f>
        <v>0</v>
      </c>
      <c r="Q174" s="104">
        <v>0.00012</v>
      </c>
      <c r="R174" s="104">
        <f>Q174*H174</f>
        <v>0.013386</v>
      </c>
      <c r="S174" s="104">
        <v>0</v>
      </c>
      <c r="T174" s="105">
        <f>S174*H174</f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06" t="s">
        <v>240</v>
      </c>
      <c r="AT174" s="106" t="s">
        <v>134</v>
      </c>
      <c r="AU174" s="106" t="s">
        <v>76</v>
      </c>
      <c r="AY174" s="15" t="s">
        <v>121</v>
      </c>
      <c r="BE174" s="107">
        <f>IF(N174="základní",J174,0)</f>
        <v>0</v>
      </c>
      <c r="BF174" s="107">
        <f>IF(N174="snížená",J174,0)</f>
        <v>0</v>
      </c>
      <c r="BG174" s="107">
        <f>IF(N174="zákl. přenesená",J174,0)</f>
        <v>0</v>
      </c>
      <c r="BH174" s="107">
        <f>IF(N174="sníž. přenesená",J174,0)</f>
        <v>0</v>
      </c>
      <c r="BI174" s="107">
        <f>IF(N174="nulová",J174,0)</f>
        <v>0</v>
      </c>
      <c r="BJ174" s="15" t="s">
        <v>74</v>
      </c>
      <c r="BK174" s="107">
        <f>ROUND(I174*H174,2)</f>
        <v>0</v>
      </c>
      <c r="BL174" s="15" t="s">
        <v>193</v>
      </c>
      <c r="BM174" s="106" t="s">
        <v>254</v>
      </c>
    </row>
    <row r="175" spans="1:47" s="1" customFormat="1" ht="19.5">
      <c r="A175" s="171"/>
      <c r="B175" s="172"/>
      <c r="C175" s="171"/>
      <c r="D175" s="253" t="s">
        <v>143</v>
      </c>
      <c r="E175" s="171"/>
      <c r="F175" s="254" t="s">
        <v>255</v>
      </c>
      <c r="G175" s="171"/>
      <c r="H175" s="171"/>
      <c r="I175" s="163"/>
      <c r="J175" s="171"/>
      <c r="K175" s="26"/>
      <c r="L175" s="27"/>
      <c r="M175" s="113"/>
      <c r="N175" s="114"/>
      <c r="O175" s="50"/>
      <c r="P175" s="50"/>
      <c r="Q175" s="50"/>
      <c r="R175" s="50"/>
      <c r="S175" s="50"/>
      <c r="T175" s="51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T175" s="15" t="s">
        <v>143</v>
      </c>
      <c r="AU175" s="15" t="s">
        <v>76</v>
      </c>
    </row>
    <row r="176" spans="1:51" s="12" customFormat="1" ht="11.25">
      <c r="A176" s="255"/>
      <c r="B176" s="256"/>
      <c r="C176" s="255"/>
      <c r="D176" s="253" t="s">
        <v>256</v>
      </c>
      <c r="E176" s="255"/>
      <c r="F176" s="257" t="s">
        <v>257</v>
      </c>
      <c r="G176" s="255"/>
      <c r="H176" s="258">
        <v>111.55</v>
      </c>
      <c r="I176" s="165"/>
      <c r="J176" s="255"/>
      <c r="L176" s="115"/>
      <c r="M176" s="116"/>
      <c r="N176" s="117"/>
      <c r="O176" s="117"/>
      <c r="P176" s="117"/>
      <c r="Q176" s="117"/>
      <c r="R176" s="117"/>
      <c r="S176" s="117"/>
      <c r="T176" s="118"/>
      <c r="AT176" s="119" t="s">
        <v>256</v>
      </c>
      <c r="AU176" s="119" t="s">
        <v>76</v>
      </c>
      <c r="AV176" s="12" t="s">
        <v>76</v>
      </c>
      <c r="AW176" s="12" t="s">
        <v>3</v>
      </c>
      <c r="AX176" s="12" t="s">
        <v>74</v>
      </c>
      <c r="AY176" s="119" t="s">
        <v>121</v>
      </c>
    </row>
    <row r="177" spans="1:65" s="1" customFormat="1" ht="33" customHeight="1">
      <c r="A177" s="171"/>
      <c r="B177" s="172"/>
      <c r="C177" s="241" t="s">
        <v>258</v>
      </c>
      <c r="D177" s="241" t="s">
        <v>124</v>
      </c>
      <c r="E177" s="242" t="s">
        <v>259</v>
      </c>
      <c r="F177" s="243" t="s">
        <v>260</v>
      </c>
      <c r="G177" s="244" t="s">
        <v>170</v>
      </c>
      <c r="H177" s="245">
        <v>524</v>
      </c>
      <c r="I177" s="100">
        <v>0</v>
      </c>
      <c r="J177" s="246">
        <f>ROUND(I177*H177,2)</f>
        <v>0</v>
      </c>
      <c r="K177" s="101"/>
      <c r="L177" s="27"/>
      <c r="M177" s="102" t="s">
        <v>1</v>
      </c>
      <c r="N177" s="103" t="s">
        <v>34</v>
      </c>
      <c r="O177" s="104">
        <v>0.086</v>
      </c>
      <c r="P177" s="104">
        <f>O177*H177</f>
        <v>45.06399999999999</v>
      </c>
      <c r="Q177" s="104">
        <v>0</v>
      </c>
      <c r="R177" s="104">
        <f>Q177*H177</f>
        <v>0</v>
      </c>
      <c r="S177" s="104">
        <v>0</v>
      </c>
      <c r="T177" s="105">
        <f>S177*H177</f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06" t="s">
        <v>193</v>
      </c>
      <c r="AT177" s="106" t="s">
        <v>124</v>
      </c>
      <c r="AU177" s="106" t="s">
        <v>76</v>
      </c>
      <c r="AY177" s="15" t="s">
        <v>121</v>
      </c>
      <c r="BE177" s="107">
        <f>IF(N177="základní",J177,0)</f>
        <v>0</v>
      </c>
      <c r="BF177" s="107">
        <f>IF(N177="snížená",J177,0)</f>
        <v>0</v>
      </c>
      <c r="BG177" s="107">
        <f>IF(N177="zákl. přenesená",J177,0)</f>
        <v>0</v>
      </c>
      <c r="BH177" s="107">
        <f>IF(N177="sníž. přenesená",J177,0)</f>
        <v>0</v>
      </c>
      <c r="BI177" s="107">
        <f>IF(N177="nulová",J177,0)</f>
        <v>0</v>
      </c>
      <c r="BJ177" s="15" t="s">
        <v>74</v>
      </c>
      <c r="BK177" s="107">
        <f>ROUND(I177*H177,2)</f>
        <v>0</v>
      </c>
      <c r="BL177" s="15" t="s">
        <v>193</v>
      </c>
      <c r="BM177" s="106" t="s">
        <v>261</v>
      </c>
    </row>
    <row r="178" spans="1:47" s="1" customFormat="1" ht="19.5">
      <c r="A178" s="171"/>
      <c r="B178" s="172"/>
      <c r="C178" s="171"/>
      <c r="D178" s="253" t="s">
        <v>143</v>
      </c>
      <c r="E178" s="171"/>
      <c r="F178" s="254" t="s">
        <v>250</v>
      </c>
      <c r="G178" s="171"/>
      <c r="H178" s="171"/>
      <c r="I178" s="163"/>
      <c r="J178" s="171"/>
      <c r="K178" s="26"/>
      <c r="L178" s="27"/>
      <c r="M178" s="113"/>
      <c r="N178" s="114"/>
      <c r="O178" s="50"/>
      <c r="P178" s="50"/>
      <c r="Q178" s="50"/>
      <c r="R178" s="50"/>
      <c r="S178" s="50"/>
      <c r="T178" s="51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T178" s="15" t="s">
        <v>143</v>
      </c>
      <c r="AU178" s="15" t="s">
        <v>76</v>
      </c>
    </row>
    <row r="179" spans="1:65" s="1" customFormat="1" ht="24" customHeight="1">
      <c r="A179" s="171"/>
      <c r="B179" s="172"/>
      <c r="C179" s="247" t="s">
        <v>262</v>
      </c>
      <c r="D179" s="247" t="s">
        <v>134</v>
      </c>
      <c r="E179" s="248" t="s">
        <v>263</v>
      </c>
      <c r="F179" s="249" t="s">
        <v>264</v>
      </c>
      <c r="G179" s="250" t="s">
        <v>170</v>
      </c>
      <c r="H179" s="251">
        <v>602.6</v>
      </c>
      <c r="I179" s="108">
        <v>0</v>
      </c>
      <c r="J179" s="252">
        <f>ROUND(I179*H179,2)</f>
        <v>0</v>
      </c>
      <c r="K179" s="109"/>
      <c r="L179" s="110"/>
      <c r="M179" s="111" t="s">
        <v>1</v>
      </c>
      <c r="N179" s="112" t="s">
        <v>34</v>
      </c>
      <c r="O179" s="104">
        <v>0</v>
      </c>
      <c r="P179" s="104">
        <f>O179*H179</f>
        <v>0</v>
      </c>
      <c r="Q179" s="104">
        <v>0.00017</v>
      </c>
      <c r="R179" s="104">
        <f>Q179*H179</f>
        <v>0.102442</v>
      </c>
      <c r="S179" s="104">
        <v>0</v>
      </c>
      <c r="T179" s="105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06" t="s">
        <v>240</v>
      </c>
      <c r="AT179" s="106" t="s">
        <v>134</v>
      </c>
      <c r="AU179" s="106" t="s">
        <v>76</v>
      </c>
      <c r="AY179" s="15" t="s">
        <v>121</v>
      </c>
      <c r="BE179" s="107">
        <f>IF(N179="základní",J179,0)</f>
        <v>0</v>
      </c>
      <c r="BF179" s="107">
        <f>IF(N179="snížená",J179,0)</f>
        <v>0</v>
      </c>
      <c r="BG179" s="107">
        <f>IF(N179="zákl. přenesená",J179,0)</f>
        <v>0</v>
      </c>
      <c r="BH179" s="107">
        <f>IF(N179="sníž. přenesená",J179,0)</f>
        <v>0</v>
      </c>
      <c r="BI179" s="107">
        <f>IF(N179="nulová",J179,0)</f>
        <v>0</v>
      </c>
      <c r="BJ179" s="15" t="s">
        <v>74</v>
      </c>
      <c r="BK179" s="107">
        <f>ROUND(I179*H179,2)</f>
        <v>0</v>
      </c>
      <c r="BL179" s="15" t="s">
        <v>193</v>
      </c>
      <c r="BM179" s="106" t="s">
        <v>265</v>
      </c>
    </row>
    <row r="180" spans="1:47" s="1" customFormat="1" ht="19.5">
      <c r="A180" s="171"/>
      <c r="B180" s="172"/>
      <c r="C180" s="171"/>
      <c r="D180" s="253" t="s">
        <v>143</v>
      </c>
      <c r="E180" s="171"/>
      <c r="F180" s="254" t="s">
        <v>266</v>
      </c>
      <c r="G180" s="171"/>
      <c r="H180" s="171"/>
      <c r="I180" s="163"/>
      <c r="J180" s="171"/>
      <c r="K180" s="26"/>
      <c r="L180" s="27"/>
      <c r="M180" s="113"/>
      <c r="N180" s="114"/>
      <c r="O180" s="50"/>
      <c r="P180" s="50"/>
      <c r="Q180" s="50"/>
      <c r="R180" s="50"/>
      <c r="S180" s="50"/>
      <c r="T180" s="51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T180" s="15" t="s">
        <v>143</v>
      </c>
      <c r="AU180" s="15" t="s">
        <v>76</v>
      </c>
    </row>
    <row r="181" spans="1:51" s="12" customFormat="1" ht="11.25">
      <c r="A181" s="255"/>
      <c r="B181" s="256"/>
      <c r="C181" s="255"/>
      <c r="D181" s="253" t="s">
        <v>256</v>
      </c>
      <c r="E181" s="255"/>
      <c r="F181" s="257" t="s">
        <v>267</v>
      </c>
      <c r="G181" s="255"/>
      <c r="H181" s="258">
        <v>602.6</v>
      </c>
      <c r="I181" s="165"/>
      <c r="J181" s="255"/>
      <c r="L181" s="115"/>
      <c r="M181" s="116"/>
      <c r="N181" s="117"/>
      <c r="O181" s="117"/>
      <c r="P181" s="117"/>
      <c r="Q181" s="117"/>
      <c r="R181" s="117"/>
      <c r="S181" s="117"/>
      <c r="T181" s="118"/>
      <c r="AT181" s="119" t="s">
        <v>256</v>
      </c>
      <c r="AU181" s="119" t="s">
        <v>76</v>
      </c>
      <c r="AV181" s="12" t="s">
        <v>76</v>
      </c>
      <c r="AW181" s="12" t="s">
        <v>3</v>
      </c>
      <c r="AX181" s="12" t="s">
        <v>74</v>
      </c>
      <c r="AY181" s="119" t="s">
        <v>121</v>
      </c>
    </row>
    <row r="182" spans="1:65" s="1" customFormat="1" ht="16.5" customHeight="1">
      <c r="A182" s="171"/>
      <c r="B182" s="172"/>
      <c r="C182" s="241" t="s">
        <v>268</v>
      </c>
      <c r="D182" s="241" t="s">
        <v>124</v>
      </c>
      <c r="E182" s="242" t="s">
        <v>269</v>
      </c>
      <c r="F182" s="243" t="s">
        <v>270</v>
      </c>
      <c r="G182" s="244" t="s">
        <v>132</v>
      </c>
      <c r="H182" s="245">
        <v>3</v>
      </c>
      <c r="I182" s="100">
        <v>0</v>
      </c>
      <c r="J182" s="246">
        <f>ROUND(I182*H182,2)</f>
        <v>0</v>
      </c>
      <c r="K182" s="101"/>
      <c r="L182" s="27"/>
      <c r="M182" s="102" t="s">
        <v>1</v>
      </c>
      <c r="N182" s="103" t="s">
        <v>34</v>
      </c>
      <c r="O182" s="104">
        <v>5</v>
      </c>
      <c r="P182" s="104">
        <f>O182*H182</f>
        <v>15</v>
      </c>
      <c r="Q182" s="104">
        <v>0</v>
      </c>
      <c r="R182" s="104">
        <f>Q182*H182</f>
        <v>0</v>
      </c>
      <c r="S182" s="104">
        <v>0</v>
      </c>
      <c r="T182" s="105">
        <f>S182*H182</f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06" t="s">
        <v>193</v>
      </c>
      <c r="AT182" s="106" t="s">
        <v>124</v>
      </c>
      <c r="AU182" s="106" t="s">
        <v>76</v>
      </c>
      <c r="AY182" s="15" t="s">
        <v>121</v>
      </c>
      <c r="BE182" s="107">
        <f>IF(N182="základní",J182,0)</f>
        <v>0</v>
      </c>
      <c r="BF182" s="107">
        <f>IF(N182="snížená",J182,0)</f>
        <v>0</v>
      </c>
      <c r="BG182" s="107">
        <f>IF(N182="zákl. přenesená",J182,0)</f>
        <v>0</v>
      </c>
      <c r="BH182" s="107">
        <f>IF(N182="sníž. přenesená",J182,0)</f>
        <v>0</v>
      </c>
      <c r="BI182" s="107">
        <f>IF(N182="nulová",J182,0)</f>
        <v>0</v>
      </c>
      <c r="BJ182" s="15" t="s">
        <v>74</v>
      </c>
      <c r="BK182" s="107">
        <f>ROUND(I182*H182,2)</f>
        <v>0</v>
      </c>
      <c r="BL182" s="15" t="s">
        <v>193</v>
      </c>
      <c r="BM182" s="106" t="s">
        <v>271</v>
      </c>
    </row>
    <row r="183" spans="1:65" s="1" customFormat="1" ht="24" customHeight="1">
      <c r="A183" s="171"/>
      <c r="B183" s="172"/>
      <c r="C183" s="247" t="s">
        <v>240</v>
      </c>
      <c r="D183" s="247" t="s">
        <v>134</v>
      </c>
      <c r="E183" s="248" t="s">
        <v>272</v>
      </c>
      <c r="F183" s="249" t="s">
        <v>503</v>
      </c>
      <c r="G183" s="250" t="s">
        <v>132</v>
      </c>
      <c r="H183" s="251">
        <v>3</v>
      </c>
      <c r="I183" s="108">
        <v>0</v>
      </c>
      <c r="J183" s="252">
        <f>ROUND(I183*H183,2)</f>
        <v>0</v>
      </c>
      <c r="K183" s="109"/>
      <c r="L183" s="110"/>
      <c r="M183" s="111" t="s">
        <v>1</v>
      </c>
      <c r="N183" s="112" t="s">
        <v>34</v>
      </c>
      <c r="O183" s="104">
        <v>0</v>
      </c>
      <c r="P183" s="104">
        <f>O183*H183</f>
        <v>0</v>
      </c>
      <c r="Q183" s="104">
        <v>0.00109</v>
      </c>
      <c r="R183" s="104">
        <f>Q183*H183</f>
        <v>0.0032700000000000003</v>
      </c>
      <c r="S183" s="104">
        <v>0</v>
      </c>
      <c r="T183" s="105">
        <f>S183*H183</f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06" t="s">
        <v>240</v>
      </c>
      <c r="AT183" s="106" t="s">
        <v>134</v>
      </c>
      <c r="AU183" s="106" t="s">
        <v>76</v>
      </c>
      <c r="AY183" s="15" t="s">
        <v>121</v>
      </c>
      <c r="BE183" s="107">
        <f>IF(N183="základní",J183,0)</f>
        <v>0</v>
      </c>
      <c r="BF183" s="107">
        <f>IF(N183="snížená",J183,0)</f>
        <v>0</v>
      </c>
      <c r="BG183" s="107">
        <f>IF(N183="zákl. přenesená",J183,0)</f>
        <v>0</v>
      </c>
      <c r="BH183" s="107">
        <f>IF(N183="sníž. přenesená",J183,0)</f>
        <v>0</v>
      </c>
      <c r="BI183" s="107">
        <f>IF(N183="nulová",J183,0)</f>
        <v>0</v>
      </c>
      <c r="BJ183" s="15" t="s">
        <v>74</v>
      </c>
      <c r="BK183" s="107">
        <f>ROUND(I183*H183,2)</f>
        <v>0</v>
      </c>
      <c r="BL183" s="15" t="s">
        <v>193</v>
      </c>
      <c r="BM183" s="106" t="s">
        <v>273</v>
      </c>
    </row>
    <row r="184" spans="1:65" s="1" customFormat="1" ht="16.5" customHeight="1">
      <c r="A184" s="171"/>
      <c r="B184" s="172"/>
      <c r="C184" s="241" t="s">
        <v>274</v>
      </c>
      <c r="D184" s="241" t="s">
        <v>124</v>
      </c>
      <c r="E184" s="242" t="s">
        <v>275</v>
      </c>
      <c r="F184" s="243" t="s">
        <v>276</v>
      </c>
      <c r="G184" s="244" t="s">
        <v>132</v>
      </c>
      <c r="H184" s="245">
        <v>34</v>
      </c>
      <c r="I184" s="100">
        <v>0</v>
      </c>
      <c r="J184" s="246">
        <f>ROUND(I184*H184,2)</f>
        <v>0</v>
      </c>
      <c r="K184" s="101"/>
      <c r="L184" s="27"/>
      <c r="M184" s="102" t="s">
        <v>1</v>
      </c>
      <c r="N184" s="103" t="s">
        <v>34</v>
      </c>
      <c r="O184" s="104">
        <v>0.468</v>
      </c>
      <c r="P184" s="104">
        <f>O184*H184</f>
        <v>15.912</v>
      </c>
      <c r="Q184" s="104">
        <v>0</v>
      </c>
      <c r="R184" s="104">
        <f>Q184*H184</f>
        <v>0</v>
      </c>
      <c r="S184" s="104">
        <v>0</v>
      </c>
      <c r="T184" s="105">
        <f>S184*H184</f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06" t="s">
        <v>193</v>
      </c>
      <c r="AT184" s="106" t="s">
        <v>124</v>
      </c>
      <c r="AU184" s="106" t="s">
        <v>76</v>
      </c>
      <c r="AY184" s="15" t="s">
        <v>121</v>
      </c>
      <c r="BE184" s="107">
        <f>IF(N184="základní",J184,0)</f>
        <v>0</v>
      </c>
      <c r="BF184" s="107">
        <f>IF(N184="snížená",J184,0)</f>
        <v>0</v>
      </c>
      <c r="BG184" s="107">
        <f>IF(N184="zákl. přenesená",J184,0)</f>
        <v>0</v>
      </c>
      <c r="BH184" s="107">
        <f>IF(N184="sníž. přenesená",J184,0)</f>
        <v>0</v>
      </c>
      <c r="BI184" s="107">
        <f>IF(N184="nulová",J184,0)</f>
        <v>0</v>
      </c>
      <c r="BJ184" s="15" t="s">
        <v>74</v>
      </c>
      <c r="BK184" s="107">
        <f>ROUND(I184*H184,2)</f>
        <v>0</v>
      </c>
      <c r="BL184" s="15" t="s">
        <v>193</v>
      </c>
      <c r="BM184" s="106" t="s">
        <v>277</v>
      </c>
    </row>
    <row r="185" spans="1:65" s="1" customFormat="1" ht="16.5" customHeight="1">
      <c r="A185" s="171"/>
      <c r="B185" s="172"/>
      <c r="C185" s="247" t="s">
        <v>278</v>
      </c>
      <c r="D185" s="247" t="s">
        <v>134</v>
      </c>
      <c r="E185" s="248" t="s">
        <v>279</v>
      </c>
      <c r="F185" s="249" t="s">
        <v>504</v>
      </c>
      <c r="G185" s="250" t="s">
        <v>132</v>
      </c>
      <c r="H185" s="251">
        <v>28</v>
      </c>
      <c r="I185" s="108">
        <v>0</v>
      </c>
      <c r="J185" s="252">
        <f>ROUND(I185*H185,2)</f>
        <v>0</v>
      </c>
      <c r="K185" s="109"/>
      <c r="L185" s="110"/>
      <c r="M185" s="111" t="s">
        <v>1</v>
      </c>
      <c r="N185" s="112" t="s">
        <v>34</v>
      </c>
      <c r="O185" s="104">
        <v>0</v>
      </c>
      <c r="P185" s="104">
        <f>O185*H185</f>
        <v>0</v>
      </c>
      <c r="Q185" s="104">
        <v>0.00013</v>
      </c>
      <c r="R185" s="104">
        <f>Q185*H185</f>
        <v>0.0036399999999999996</v>
      </c>
      <c r="S185" s="104">
        <v>0</v>
      </c>
      <c r="T185" s="105">
        <f>S185*H185</f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06" t="s">
        <v>240</v>
      </c>
      <c r="AT185" s="106" t="s">
        <v>134</v>
      </c>
      <c r="AU185" s="106" t="s">
        <v>76</v>
      </c>
      <c r="AY185" s="15" t="s">
        <v>121</v>
      </c>
      <c r="BE185" s="107">
        <f>IF(N185="základní",J185,0)</f>
        <v>0</v>
      </c>
      <c r="BF185" s="107">
        <f>IF(N185="snížená",J185,0)</f>
        <v>0</v>
      </c>
      <c r="BG185" s="107">
        <f>IF(N185="zákl. přenesená",J185,0)</f>
        <v>0</v>
      </c>
      <c r="BH185" s="107">
        <f>IF(N185="sníž. přenesená",J185,0)</f>
        <v>0</v>
      </c>
      <c r="BI185" s="107">
        <f>IF(N185="nulová",J185,0)</f>
        <v>0</v>
      </c>
      <c r="BJ185" s="15" t="s">
        <v>74</v>
      </c>
      <c r="BK185" s="107">
        <f>ROUND(I185*H185,2)</f>
        <v>0</v>
      </c>
      <c r="BL185" s="15" t="s">
        <v>193</v>
      </c>
      <c r="BM185" s="106" t="s">
        <v>280</v>
      </c>
    </row>
    <row r="186" spans="1:47" s="1" customFormat="1" ht="78">
      <c r="A186" s="171"/>
      <c r="B186" s="172"/>
      <c r="C186" s="171"/>
      <c r="D186" s="253" t="s">
        <v>143</v>
      </c>
      <c r="E186" s="171"/>
      <c r="F186" s="254" t="s">
        <v>281</v>
      </c>
      <c r="G186" s="171"/>
      <c r="H186" s="171"/>
      <c r="I186" s="163"/>
      <c r="J186" s="171"/>
      <c r="K186" s="26"/>
      <c r="L186" s="27"/>
      <c r="M186" s="113"/>
      <c r="N186" s="114"/>
      <c r="O186" s="50"/>
      <c r="P186" s="50"/>
      <c r="Q186" s="50"/>
      <c r="R186" s="50"/>
      <c r="S186" s="50"/>
      <c r="T186" s="51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T186" s="15" t="s">
        <v>143</v>
      </c>
      <c r="AU186" s="15" t="s">
        <v>76</v>
      </c>
    </row>
    <row r="187" spans="1:65" s="1" customFormat="1" ht="16.5" customHeight="1">
      <c r="A187" s="171"/>
      <c r="B187" s="172"/>
      <c r="C187" s="247" t="s">
        <v>282</v>
      </c>
      <c r="D187" s="247" t="s">
        <v>134</v>
      </c>
      <c r="E187" s="248" t="s">
        <v>283</v>
      </c>
      <c r="F187" s="249" t="s">
        <v>505</v>
      </c>
      <c r="G187" s="250" t="s">
        <v>132</v>
      </c>
      <c r="H187" s="251">
        <v>3</v>
      </c>
      <c r="I187" s="108">
        <v>0</v>
      </c>
      <c r="J187" s="252">
        <f>ROUND(I187*H187,2)</f>
        <v>0</v>
      </c>
      <c r="K187" s="109"/>
      <c r="L187" s="110"/>
      <c r="M187" s="111" t="s">
        <v>1</v>
      </c>
      <c r="N187" s="112" t="s">
        <v>34</v>
      </c>
      <c r="O187" s="104">
        <v>0</v>
      </c>
      <c r="P187" s="104">
        <f>O187*H187</f>
        <v>0</v>
      </c>
      <c r="Q187" s="104">
        <v>0.00013</v>
      </c>
      <c r="R187" s="104">
        <f>Q187*H187</f>
        <v>0.00038999999999999994</v>
      </c>
      <c r="S187" s="104">
        <v>0</v>
      </c>
      <c r="T187" s="105">
        <f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06" t="s">
        <v>240</v>
      </c>
      <c r="AT187" s="106" t="s">
        <v>134</v>
      </c>
      <c r="AU187" s="106" t="s">
        <v>76</v>
      </c>
      <c r="AY187" s="15" t="s">
        <v>121</v>
      </c>
      <c r="BE187" s="107">
        <f>IF(N187="základní",J187,0)</f>
        <v>0</v>
      </c>
      <c r="BF187" s="107">
        <f>IF(N187="snížená",J187,0)</f>
        <v>0</v>
      </c>
      <c r="BG187" s="107">
        <f>IF(N187="zákl. přenesená",J187,0)</f>
        <v>0</v>
      </c>
      <c r="BH187" s="107">
        <f>IF(N187="sníž. přenesená",J187,0)</f>
        <v>0</v>
      </c>
      <c r="BI187" s="107">
        <f>IF(N187="nulová",J187,0)</f>
        <v>0</v>
      </c>
      <c r="BJ187" s="15" t="s">
        <v>74</v>
      </c>
      <c r="BK187" s="107">
        <f>ROUND(I187*H187,2)</f>
        <v>0</v>
      </c>
      <c r="BL187" s="15" t="s">
        <v>193</v>
      </c>
      <c r="BM187" s="106" t="s">
        <v>284</v>
      </c>
    </row>
    <row r="188" spans="1:47" s="1" customFormat="1" ht="78">
      <c r="A188" s="171"/>
      <c r="B188" s="172"/>
      <c r="C188" s="171"/>
      <c r="D188" s="253" t="s">
        <v>143</v>
      </c>
      <c r="E188" s="171"/>
      <c r="F188" s="254" t="s">
        <v>285</v>
      </c>
      <c r="G188" s="171"/>
      <c r="H188" s="171"/>
      <c r="I188" s="163"/>
      <c r="J188" s="171"/>
      <c r="K188" s="26"/>
      <c r="L188" s="27"/>
      <c r="M188" s="113"/>
      <c r="N188" s="114"/>
      <c r="O188" s="50"/>
      <c r="P188" s="50"/>
      <c r="Q188" s="50"/>
      <c r="R188" s="50"/>
      <c r="S188" s="50"/>
      <c r="T188" s="51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T188" s="15" t="s">
        <v>143</v>
      </c>
      <c r="AU188" s="15" t="s">
        <v>76</v>
      </c>
    </row>
    <row r="189" spans="1:65" s="1" customFormat="1" ht="16.5" customHeight="1">
      <c r="A189" s="171"/>
      <c r="B189" s="172"/>
      <c r="C189" s="247" t="s">
        <v>286</v>
      </c>
      <c r="D189" s="247" t="s">
        <v>134</v>
      </c>
      <c r="E189" s="248" t="s">
        <v>287</v>
      </c>
      <c r="F189" s="249" t="s">
        <v>506</v>
      </c>
      <c r="G189" s="250" t="s">
        <v>132</v>
      </c>
      <c r="H189" s="251">
        <v>3</v>
      </c>
      <c r="I189" s="108">
        <v>0</v>
      </c>
      <c r="J189" s="252">
        <f>ROUND(I189*H189,2)</f>
        <v>0</v>
      </c>
      <c r="K189" s="109"/>
      <c r="L189" s="110"/>
      <c r="M189" s="111" t="s">
        <v>1</v>
      </c>
      <c r="N189" s="112" t="s">
        <v>34</v>
      </c>
      <c r="O189" s="104">
        <v>0</v>
      </c>
      <c r="P189" s="104">
        <f>O189*H189</f>
        <v>0</v>
      </c>
      <c r="Q189" s="104">
        <v>0.00035</v>
      </c>
      <c r="R189" s="104">
        <f>Q189*H189</f>
        <v>0.00105</v>
      </c>
      <c r="S189" s="104">
        <v>0</v>
      </c>
      <c r="T189" s="105">
        <f>S189*H189</f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06" t="s">
        <v>240</v>
      </c>
      <c r="AT189" s="106" t="s">
        <v>134</v>
      </c>
      <c r="AU189" s="106" t="s">
        <v>76</v>
      </c>
      <c r="AY189" s="15" t="s">
        <v>121</v>
      </c>
      <c r="BE189" s="107">
        <f>IF(N189="základní",J189,0)</f>
        <v>0</v>
      </c>
      <c r="BF189" s="107">
        <f>IF(N189="snížená",J189,0)</f>
        <v>0</v>
      </c>
      <c r="BG189" s="107">
        <f>IF(N189="zákl. přenesená",J189,0)</f>
        <v>0</v>
      </c>
      <c r="BH189" s="107">
        <f>IF(N189="sníž. přenesená",J189,0)</f>
        <v>0</v>
      </c>
      <c r="BI189" s="107">
        <f>IF(N189="nulová",J189,0)</f>
        <v>0</v>
      </c>
      <c r="BJ189" s="15" t="s">
        <v>74</v>
      </c>
      <c r="BK189" s="107">
        <f>ROUND(I189*H189,2)</f>
        <v>0</v>
      </c>
      <c r="BL189" s="15" t="s">
        <v>193</v>
      </c>
      <c r="BM189" s="106" t="s">
        <v>288</v>
      </c>
    </row>
    <row r="190" spans="1:47" s="1" customFormat="1" ht="78">
      <c r="A190" s="171"/>
      <c r="B190" s="172"/>
      <c r="C190" s="171"/>
      <c r="D190" s="253" t="s">
        <v>143</v>
      </c>
      <c r="E190" s="171"/>
      <c r="F190" s="254" t="s">
        <v>289</v>
      </c>
      <c r="G190" s="171"/>
      <c r="H190" s="171"/>
      <c r="I190" s="163"/>
      <c r="J190" s="171"/>
      <c r="K190" s="26"/>
      <c r="L190" s="27"/>
      <c r="M190" s="113"/>
      <c r="N190" s="114"/>
      <c r="O190" s="50"/>
      <c r="P190" s="50"/>
      <c r="Q190" s="50"/>
      <c r="R190" s="50"/>
      <c r="S190" s="50"/>
      <c r="T190" s="51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T190" s="15" t="s">
        <v>143</v>
      </c>
      <c r="AU190" s="15" t="s">
        <v>76</v>
      </c>
    </row>
    <row r="191" spans="1:65" s="1" customFormat="1" ht="16.5" customHeight="1">
      <c r="A191" s="171"/>
      <c r="B191" s="172"/>
      <c r="C191" s="241" t="s">
        <v>290</v>
      </c>
      <c r="D191" s="241" t="s">
        <v>124</v>
      </c>
      <c r="E191" s="242" t="s">
        <v>291</v>
      </c>
      <c r="F191" s="243" t="s">
        <v>292</v>
      </c>
      <c r="G191" s="244" t="s">
        <v>132</v>
      </c>
      <c r="H191" s="245">
        <v>3</v>
      </c>
      <c r="I191" s="100">
        <v>0</v>
      </c>
      <c r="J191" s="246">
        <f>ROUND(I191*H191,2)</f>
        <v>0</v>
      </c>
      <c r="K191" s="101"/>
      <c r="L191" s="27"/>
      <c r="M191" s="102" t="s">
        <v>1</v>
      </c>
      <c r="N191" s="103" t="s">
        <v>34</v>
      </c>
      <c r="O191" s="104">
        <v>0.37</v>
      </c>
      <c r="P191" s="104">
        <f>O191*H191</f>
        <v>1.1099999999999999</v>
      </c>
      <c r="Q191" s="104">
        <v>0</v>
      </c>
      <c r="R191" s="104">
        <f>Q191*H191</f>
        <v>0</v>
      </c>
      <c r="S191" s="104">
        <v>0</v>
      </c>
      <c r="T191" s="105">
        <f>S191*H191</f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06" t="s">
        <v>193</v>
      </c>
      <c r="AT191" s="106" t="s">
        <v>124</v>
      </c>
      <c r="AU191" s="106" t="s">
        <v>76</v>
      </c>
      <c r="AY191" s="15" t="s">
        <v>121</v>
      </c>
      <c r="BE191" s="107">
        <f>IF(N191="základní",J191,0)</f>
        <v>0</v>
      </c>
      <c r="BF191" s="107">
        <f>IF(N191="snížená",J191,0)</f>
        <v>0</v>
      </c>
      <c r="BG191" s="107">
        <f>IF(N191="zákl. přenesená",J191,0)</f>
        <v>0</v>
      </c>
      <c r="BH191" s="107">
        <f>IF(N191="sníž. přenesená",J191,0)</f>
        <v>0</v>
      </c>
      <c r="BI191" s="107">
        <f>IF(N191="nulová",J191,0)</f>
        <v>0</v>
      </c>
      <c r="BJ191" s="15" t="s">
        <v>74</v>
      </c>
      <c r="BK191" s="107">
        <f>ROUND(I191*H191,2)</f>
        <v>0</v>
      </c>
      <c r="BL191" s="15" t="s">
        <v>193</v>
      </c>
      <c r="BM191" s="106" t="s">
        <v>293</v>
      </c>
    </row>
    <row r="192" spans="1:65" s="1" customFormat="1" ht="24" customHeight="1">
      <c r="A192" s="171"/>
      <c r="B192" s="172"/>
      <c r="C192" s="247" t="s">
        <v>294</v>
      </c>
      <c r="D192" s="247" t="s">
        <v>134</v>
      </c>
      <c r="E192" s="248" t="s">
        <v>295</v>
      </c>
      <c r="F192" s="249" t="s">
        <v>507</v>
      </c>
      <c r="G192" s="250" t="s">
        <v>132</v>
      </c>
      <c r="H192" s="251">
        <v>3</v>
      </c>
      <c r="I192" s="108">
        <v>0</v>
      </c>
      <c r="J192" s="252">
        <f>ROUND(I192*H192,2)</f>
        <v>0</v>
      </c>
      <c r="K192" s="109"/>
      <c r="L192" s="110"/>
      <c r="M192" s="111" t="s">
        <v>1</v>
      </c>
      <c r="N192" s="112" t="s">
        <v>34</v>
      </c>
      <c r="O192" s="104">
        <v>0</v>
      </c>
      <c r="P192" s="104">
        <f>O192*H192</f>
        <v>0</v>
      </c>
      <c r="Q192" s="104">
        <v>0</v>
      </c>
      <c r="R192" s="104">
        <f>Q192*H192</f>
        <v>0</v>
      </c>
      <c r="S192" s="104">
        <v>0</v>
      </c>
      <c r="T192" s="105">
        <f>S192*H192</f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06" t="s">
        <v>240</v>
      </c>
      <c r="AT192" s="106" t="s">
        <v>134</v>
      </c>
      <c r="AU192" s="106" t="s">
        <v>76</v>
      </c>
      <c r="AY192" s="15" t="s">
        <v>121</v>
      </c>
      <c r="BE192" s="107">
        <f>IF(N192="základní",J192,0)</f>
        <v>0</v>
      </c>
      <c r="BF192" s="107">
        <f>IF(N192="snížená",J192,0)</f>
        <v>0</v>
      </c>
      <c r="BG192" s="107">
        <f>IF(N192="zákl. přenesená",J192,0)</f>
        <v>0</v>
      </c>
      <c r="BH192" s="107">
        <f>IF(N192="sníž. přenesená",J192,0)</f>
        <v>0</v>
      </c>
      <c r="BI192" s="107">
        <f>IF(N192="nulová",J192,0)</f>
        <v>0</v>
      </c>
      <c r="BJ192" s="15" t="s">
        <v>74</v>
      </c>
      <c r="BK192" s="107">
        <f>ROUND(I192*H192,2)</f>
        <v>0</v>
      </c>
      <c r="BL192" s="15" t="s">
        <v>193</v>
      </c>
      <c r="BM192" s="106" t="s">
        <v>296</v>
      </c>
    </row>
    <row r="193" spans="1:65" s="1" customFormat="1" ht="24" customHeight="1">
      <c r="A193" s="171"/>
      <c r="B193" s="172"/>
      <c r="C193" s="241" t="s">
        <v>297</v>
      </c>
      <c r="D193" s="241" t="s">
        <v>124</v>
      </c>
      <c r="E193" s="242" t="s">
        <v>298</v>
      </c>
      <c r="F193" s="243" t="s">
        <v>299</v>
      </c>
      <c r="G193" s="244" t="s">
        <v>170</v>
      </c>
      <c r="H193" s="245">
        <v>30</v>
      </c>
      <c r="I193" s="100">
        <v>0</v>
      </c>
      <c r="J193" s="246">
        <f>ROUND(I193*H193,2)</f>
        <v>0</v>
      </c>
      <c r="K193" s="101"/>
      <c r="L193" s="27"/>
      <c r="M193" s="102" t="s">
        <v>1</v>
      </c>
      <c r="N193" s="103" t="s">
        <v>34</v>
      </c>
      <c r="O193" s="104">
        <v>0.114</v>
      </c>
      <c r="P193" s="104">
        <f>O193*H193</f>
        <v>3.42</v>
      </c>
      <c r="Q193" s="104">
        <v>0</v>
      </c>
      <c r="R193" s="104">
        <f>Q193*H193</f>
        <v>0</v>
      </c>
      <c r="S193" s="104">
        <v>0</v>
      </c>
      <c r="T193" s="105">
        <f>S193*H193</f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06" t="s">
        <v>193</v>
      </c>
      <c r="AT193" s="106" t="s">
        <v>124</v>
      </c>
      <c r="AU193" s="106" t="s">
        <v>76</v>
      </c>
      <c r="AY193" s="15" t="s">
        <v>121</v>
      </c>
      <c r="BE193" s="107">
        <f>IF(N193="základní",J193,0)</f>
        <v>0</v>
      </c>
      <c r="BF193" s="107">
        <f>IF(N193="snížená",J193,0)</f>
        <v>0</v>
      </c>
      <c r="BG193" s="107">
        <f>IF(N193="zákl. přenesená",J193,0)</f>
        <v>0</v>
      </c>
      <c r="BH193" s="107">
        <f>IF(N193="sníž. přenesená",J193,0)</f>
        <v>0</v>
      </c>
      <c r="BI193" s="107">
        <f>IF(N193="nulová",J193,0)</f>
        <v>0</v>
      </c>
      <c r="BJ193" s="15" t="s">
        <v>74</v>
      </c>
      <c r="BK193" s="107">
        <f>ROUND(I193*H193,2)</f>
        <v>0</v>
      </c>
      <c r="BL193" s="15" t="s">
        <v>193</v>
      </c>
      <c r="BM193" s="106" t="s">
        <v>300</v>
      </c>
    </row>
    <row r="194" spans="1:47" s="1" customFormat="1" ht="19.5">
      <c r="A194" s="171"/>
      <c r="B194" s="172"/>
      <c r="C194" s="171"/>
      <c r="D194" s="253" t="s">
        <v>143</v>
      </c>
      <c r="E194" s="171"/>
      <c r="F194" s="254" t="s">
        <v>250</v>
      </c>
      <c r="G194" s="171"/>
      <c r="H194" s="171"/>
      <c r="I194" s="163"/>
      <c r="J194" s="171"/>
      <c r="K194" s="26"/>
      <c r="L194" s="27"/>
      <c r="M194" s="113"/>
      <c r="N194" s="114"/>
      <c r="O194" s="50"/>
      <c r="P194" s="50"/>
      <c r="Q194" s="50"/>
      <c r="R194" s="50"/>
      <c r="S194" s="50"/>
      <c r="T194" s="51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T194" s="15" t="s">
        <v>143</v>
      </c>
      <c r="AU194" s="15" t="s">
        <v>76</v>
      </c>
    </row>
    <row r="195" spans="1:65" s="1" customFormat="1" ht="24" customHeight="1">
      <c r="A195" s="171"/>
      <c r="B195" s="172"/>
      <c r="C195" s="247" t="s">
        <v>301</v>
      </c>
      <c r="D195" s="247" t="s">
        <v>134</v>
      </c>
      <c r="E195" s="248" t="s">
        <v>302</v>
      </c>
      <c r="F195" s="249" t="s">
        <v>303</v>
      </c>
      <c r="G195" s="250" t="s">
        <v>170</v>
      </c>
      <c r="H195" s="251">
        <v>34.5</v>
      </c>
      <c r="I195" s="108">
        <v>0</v>
      </c>
      <c r="J195" s="252">
        <f>ROUND(I195*H195,2)</f>
        <v>0</v>
      </c>
      <c r="K195" s="109"/>
      <c r="L195" s="110"/>
      <c r="M195" s="111" t="s">
        <v>1</v>
      </c>
      <c r="N195" s="112" t="s">
        <v>34</v>
      </c>
      <c r="O195" s="104">
        <v>0</v>
      </c>
      <c r="P195" s="104">
        <f>O195*H195</f>
        <v>0</v>
      </c>
      <c r="Q195" s="104">
        <v>0.00034</v>
      </c>
      <c r="R195" s="104">
        <f>Q195*H195</f>
        <v>0.01173</v>
      </c>
      <c r="S195" s="104">
        <v>0</v>
      </c>
      <c r="T195" s="105">
        <f>S195*H195</f>
        <v>0</v>
      </c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R195" s="106" t="s">
        <v>240</v>
      </c>
      <c r="AT195" s="106" t="s">
        <v>134</v>
      </c>
      <c r="AU195" s="106" t="s">
        <v>76</v>
      </c>
      <c r="AY195" s="15" t="s">
        <v>121</v>
      </c>
      <c r="BE195" s="107">
        <f>IF(N195="základní",J195,0)</f>
        <v>0</v>
      </c>
      <c r="BF195" s="107">
        <f>IF(N195="snížená",J195,0)</f>
        <v>0</v>
      </c>
      <c r="BG195" s="107">
        <f>IF(N195="zákl. přenesená",J195,0)</f>
        <v>0</v>
      </c>
      <c r="BH195" s="107">
        <f>IF(N195="sníž. přenesená",J195,0)</f>
        <v>0</v>
      </c>
      <c r="BI195" s="107">
        <f>IF(N195="nulová",J195,0)</f>
        <v>0</v>
      </c>
      <c r="BJ195" s="15" t="s">
        <v>74</v>
      </c>
      <c r="BK195" s="107">
        <f>ROUND(I195*H195,2)</f>
        <v>0</v>
      </c>
      <c r="BL195" s="15" t="s">
        <v>193</v>
      </c>
      <c r="BM195" s="106" t="s">
        <v>304</v>
      </c>
    </row>
    <row r="196" spans="1:47" s="1" customFormat="1" ht="19.5">
      <c r="A196" s="171"/>
      <c r="B196" s="172"/>
      <c r="C196" s="171"/>
      <c r="D196" s="253" t="s">
        <v>143</v>
      </c>
      <c r="E196" s="171"/>
      <c r="F196" s="254" t="s">
        <v>305</v>
      </c>
      <c r="G196" s="171"/>
      <c r="H196" s="171"/>
      <c r="I196" s="163"/>
      <c r="J196" s="171"/>
      <c r="K196" s="26"/>
      <c r="L196" s="27"/>
      <c r="M196" s="113"/>
      <c r="N196" s="114"/>
      <c r="O196" s="50"/>
      <c r="P196" s="50"/>
      <c r="Q196" s="50"/>
      <c r="R196" s="50"/>
      <c r="S196" s="50"/>
      <c r="T196" s="51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T196" s="15" t="s">
        <v>143</v>
      </c>
      <c r="AU196" s="15" t="s">
        <v>76</v>
      </c>
    </row>
    <row r="197" spans="1:51" s="12" customFormat="1" ht="11.25">
      <c r="A197" s="255"/>
      <c r="B197" s="256"/>
      <c r="C197" s="255"/>
      <c r="D197" s="253" t="s">
        <v>256</v>
      </c>
      <c r="E197" s="255"/>
      <c r="F197" s="257" t="s">
        <v>306</v>
      </c>
      <c r="G197" s="255"/>
      <c r="H197" s="258">
        <v>34.5</v>
      </c>
      <c r="I197" s="165"/>
      <c r="J197" s="255"/>
      <c r="L197" s="115"/>
      <c r="M197" s="116"/>
      <c r="N197" s="117"/>
      <c r="O197" s="117"/>
      <c r="P197" s="117"/>
      <c r="Q197" s="117"/>
      <c r="R197" s="117"/>
      <c r="S197" s="117"/>
      <c r="T197" s="118"/>
      <c r="AT197" s="119" t="s">
        <v>256</v>
      </c>
      <c r="AU197" s="119" t="s">
        <v>76</v>
      </c>
      <c r="AV197" s="12" t="s">
        <v>76</v>
      </c>
      <c r="AW197" s="12" t="s">
        <v>3</v>
      </c>
      <c r="AX197" s="12" t="s">
        <v>74</v>
      </c>
      <c r="AY197" s="119" t="s">
        <v>121</v>
      </c>
    </row>
    <row r="198" spans="1:65" s="1" customFormat="1" ht="33" customHeight="1">
      <c r="A198" s="171"/>
      <c r="B198" s="172"/>
      <c r="C198" s="241" t="s">
        <v>307</v>
      </c>
      <c r="D198" s="241" t="s">
        <v>124</v>
      </c>
      <c r="E198" s="242" t="s">
        <v>308</v>
      </c>
      <c r="F198" s="243" t="s">
        <v>309</v>
      </c>
      <c r="G198" s="244" t="s">
        <v>132</v>
      </c>
      <c r="H198" s="245">
        <v>103</v>
      </c>
      <c r="I198" s="100">
        <v>0</v>
      </c>
      <c r="J198" s="246">
        <f>ROUND(I198*H198,2)</f>
        <v>0</v>
      </c>
      <c r="K198" s="101"/>
      <c r="L198" s="27"/>
      <c r="M198" s="102" t="s">
        <v>1</v>
      </c>
      <c r="N198" s="103" t="s">
        <v>34</v>
      </c>
      <c r="O198" s="104">
        <v>0.26</v>
      </c>
      <c r="P198" s="104">
        <f>O198*H198</f>
        <v>26.78</v>
      </c>
      <c r="Q198" s="104">
        <v>0</v>
      </c>
      <c r="R198" s="104">
        <f>Q198*H198</f>
        <v>0</v>
      </c>
      <c r="S198" s="104">
        <v>0</v>
      </c>
      <c r="T198" s="105">
        <f>S198*H198</f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06" t="s">
        <v>193</v>
      </c>
      <c r="AT198" s="106" t="s">
        <v>124</v>
      </c>
      <c r="AU198" s="106" t="s">
        <v>76</v>
      </c>
      <c r="AY198" s="15" t="s">
        <v>121</v>
      </c>
      <c r="BE198" s="107">
        <f>IF(N198="základní",J198,0)</f>
        <v>0</v>
      </c>
      <c r="BF198" s="107">
        <f>IF(N198="snížená",J198,0)</f>
        <v>0</v>
      </c>
      <c r="BG198" s="107">
        <f>IF(N198="zákl. přenesená",J198,0)</f>
        <v>0</v>
      </c>
      <c r="BH198" s="107">
        <f>IF(N198="sníž. přenesená",J198,0)</f>
        <v>0</v>
      </c>
      <c r="BI198" s="107">
        <f>IF(N198="nulová",J198,0)</f>
        <v>0</v>
      </c>
      <c r="BJ198" s="15" t="s">
        <v>74</v>
      </c>
      <c r="BK198" s="107">
        <f>ROUND(I198*H198,2)</f>
        <v>0</v>
      </c>
      <c r="BL198" s="15" t="s">
        <v>193</v>
      </c>
      <c r="BM198" s="106" t="s">
        <v>310</v>
      </c>
    </row>
    <row r="199" spans="1:65" s="1" customFormat="1" ht="24" customHeight="1">
      <c r="A199" s="171"/>
      <c r="B199" s="172"/>
      <c r="C199" s="247" t="s">
        <v>311</v>
      </c>
      <c r="D199" s="247" t="s">
        <v>134</v>
      </c>
      <c r="E199" s="248" t="s">
        <v>312</v>
      </c>
      <c r="F199" s="249" t="s">
        <v>313</v>
      </c>
      <c r="G199" s="250" t="s">
        <v>132</v>
      </c>
      <c r="H199" s="251">
        <v>103</v>
      </c>
      <c r="I199" s="108">
        <v>0</v>
      </c>
      <c r="J199" s="252">
        <f>ROUND(I199*H199,2)</f>
        <v>0</v>
      </c>
      <c r="K199" s="109"/>
      <c r="L199" s="110"/>
      <c r="M199" s="111" t="s">
        <v>1</v>
      </c>
      <c r="N199" s="112" t="s">
        <v>34</v>
      </c>
      <c r="O199" s="104">
        <v>0</v>
      </c>
      <c r="P199" s="104">
        <f>O199*H199</f>
        <v>0</v>
      </c>
      <c r="Q199" s="104">
        <v>0.0001</v>
      </c>
      <c r="R199" s="104">
        <f>Q199*H199</f>
        <v>0.0103</v>
      </c>
      <c r="S199" s="104">
        <v>0</v>
      </c>
      <c r="T199" s="105">
        <f>S199*H199</f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06" t="s">
        <v>240</v>
      </c>
      <c r="AT199" s="106" t="s">
        <v>134</v>
      </c>
      <c r="AU199" s="106" t="s">
        <v>76</v>
      </c>
      <c r="AY199" s="15" t="s">
        <v>121</v>
      </c>
      <c r="BE199" s="107">
        <f>IF(N199="základní",J199,0)</f>
        <v>0</v>
      </c>
      <c r="BF199" s="107">
        <f>IF(N199="snížená",J199,0)</f>
        <v>0</v>
      </c>
      <c r="BG199" s="107">
        <f>IF(N199="zákl. přenesená",J199,0)</f>
        <v>0</v>
      </c>
      <c r="BH199" s="107">
        <f>IF(N199="sníž. přenesená",J199,0)</f>
        <v>0</v>
      </c>
      <c r="BI199" s="107">
        <f>IF(N199="nulová",J199,0)</f>
        <v>0</v>
      </c>
      <c r="BJ199" s="15" t="s">
        <v>74</v>
      </c>
      <c r="BK199" s="107">
        <f>ROUND(I199*H199,2)</f>
        <v>0</v>
      </c>
      <c r="BL199" s="15" t="s">
        <v>193</v>
      </c>
      <c r="BM199" s="106" t="s">
        <v>314</v>
      </c>
    </row>
    <row r="200" spans="1:65" s="1" customFormat="1" ht="37.5" customHeight="1">
      <c r="A200" s="171"/>
      <c r="B200" s="172"/>
      <c r="C200" s="241" t="s">
        <v>315</v>
      </c>
      <c r="D200" s="241" t="s">
        <v>124</v>
      </c>
      <c r="E200" s="242" t="s">
        <v>316</v>
      </c>
      <c r="F200" s="243" t="s">
        <v>317</v>
      </c>
      <c r="G200" s="244" t="s">
        <v>132</v>
      </c>
      <c r="H200" s="245">
        <v>20</v>
      </c>
      <c r="I200" s="100">
        <v>0</v>
      </c>
      <c r="J200" s="246">
        <f>ROUND(I200*H200,2)</f>
        <v>0</v>
      </c>
      <c r="K200" s="101"/>
      <c r="L200" s="27"/>
      <c r="M200" s="102" t="s">
        <v>1</v>
      </c>
      <c r="N200" s="103" t="s">
        <v>34</v>
      </c>
      <c r="O200" s="104">
        <v>1.056</v>
      </c>
      <c r="P200" s="104">
        <f>O200*H200</f>
        <v>21.12</v>
      </c>
      <c r="Q200" s="104">
        <v>0</v>
      </c>
      <c r="R200" s="104">
        <f>Q200*H200</f>
        <v>0</v>
      </c>
      <c r="S200" s="104">
        <v>0</v>
      </c>
      <c r="T200" s="105">
        <f>S200*H200</f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06" t="s">
        <v>193</v>
      </c>
      <c r="AT200" s="106" t="s">
        <v>124</v>
      </c>
      <c r="AU200" s="106" t="s">
        <v>76</v>
      </c>
      <c r="AY200" s="15" t="s">
        <v>121</v>
      </c>
      <c r="BE200" s="107">
        <f>IF(N200="základní",J200,0)</f>
        <v>0</v>
      </c>
      <c r="BF200" s="107">
        <f>IF(N200="snížená",J200,0)</f>
        <v>0</v>
      </c>
      <c r="BG200" s="107">
        <f>IF(N200="zákl. přenesená",J200,0)</f>
        <v>0</v>
      </c>
      <c r="BH200" s="107">
        <f>IF(N200="sníž. přenesená",J200,0)</f>
        <v>0</v>
      </c>
      <c r="BI200" s="107">
        <f>IF(N200="nulová",J200,0)</f>
        <v>0</v>
      </c>
      <c r="BJ200" s="15" t="s">
        <v>74</v>
      </c>
      <c r="BK200" s="107">
        <f>ROUND(I200*H200,2)</f>
        <v>0</v>
      </c>
      <c r="BL200" s="15" t="s">
        <v>193</v>
      </c>
      <c r="BM200" s="106" t="s">
        <v>318</v>
      </c>
    </row>
    <row r="201" spans="1:51" s="12" customFormat="1" ht="11.25">
      <c r="A201" s="255"/>
      <c r="B201" s="256"/>
      <c r="C201" s="255"/>
      <c r="D201" s="253" t="s">
        <v>256</v>
      </c>
      <c r="E201" s="259" t="s">
        <v>1</v>
      </c>
      <c r="F201" s="257" t="s">
        <v>319</v>
      </c>
      <c r="G201" s="255"/>
      <c r="H201" s="258">
        <v>6</v>
      </c>
      <c r="I201" s="165"/>
      <c r="J201" s="255"/>
      <c r="L201" s="115"/>
      <c r="M201" s="116"/>
      <c r="N201" s="117"/>
      <c r="O201" s="117"/>
      <c r="P201" s="117"/>
      <c r="Q201" s="117"/>
      <c r="R201" s="117"/>
      <c r="S201" s="117"/>
      <c r="T201" s="118"/>
      <c r="AT201" s="119" t="s">
        <v>256</v>
      </c>
      <c r="AU201" s="119" t="s">
        <v>76</v>
      </c>
      <c r="AV201" s="12" t="s">
        <v>76</v>
      </c>
      <c r="AW201" s="12" t="s">
        <v>320</v>
      </c>
      <c r="AX201" s="12" t="s">
        <v>69</v>
      </c>
      <c r="AY201" s="119" t="s">
        <v>121</v>
      </c>
    </row>
    <row r="202" spans="1:51" s="12" customFormat="1" ht="11.25">
      <c r="A202" s="255"/>
      <c r="B202" s="256"/>
      <c r="C202" s="255"/>
      <c r="D202" s="253" t="s">
        <v>256</v>
      </c>
      <c r="E202" s="259" t="s">
        <v>1</v>
      </c>
      <c r="F202" s="257" t="s">
        <v>321</v>
      </c>
      <c r="G202" s="255"/>
      <c r="H202" s="258">
        <v>6</v>
      </c>
      <c r="I202" s="165"/>
      <c r="J202" s="255"/>
      <c r="L202" s="115"/>
      <c r="M202" s="116"/>
      <c r="N202" s="117"/>
      <c r="O202" s="117"/>
      <c r="P202" s="117"/>
      <c r="Q202" s="117"/>
      <c r="R202" s="117"/>
      <c r="S202" s="117"/>
      <c r="T202" s="118"/>
      <c r="AT202" s="119" t="s">
        <v>256</v>
      </c>
      <c r="AU202" s="119" t="s">
        <v>76</v>
      </c>
      <c r="AV202" s="12" t="s">
        <v>76</v>
      </c>
      <c r="AW202" s="12" t="s">
        <v>320</v>
      </c>
      <c r="AX202" s="12" t="s">
        <v>69</v>
      </c>
      <c r="AY202" s="119" t="s">
        <v>121</v>
      </c>
    </row>
    <row r="203" spans="1:51" s="12" customFormat="1" ht="11.25">
      <c r="A203" s="255"/>
      <c r="B203" s="256"/>
      <c r="C203" s="255"/>
      <c r="D203" s="253" t="s">
        <v>256</v>
      </c>
      <c r="E203" s="259" t="s">
        <v>1</v>
      </c>
      <c r="F203" s="257" t="s">
        <v>322</v>
      </c>
      <c r="G203" s="255"/>
      <c r="H203" s="258">
        <v>8</v>
      </c>
      <c r="I203" s="165"/>
      <c r="J203" s="255"/>
      <c r="L203" s="115"/>
      <c r="M203" s="116"/>
      <c r="N203" s="117"/>
      <c r="O203" s="117"/>
      <c r="P203" s="117"/>
      <c r="Q203" s="117"/>
      <c r="R203" s="117"/>
      <c r="S203" s="117"/>
      <c r="T203" s="118"/>
      <c r="AT203" s="119" t="s">
        <v>256</v>
      </c>
      <c r="AU203" s="119" t="s">
        <v>76</v>
      </c>
      <c r="AV203" s="12" t="s">
        <v>76</v>
      </c>
      <c r="AW203" s="12" t="s">
        <v>320</v>
      </c>
      <c r="AX203" s="12" t="s">
        <v>69</v>
      </c>
      <c r="AY203" s="119" t="s">
        <v>121</v>
      </c>
    </row>
    <row r="204" spans="1:51" s="13" customFormat="1" ht="11.25">
      <c r="A204" s="260"/>
      <c r="B204" s="261"/>
      <c r="C204" s="260"/>
      <c r="D204" s="253" t="s">
        <v>256</v>
      </c>
      <c r="E204" s="262" t="s">
        <v>1</v>
      </c>
      <c r="F204" s="263" t="s">
        <v>323</v>
      </c>
      <c r="G204" s="260"/>
      <c r="H204" s="264">
        <v>20</v>
      </c>
      <c r="I204" s="166"/>
      <c r="J204" s="260"/>
      <c r="L204" s="120"/>
      <c r="M204" s="122"/>
      <c r="N204" s="123"/>
      <c r="O204" s="123"/>
      <c r="P204" s="123"/>
      <c r="Q204" s="123"/>
      <c r="R204" s="123"/>
      <c r="S204" s="123"/>
      <c r="T204" s="124"/>
      <c r="AT204" s="121" t="s">
        <v>256</v>
      </c>
      <c r="AU204" s="121" t="s">
        <v>76</v>
      </c>
      <c r="AV204" s="13" t="s">
        <v>128</v>
      </c>
      <c r="AW204" s="13" t="s">
        <v>320</v>
      </c>
      <c r="AX204" s="13" t="s">
        <v>74</v>
      </c>
      <c r="AY204" s="121" t="s">
        <v>121</v>
      </c>
    </row>
    <row r="205" spans="1:65" s="1" customFormat="1" ht="24" customHeight="1">
      <c r="A205" s="171"/>
      <c r="B205" s="172"/>
      <c r="C205" s="247" t="s">
        <v>324</v>
      </c>
      <c r="D205" s="247" t="s">
        <v>134</v>
      </c>
      <c r="E205" s="248" t="s">
        <v>325</v>
      </c>
      <c r="F205" s="265" t="s">
        <v>508</v>
      </c>
      <c r="G205" s="250" t="s">
        <v>132</v>
      </c>
      <c r="H205" s="251">
        <v>20</v>
      </c>
      <c r="I205" s="108">
        <v>0</v>
      </c>
      <c r="J205" s="252">
        <f>ROUND(I205*H205,2)</f>
        <v>0</v>
      </c>
      <c r="K205" s="109"/>
      <c r="L205" s="110"/>
      <c r="M205" s="111" t="s">
        <v>1</v>
      </c>
      <c r="N205" s="112" t="s">
        <v>34</v>
      </c>
      <c r="O205" s="104">
        <v>0</v>
      </c>
      <c r="P205" s="104">
        <f>O205*H205</f>
        <v>0</v>
      </c>
      <c r="Q205" s="104">
        <v>0</v>
      </c>
      <c r="R205" s="104">
        <f>Q205*H205</f>
        <v>0</v>
      </c>
      <c r="S205" s="104">
        <v>0</v>
      </c>
      <c r="T205" s="105">
        <f>S205*H205</f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06" t="s">
        <v>240</v>
      </c>
      <c r="AT205" s="106" t="s">
        <v>134</v>
      </c>
      <c r="AU205" s="106" t="s">
        <v>76</v>
      </c>
      <c r="AY205" s="15" t="s">
        <v>121</v>
      </c>
      <c r="BE205" s="107">
        <f>IF(N205="základní",J205,0)</f>
        <v>0</v>
      </c>
      <c r="BF205" s="107">
        <f>IF(N205="snížená",J205,0)</f>
        <v>0</v>
      </c>
      <c r="BG205" s="107">
        <f>IF(N205="zákl. přenesená",J205,0)</f>
        <v>0</v>
      </c>
      <c r="BH205" s="107">
        <f>IF(N205="sníž. přenesená",J205,0)</f>
        <v>0</v>
      </c>
      <c r="BI205" s="107">
        <f>IF(N205="nulová",J205,0)</f>
        <v>0</v>
      </c>
      <c r="BJ205" s="15" t="s">
        <v>74</v>
      </c>
      <c r="BK205" s="107">
        <f>ROUND(I205*H205,2)</f>
        <v>0</v>
      </c>
      <c r="BL205" s="15" t="s">
        <v>193</v>
      </c>
      <c r="BM205" s="106" t="s">
        <v>326</v>
      </c>
    </row>
    <row r="206" spans="1:65" s="1" customFormat="1" ht="16.5" customHeight="1">
      <c r="A206" s="171"/>
      <c r="B206" s="172"/>
      <c r="C206" s="241" t="s">
        <v>327</v>
      </c>
      <c r="D206" s="241" t="s">
        <v>124</v>
      </c>
      <c r="E206" s="242" t="s">
        <v>328</v>
      </c>
      <c r="F206" s="243" t="s">
        <v>329</v>
      </c>
      <c r="G206" s="244" t="s">
        <v>162</v>
      </c>
      <c r="H206" s="245">
        <v>1</v>
      </c>
      <c r="I206" s="100">
        <v>0</v>
      </c>
      <c r="J206" s="246">
        <f>ROUND(I206*H206,2)</f>
        <v>0</v>
      </c>
      <c r="K206" s="101"/>
      <c r="L206" s="27"/>
      <c r="M206" s="102" t="s">
        <v>1</v>
      </c>
      <c r="N206" s="103" t="s">
        <v>34</v>
      </c>
      <c r="O206" s="104">
        <v>0.18</v>
      </c>
      <c r="P206" s="104">
        <f>O206*H206</f>
        <v>0.18</v>
      </c>
      <c r="Q206" s="104">
        <v>0</v>
      </c>
      <c r="R206" s="104">
        <f>Q206*H206</f>
        <v>0</v>
      </c>
      <c r="S206" s="104">
        <v>0</v>
      </c>
      <c r="T206" s="105">
        <f>S206*H206</f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06" t="s">
        <v>193</v>
      </c>
      <c r="AT206" s="106" t="s">
        <v>124</v>
      </c>
      <c r="AU206" s="106" t="s">
        <v>76</v>
      </c>
      <c r="AY206" s="15" t="s">
        <v>121</v>
      </c>
      <c r="BE206" s="107">
        <f>IF(N206="základní",J206,0)</f>
        <v>0</v>
      </c>
      <c r="BF206" s="107">
        <f>IF(N206="snížená",J206,0)</f>
        <v>0</v>
      </c>
      <c r="BG206" s="107">
        <f>IF(N206="zákl. přenesená",J206,0)</f>
        <v>0</v>
      </c>
      <c r="BH206" s="107">
        <f>IF(N206="sníž. přenesená",J206,0)</f>
        <v>0</v>
      </c>
      <c r="BI206" s="107">
        <f>IF(N206="nulová",J206,0)</f>
        <v>0</v>
      </c>
      <c r="BJ206" s="15" t="s">
        <v>74</v>
      </c>
      <c r="BK206" s="107">
        <f>ROUND(I206*H206,2)</f>
        <v>0</v>
      </c>
      <c r="BL206" s="15" t="s">
        <v>193</v>
      </c>
      <c r="BM206" s="106" t="s">
        <v>330</v>
      </c>
    </row>
    <row r="207" spans="1:65" s="1" customFormat="1" ht="24" customHeight="1">
      <c r="A207" s="171"/>
      <c r="B207" s="172"/>
      <c r="C207" s="241" t="s">
        <v>331</v>
      </c>
      <c r="D207" s="241" t="s">
        <v>124</v>
      </c>
      <c r="E207" s="242" t="s">
        <v>332</v>
      </c>
      <c r="F207" s="243" t="s">
        <v>333</v>
      </c>
      <c r="G207" s="244" t="s">
        <v>132</v>
      </c>
      <c r="H207" s="245">
        <v>1</v>
      </c>
      <c r="I207" s="100">
        <v>0</v>
      </c>
      <c r="J207" s="246">
        <f>ROUND(I207*H207,2)</f>
        <v>0</v>
      </c>
      <c r="K207" s="101"/>
      <c r="L207" s="27"/>
      <c r="M207" s="102" t="s">
        <v>1</v>
      </c>
      <c r="N207" s="103" t="s">
        <v>34</v>
      </c>
      <c r="O207" s="104">
        <v>23.505</v>
      </c>
      <c r="P207" s="104">
        <f>O207*H207</f>
        <v>23.505</v>
      </c>
      <c r="Q207" s="104">
        <v>0</v>
      </c>
      <c r="R207" s="104">
        <f>Q207*H207</f>
        <v>0</v>
      </c>
      <c r="S207" s="104">
        <v>0</v>
      </c>
      <c r="T207" s="105">
        <f>S207*H207</f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06" t="s">
        <v>193</v>
      </c>
      <c r="AT207" s="106" t="s">
        <v>124</v>
      </c>
      <c r="AU207" s="106" t="s">
        <v>76</v>
      </c>
      <c r="AY207" s="15" t="s">
        <v>121</v>
      </c>
      <c r="BE207" s="107">
        <f>IF(N207="základní",J207,0)</f>
        <v>0</v>
      </c>
      <c r="BF207" s="107">
        <f>IF(N207="snížená",J207,0)</f>
        <v>0</v>
      </c>
      <c r="BG207" s="107">
        <f>IF(N207="zákl. přenesená",J207,0)</f>
        <v>0</v>
      </c>
      <c r="BH207" s="107">
        <f>IF(N207="sníž. přenesená",J207,0)</f>
        <v>0</v>
      </c>
      <c r="BI207" s="107">
        <f>IF(N207="nulová",J207,0)</f>
        <v>0</v>
      </c>
      <c r="BJ207" s="15" t="s">
        <v>74</v>
      </c>
      <c r="BK207" s="107">
        <f>ROUND(I207*H207,2)</f>
        <v>0</v>
      </c>
      <c r="BL207" s="15" t="s">
        <v>193</v>
      </c>
      <c r="BM207" s="106" t="s">
        <v>334</v>
      </c>
    </row>
    <row r="208" spans="1:63" s="11" customFormat="1" ht="22.5" customHeight="1">
      <c r="A208" s="234"/>
      <c r="B208" s="235"/>
      <c r="C208" s="234"/>
      <c r="D208" s="236" t="s">
        <v>68</v>
      </c>
      <c r="E208" s="239" t="s">
        <v>335</v>
      </c>
      <c r="F208" s="239" t="s">
        <v>336</v>
      </c>
      <c r="G208" s="234"/>
      <c r="H208" s="234"/>
      <c r="I208" s="164"/>
      <c r="J208" s="240">
        <f>BK208</f>
        <v>0</v>
      </c>
      <c r="L208" s="92"/>
      <c r="M208" s="94"/>
      <c r="N208" s="95"/>
      <c r="O208" s="95"/>
      <c r="P208" s="96">
        <f>SUM(P209:P226)</f>
        <v>89.149</v>
      </c>
      <c r="Q208" s="95"/>
      <c r="R208" s="96">
        <f>SUM(R209:R226)</f>
        <v>0.32025000000000003</v>
      </c>
      <c r="S208" s="95"/>
      <c r="T208" s="97">
        <f>SUM(T209:T226)</f>
        <v>0</v>
      </c>
      <c r="AR208" s="93" t="s">
        <v>76</v>
      </c>
      <c r="AT208" s="98" t="s">
        <v>68</v>
      </c>
      <c r="AU208" s="98" t="s">
        <v>74</v>
      </c>
      <c r="AY208" s="93" t="s">
        <v>121</v>
      </c>
      <c r="BK208" s="99">
        <f>SUM(BK209:BK226)</f>
        <v>0</v>
      </c>
    </row>
    <row r="209" spans="1:65" s="1" customFormat="1" ht="24" customHeight="1">
      <c r="A209" s="171"/>
      <c r="B209" s="172"/>
      <c r="C209" s="241" t="s">
        <v>337</v>
      </c>
      <c r="D209" s="241" t="s">
        <v>124</v>
      </c>
      <c r="E209" s="242" t="s">
        <v>338</v>
      </c>
      <c r="F209" s="243" t="s">
        <v>339</v>
      </c>
      <c r="G209" s="244" t="s">
        <v>132</v>
      </c>
      <c r="H209" s="245">
        <v>1</v>
      </c>
      <c r="I209" s="100">
        <v>0</v>
      </c>
      <c r="J209" s="246">
        <f aca="true" t="shared" si="10" ref="J209:J222">ROUND(I209*H209,2)</f>
        <v>0</v>
      </c>
      <c r="K209" s="101"/>
      <c r="L209" s="27"/>
      <c r="M209" s="102" t="s">
        <v>1</v>
      </c>
      <c r="N209" s="103" t="s">
        <v>34</v>
      </c>
      <c r="O209" s="104">
        <v>14.146</v>
      </c>
      <c r="P209" s="104">
        <f aca="true" t="shared" si="11" ref="P209:P222">O209*H209</f>
        <v>14.146</v>
      </c>
      <c r="Q209" s="104">
        <v>0</v>
      </c>
      <c r="R209" s="104">
        <f aca="true" t="shared" si="12" ref="R209:R222">Q209*H209</f>
        <v>0</v>
      </c>
      <c r="S209" s="104">
        <v>0</v>
      </c>
      <c r="T209" s="105">
        <f aca="true" t="shared" si="13" ref="T209:T222">S209*H209</f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06" t="s">
        <v>193</v>
      </c>
      <c r="AT209" s="106" t="s">
        <v>124</v>
      </c>
      <c r="AU209" s="106" t="s">
        <v>76</v>
      </c>
      <c r="AY209" s="15" t="s">
        <v>121</v>
      </c>
      <c r="BE209" s="107">
        <f aca="true" t="shared" si="14" ref="BE209:BE222">IF(N209="základní",J209,0)</f>
        <v>0</v>
      </c>
      <c r="BF209" s="107">
        <f aca="true" t="shared" si="15" ref="BF209:BF222">IF(N209="snížená",J209,0)</f>
        <v>0</v>
      </c>
      <c r="BG209" s="107">
        <f aca="true" t="shared" si="16" ref="BG209:BG222">IF(N209="zákl. přenesená",J209,0)</f>
        <v>0</v>
      </c>
      <c r="BH209" s="107">
        <f aca="true" t="shared" si="17" ref="BH209:BH222">IF(N209="sníž. přenesená",J209,0)</f>
        <v>0</v>
      </c>
      <c r="BI209" s="107">
        <f aca="true" t="shared" si="18" ref="BI209:BI222">IF(N209="nulová",J209,0)</f>
        <v>0</v>
      </c>
      <c r="BJ209" s="15" t="s">
        <v>74</v>
      </c>
      <c r="BK209" s="107">
        <f aca="true" t="shared" si="19" ref="BK209:BK222">ROUND(I209*H209,2)</f>
        <v>0</v>
      </c>
      <c r="BL209" s="15" t="s">
        <v>193</v>
      </c>
      <c r="BM209" s="106" t="s">
        <v>340</v>
      </c>
    </row>
    <row r="210" spans="1:65" s="1" customFormat="1" ht="33" customHeight="1">
      <c r="A210" s="171"/>
      <c r="B210" s="172"/>
      <c r="C210" s="247" t="s">
        <v>341</v>
      </c>
      <c r="D210" s="247" t="s">
        <v>134</v>
      </c>
      <c r="E210" s="248" t="s">
        <v>342</v>
      </c>
      <c r="F210" s="249" t="s">
        <v>343</v>
      </c>
      <c r="G210" s="250" t="s">
        <v>132</v>
      </c>
      <c r="H210" s="251">
        <v>1</v>
      </c>
      <c r="I210" s="108">
        <v>0</v>
      </c>
      <c r="J210" s="252">
        <f t="shared" si="10"/>
        <v>0</v>
      </c>
      <c r="K210" s="109"/>
      <c r="L210" s="110"/>
      <c r="M210" s="111" t="s">
        <v>1</v>
      </c>
      <c r="N210" s="112" t="s">
        <v>34</v>
      </c>
      <c r="O210" s="104">
        <v>0</v>
      </c>
      <c r="P210" s="104">
        <f t="shared" si="11"/>
        <v>0</v>
      </c>
      <c r="Q210" s="104">
        <v>0.068</v>
      </c>
      <c r="R210" s="104">
        <f t="shared" si="12"/>
        <v>0.068</v>
      </c>
      <c r="S210" s="104">
        <v>0</v>
      </c>
      <c r="T210" s="105">
        <f t="shared" si="1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06" t="s">
        <v>240</v>
      </c>
      <c r="AT210" s="106" t="s">
        <v>134</v>
      </c>
      <c r="AU210" s="106" t="s">
        <v>76</v>
      </c>
      <c r="AY210" s="15" t="s">
        <v>121</v>
      </c>
      <c r="BE210" s="107">
        <f t="shared" si="14"/>
        <v>0</v>
      </c>
      <c r="BF210" s="107">
        <f t="shared" si="15"/>
        <v>0</v>
      </c>
      <c r="BG210" s="107">
        <f t="shared" si="16"/>
        <v>0</v>
      </c>
      <c r="BH210" s="107">
        <f t="shared" si="17"/>
        <v>0</v>
      </c>
      <c r="BI210" s="107">
        <f t="shared" si="18"/>
        <v>0</v>
      </c>
      <c r="BJ210" s="15" t="s">
        <v>74</v>
      </c>
      <c r="BK210" s="107">
        <f t="shared" si="19"/>
        <v>0</v>
      </c>
      <c r="BL210" s="15" t="s">
        <v>193</v>
      </c>
      <c r="BM210" s="106" t="s">
        <v>344</v>
      </c>
    </row>
    <row r="211" spans="1:65" s="1" customFormat="1" ht="24" customHeight="1">
      <c r="A211" s="171"/>
      <c r="B211" s="172"/>
      <c r="C211" s="241" t="s">
        <v>345</v>
      </c>
      <c r="D211" s="241" t="s">
        <v>124</v>
      </c>
      <c r="E211" s="242" t="s">
        <v>346</v>
      </c>
      <c r="F211" s="243" t="s">
        <v>347</v>
      </c>
      <c r="G211" s="244" t="s">
        <v>132</v>
      </c>
      <c r="H211" s="245">
        <v>5</v>
      </c>
      <c r="I211" s="100">
        <v>0</v>
      </c>
      <c r="J211" s="246">
        <f t="shared" si="10"/>
        <v>0</v>
      </c>
      <c r="K211" s="101"/>
      <c r="L211" s="27"/>
      <c r="M211" s="102" t="s">
        <v>1</v>
      </c>
      <c r="N211" s="103" t="s">
        <v>34</v>
      </c>
      <c r="O211" s="104">
        <v>1.714</v>
      </c>
      <c r="P211" s="104">
        <f t="shared" si="11"/>
        <v>8.57</v>
      </c>
      <c r="Q211" s="104">
        <v>0</v>
      </c>
      <c r="R211" s="104">
        <f t="shared" si="12"/>
        <v>0</v>
      </c>
      <c r="S211" s="104">
        <v>0</v>
      </c>
      <c r="T211" s="105">
        <f t="shared" si="1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06" t="s">
        <v>193</v>
      </c>
      <c r="AT211" s="106" t="s">
        <v>124</v>
      </c>
      <c r="AU211" s="106" t="s">
        <v>76</v>
      </c>
      <c r="AY211" s="15" t="s">
        <v>121</v>
      </c>
      <c r="BE211" s="107">
        <f t="shared" si="14"/>
        <v>0</v>
      </c>
      <c r="BF211" s="107">
        <f t="shared" si="15"/>
        <v>0</v>
      </c>
      <c r="BG211" s="107">
        <f t="shared" si="16"/>
        <v>0</v>
      </c>
      <c r="BH211" s="107">
        <f t="shared" si="17"/>
        <v>0</v>
      </c>
      <c r="BI211" s="107">
        <f t="shared" si="18"/>
        <v>0</v>
      </c>
      <c r="BJ211" s="15" t="s">
        <v>74</v>
      </c>
      <c r="BK211" s="107">
        <f t="shared" si="19"/>
        <v>0</v>
      </c>
      <c r="BL211" s="15" t="s">
        <v>193</v>
      </c>
      <c r="BM211" s="106" t="s">
        <v>348</v>
      </c>
    </row>
    <row r="212" spans="1:65" s="1" customFormat="1" ht="21.75" customHeight="1">
      <c r="A212" s="171"/>
      <c r="B212" s="172"/>
      <c r="C212" s="247" t="s">
        <v>349</v>
      </c>
      <c r="D212" s="247" t="s">
        <v>134</v>
      </c>
      <c r="E212" s="248" t="s">
        <v>350</v>
      </c>
      <c r="F212" s="249" t="s">
        <v>351</v>
      </c>
      <c r="G212" s="250" t="s">
        <v>132</v>
      </c>
      <c r="H212" s="251">
        <v>5</v>
      </c>
      <c r="I212" s="108">
        <v>0</v>
      </c>
      <c r="J212" s="252">
        <f t="shared" si="10"/>
        <v>0</v>
      </c>
      <c r="K212" s="109"/>
      <c r="L212" s="110"/>
      <c r="M212" s="111" t="s">
        <v>1</v>
      </c>
      <c r="N212" s="112" t="s">
        <v>34</v>
      </c>
      <c r="O212" s="104">
        <v>0</v>
      </c>
      <c r="P212" s="104">
        <f t="shared" si="11"/>
        <v>0</v>
      </c>
      <c r="Q212" s="104">
        <v>0.029</v>
      </c>
      <c r="R212" s="104">
        <f t="shared" si="12"/>
        <v>0.14500000000000002</v>
      </c>
      <c r="S212" s="104">
        <v>0</v>
      </c>
      <c r="T212" s="105">
        <f t="shared" si="1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06" t="s">
        <v>240</v>
      </c>
      <c r="AT212" s="106" t="s">
        <v>134</v>
      </c>
      <c r="AU212" s="106" t="s">
        <v>76</v>
      </c>
      <c r="AY212" s="15" t="s">
        <v>121</v>
      </c>
      <c r="BE212" s="107">
        <f t="shared" si="14"/>
        <v>0</v>
      </c>
      <c r="BF212" s="107">
        <f t="shared" si="15"/>
        <v>0</v>
      </c>
      <c r="BG212" s="107">
        <f t="shared" si="16"/>
        <v>0</v>
      </c>
      <c r="BH212" s="107">
        <f t="shared" si="17"/>
        <v>0</v>
      </c>
      <c r="BI212" s="107">
        <f t="shared" si="18"/>
        <v>0</v>
      </c>
      <c r="BJ212" s="15" t="s">
        <v>74</v>
      </c>
      <c r="BK212" s="107">
        <f t="shared" si="19"/>
        <v>0</v>
      </c>
      <c r="BL212" s="15" t="s">
        <v>193</v>
      </c>
      <c r="BM212" s="106" t="s">
        <v>352</v>
      </c>
    </row>
    <row r="213" spans="1:65" s="1" customFormat="1" ht="16.5" customHeight="1">
      <c r="A213" s="171"/>
      <c r="B213" s="172"/>
      <c r="C213" s="241" t="s">
        <v>353</v>
      </c>
      <c r="D213" s="241" t="s">
        <v>124</v>
      </c>
      <c r="E213" s="242" t="s">
        <v>354</v>
      </c>
      <c r="F213" s="243" t="s">
        <v>355</v>
      </c>
      <c r="G213" s="244" t="s">
        <v>132</v>
      </c>
      <c r="H213" s="245">
        <v>1</v>
      </c>
      <c r="I213" s="100">
        <v>0</v>
      </c>
      <c r="J213" s="246">
        <f t="shared" si="10"/>
        <v>0</v>
      </c>
      <c r="K213" s="101"/>
      <c r="L213" s="27"/>
      <c r="M213" s="102" t="s">
        <v>1</v>
      </c>
      <c r="N213" s="103" t="s">
        <v>34</v>
      </c>
      <c r="O213" s="104">
        <v>0.254</v>
      </c>
      <c r="P213" s="104">
        <f t="shared" si="11"/>
        <v>0.254</v>
      </c>
      <c r="Q213" s="104">
        <v>0</v>
      </c>
      <c r="R213" s="104">
        <f t="shared" si="12"/>
        <v>0</v>
      </c>
      <c r="S213" s="104">
        <v>0</v>
      </c>
      <c r="T213" s="105">
        <f t="shared" si="1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06" t="s">
        <v>193</v>
      </c>
      <c r="AT213" s="106" t="s">
        <v>124</v>
      </c>
      <c r="AU213" s="106" t="s">
        <v>76</v>
      </c>
      <c r="AY213" s="15" t="s">
        <v>121</v>
      </c>
      <c r="BE213" s="107">
        <f t="shared" si="14"/>
        <v>0</v>
      </c>
      <c r="BF213" s="107">
        <f t="shared" si="15"/>
        <v>0</v>
      </c>
      <c r="BG213" s="107">
        <f t="shared" si="16"/>
        <v>0</v>
      </c>
      <c r="BH213" s="107">
        <f t="shared" si="17"/>
        <v>0</v>
      </c>
      <c r="BI213" s="107">
        <f t="shared" si="18"/>
        <v>0</v>
      </c>
      <c r="BJ213" s="15" t="s">
        <v>74</v>
      </c>
      <c r="BK213" s="107">
        <f t="shared" si="19"/>
        <v>0</v>
      </c>
      <c r="BL213" s="15" t="s">
        <v>193</v>
      </c>
      <c r="BM213" s="106" t="s">
        <v>356</v>
      </c>
    </row>
    <row r="214" spans="1:65" s="1" customFormat="1" ht="24" customHeight="1">
      <c r="A214" s="171"/>
      <c r="B214" s="172"/>
      <c r="C214" s="241" t="s">
        <v>357</v>
      </c>
      <c r="D214" s="241" t="s">
        <v>124</v>
      </c>
      <c r="E214" s="242" t="s">
        <v>358</v>
      </c>
      <c r="F214" s="243" t="s">
        <v>359</v>
      </c>
      <c r="G214" s="244" t="s">
        <v>132</v>
      </c>
      <c r="H214" s="245">
        <v>1</v>
      </c>
      <c r="I214" s="100">
        <v>0</v>
      </c>
      <c r="J214" s="246">
        <f t="shared" si="10"/>
        <v>0</v>
      </c>
      <c r="K214" s="101"/>
      <c r="L214" s="27"/>
      <c r="M214" s="102" t="s">
        <v>1</v>
      </c>
      <c r="N214" s="103" t="s">
        <v>34</v>
      </c>
      <c r="O214" s="104">
        <v>21.911</v>
      </c>
      <c r="P214" s="104">
        <f t="shared" si="11"/>
        <v>21.911</v>
      </c>
      <c r="Q214" s="104">
        <v>0</v>
      </c>
      <c r="R214" s="104">
        <f t="shared" si="12"/>
        <v>0</v>
      </c>
      <c r="S214" s="104">
        <v>0</v>
      </c>
      <c r="T214" s="105">
        <f t="shared" si="1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06" t="s">
        <v>193</v>
      </c>
      <c r="AT214" s="106" t="s">
        <v>124</v>
      </c>
      <c r="AU214" s="106" t="s">
        <v>76</v>
      </c>
      <c r="AY214" s="15" t="s">
        <v>121</v>
      </c>
      <c r="BE214" s="107">
        <f t="shared" si="14"/>
        <v>0</v>
      </c>
      <c r="BF214" s="107">
        <f t="shared" si="15"/>
        <v>0</v>
      </c>
      <c r="BG214" s="107">
        <f t="shared" si="16"/>
        <v>0</v>
      </c>
      <c r="BH214" s="107">
        <f t="shared" si="17"/>
        <v>0</v>
      </c>
      <c r="BI214" s="107">
        <f t="shared" si="18"/>
        <v>0</v>
      </c>
      <c r="BJ214" s="15" t="s">
        <v>74</v>
      </c>
      <c r="BK214" s="107">
        <f t="shared" si="19"/>
        <v>0</v>
      </c>
      <c r="BL214" s="15" t="s">
        <v>193</v>
      </c>
      <c r="BM214" s="106" t="s">
        <v>360</v>
      </c>
    </row>
    <row r="215" spans="1:65" s="1" customFormat="1" ht="24" customHeight="1">
      <c r="A215" s="171"/>
      <c r="B215" s="172"/>
      <c r="C215" s="247" t="s">
        <v>361</v>
      </c>
      <c r="D215" s="247" t="s">
        <v>134</v>
      </c>
      <c r="E215" s="248" t="s">
        <v>362</v>
      </c>
      <c r="F215" s="249" t="s">
        <v>363</v>
      </c>
      <c r="G215" s="250" t="s">
        <v>132</v>
      </c>
      <c r="H215" s="251">
        <v>1</v>
      </c>
      <c r="I215" s="108">
        <v>0</v>
      </c>
      <c r="J215" s="252">
        <f t="shared" si="10"/>
        <v>0</v>
      </c>
      <c r="K215" s="109"/>
      <c r="L215" s="110"/>
      <c r="M215" s="111" t="s">
        <v>1</v>
      </c>
      <c r="N215" s="112" t="s">
        <v>34</v>
      </c>
      <c r="O215" s="104">
        <v>0</v>
      </c>
      <c r="P215" s="104">
        <f t="shared" si="11"/>
        <v>0</v>
      </c>
      <c r="Q215" s="104">
        <v>0.096</v>
      </c>
      <c r="R215" s="104">
        <f t="shared" si="12"/>
        <v>0.096</v>
      </c>
      <c r="S215" s="104">
        <v>0</v>
      </c>
      <c r="T215" s="105">
        <f t="shared" si="1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06" t="s">
        <v>240</v>
      </c>
      <c r="AT215" s="106" t="s">
        <v>134</v>
      </c>
      <c r="AU215" s="106" t="s">
        <v>76</v>
      </c>
      <c r="AY215" s="15" t="s">
        <v>121</v>
      </c>
      <c r="BE215" s="107">
        <f t="shared" si="14"/>
        <v>0</v>
      </c>
      <c r="BF215" s="107">
        <f t="shared" si="15"/>
        <v>0</v>
      </c>
      <c r="BG215" s="107">
        <f t="shared" si="16"/>
        <v>0</v>
      </c>
      <c r="BH215" s="107">
        <f t="shared" si="17"/>
        <v>0</v>
      </c>
      <c r="BI215" s="107">
        <f t="shared" si="18"/>
        <v>0</v>
      </c>
      <c r="BJ215" s="15" t="s">
        <v>74</v>
      </c>
      <c r="BK215" s="107">
        <f t="shared" si="19"/>
        <v>0</v>
      </c>
      <c r="BL215" s="15" t="s">
        <v>193</v>
      </c>
      <c r="BM215" s="106" t="s">
        <v>364</v>
      </c>
    </row>
    <row r="216" spans="1:65" s="1" customFormat="1" ht="16.5" customHeight="1">
      <c r="A216" s="171"/>
      <c r="B216" s="172"/>
      <c r="C216" s="241" t="s">
        <v>365</v>
      </c>
      <c r="D216" s="241" t="s">
        <v>124</v>
      </c>
      <c r="E216" s="242" t="s">
        <v>366</v>
      </c>
      <c r="F216" s="243" t="s">
        <v>355</v>
      </c>
      <c r="G216" s="244" t="s">
        <v>132</v>
      </c>
      <c r="H216" s="245">
        <v>1</v>
      </c>
      <c r="I216" s="100">
        <v>0</v>
      </c>
      <c r="J216" s="246">
        <f t="shared" si="10"/>
        <v>0</v>
      </c>
      <c r="K216" s="101"/>
      <c r="L216" s="27"/>
      <c r="M216" s="102" t="s">
        <v>1</v>
      </c>
      <c r="N216" s="103" t="s">
        <v>34</v>
      </c>
      <c r="O216" s="104">
        <v>0.297</v>
      </c>
      <c r="P216" s="104">
        <f t="shared" si="11"/>
        <v>0.297</v>
      </c>
      <c r="Q216" s="104">
        <v>0</v>
      </c>
      <c r="R216" s="104">
        <f t="shared" si="12"/>
        <v>0</v>
      </c>
      <c r="S216" s="104">
        <v>0</v>
      </c>
      <c r="T216" s="105">
        <f t="shared" si="1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06" t="s">
        <v>193</v>
      </c>
      <c r="AT216" s="106" t="s">
        <v>124</v>
      </c>
      <c r="AU216" s="106" t="s">
        <v>76</v>
      </c>
      <c r="AY216" s="15" t="s">
        <v>121</v>
      </c>
      <c r="BE216" s="107">
        <f t="shared" si="14"/>
        <v>0</v>
      </c>
      <c r="BF216" s="107">
        <f t="shared" si="15"/>
        <v>0</v>
      </c>
      <c r="BG216" s="107">
        <f t="shared" si="16"/>
        <v>0</v>
      </c>
      <c r="BH216" s="107">
        <f t="shared" si="17"/>
        <v>0</v>
      </c>
      <c r="BI216" s="107">
        <f t="shared" si="18"/>
        <v>0</v>
      </c>
      <c r="BJ216" s="15" t="s">
        <v>74</v>
      </c>
      <c r="BK216" s="107">
        <f t="shared" si="19"/>
        <v>0</v>
      </c>
      <c r="BL216" s="15" t="s">
        <v>193</v>
      </c>
      <c r="BM216" s="106" t="s">
        <v>367</v>
      </c>
    </row>
    <row r="217" spans="1:65" s="1" customFormat="1" ht="16.5" customHeight="1">
      <c r="A217" s="171"/>
      <c r="B217" s="172"/>
      <c r="C217" s="241" t="s">
        <v>368</v>
      </c>
      <c r="D217" s="241" t="s">
        <v>124</v>
      </c>
      <c r="E217" s="242" t="s">
        <v>369</v>
      </c>
      <c r="F217" s="243" t="s">
        <v>370</v>
      </c>
      <c r="G217" s="244" t="s">
        <v>132</v>
      </c>
      <c r="H217" s="245">
        <v>2</v>
      </c>
      <c r="I217" s="100">
        <v>0</v>
      </c>
      <c r="J217" s="246">
        <f t="shared" si="10"/>
        <v>0</v>
      </c>
      <c r="K217" s="101"/>
      <c r="L217" s="27"/>
      <c r="M217" s="102" t="s">
        <v>1</v>
      </c>
      <c r="N217" s="103" t="s">
        <v>34</v>
      </c>
      <c r="O217" s="104">
        <v>0.11</v>
      </c>
      <c r="P217" s="104">
        <f t="shared" si="11"/>
        <v>0.22</v>
      </c>
      <c r="Q217" s="104">
        <v>0</v>
      </c>
      <c r="R217" s="104">
        <f t="shared" si="12"/>
        <v>0</v>
      </c>
      <c r="S217" s="104">
        <v>0</v>
      </c>
      <c r="T217" s="105">
        <f t="shared" si="1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06" t="s">
        <v>193</v>
      </c>
      <c r="AT217" s="106" t="s">
        <v>124</v>
      </c>
      <c r="AU217" s="106" t="s">
        <v>76</v>
      </c>
      <c r="AY217" s="15" t="s">
        <v>121</v>
      </c>
      <c r="BE217" s="107">
        <f t="shared" si="14"/>
        <v>0</v>
      </c>
      <c r="BF217" s="107">
        <f t="shared" si="15"/>
        <v>0</v>
      </c>
      <c r="BG217" s="107">
        <f t="shared" si="16"/>
        <v>0</v>
      </c>
      <c r="BH217" s="107">
        <f t="shared" si="17"/>
        <v>0</v>
      </c>
      <c r="BI217" s="107">
        <f t="shared" si="18"/>
        <v>0</v>
      </c>
      <c r="BJ217" s="15" t="s">
        <v>74</v>
      </c>
      <c r="BK217" s="107">
        <f t="shared" si="19"/>
        <v>0</v>
      </c>
      <c r="BL217" s="15" t="s">
        <v>193</v>
      </c>
      <c r="BM217" s="106" t="s">
        <v>371</v>
      </c>
    </row>
    <row r="218" spans="1:65" s="1" customFormat="1" ht="16.5" customHeight="1">
      <c r="A218" s="171"/>
      <c r="B218" s="172"/>
      <c r="C218" s="241" t="s">
        <v>372</v>
      </c>
      <c r="D218" s="241" t="s">
        <v>124</v>
      </c>
      <c r="E218" s="242" t="s">
        <v>373</v>
      </c>
      <c r="F218" s="243" t="s">
        <v>374</v>
      </c>
      <c r="G218" s="244" t="s">
        <v>132</v>
      </c>
      <c r="H218" s="245">
        <v>5</v>
      </c>
      <c r="I218" s="100">
        <v>0</v>
      </c>
      <c r="J218" s="246">
        <f t="shared" si="10"/>
        <v>0</v>
      </c>
      <c r="K218" s="101"/>
      <c r="L218" s="27"/>
      <c r="M218" s="102" t="s">
        <v>1</v>
      </c>
      <c r="N218" s="103" t="s">
        <v>34</v>
      </c>
      <c r="O218" s="104">
        <v>0.11</v>
      </c>
      <c r="P218" s="104">
        <f t="shared" si="11"/>
        <v>0.55</v>
      </c>
      <c r="Q218" s="104">
        <v>0</v>
      </c>
      <c r="R218" s="104">
        <f t="shared" si="12"/>
        <v>0</v>
      </c>
      <c r="S218" s="104">
        <v>0</v>
      </c>
      <c r="T218" s="105">
        <f t="shared" si="13"/>
        <v>0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06" t="s">
        <v>193</v>
      </c>
      <c r="AT218" s="106" t="s">
        <v>124</v>
      </c>
      <c r="AU218" s="106" t="s">
        <v>76</v>
      </c>
      <c r="AY218" s="15" t="s">
        <v>121</v>
      </c>
      <c r="BE218" s="107">
        <f t="shared" si="14"/>
        <v>0</v>
      </c>
      <c r="BF218" s="107">
        <f t="shared" si="15"/>
        <v>0</v>
      </c>
      <c r="BG218" s="107">
        <f t="shared" si="16"/>
        <v>0</v>
      </c>
      <c r="BH218" s="107">
        <f t="shared" si="17"/>
        <v>0</v>
      </c>
      <c r="BI218" s="107">
        <f t="shared" si="18"/>
        <v>0</v>
      </c>
      <c r="BJ218" s="15" t="s">
        <v>74</v>
      </c>
      <c r="BK218" s="107">
        <f t="shared" si="19"/>
        <v>0</v>
      </c>
      <c r="BL218" s="15" t="s">
        <v>193</v>
      </c>
      <c r="BM218" s="106" t="s">
        <v>375</v>
      </c>
    </row>
    <row r="219" spans="1:65" s="1" customFormat="1" ht="24" customHeight="1">
      <c r="A219" s="171"/>
      <c r="B219" s="172"/>
      <c r="C219" s="241" t="s">
        <v>376</v>
      </c>
      <c r="D219" s="241" t="s">
        <v>124</v>
      </c>
      <c r="E219" s="242" t="s">
        <v>377</v>
      </c>
      <c r="F219" s="243" t="s">
        <v>378</v>
      </c>
      <c r="G219" s="244" t="s">
        <v>170</v>
      </c>
      <c r="H219" s="245">
        <v>70</v>
      </c>
      <c r="I219" s="100">
        <v>0</v>
      </c>
      <c r="J219" s="246">
        <f t="shared" si="10"/>
        <v>0</v>
      </c>
      <c r="K219" s="101"/>
      <c r="L219" s="27"/>
      <c r="M219" s="102" t="s">
        <v>1</v>
      </c>
      <c r="N219" s="103" t="s">
        <v>34</v>
      </c>
      <c r="O219" s="104">
        <v>0.394</v>
      </c>
      <c r="P219" s="104">
        <f t="shared" si="11"/>
        <v>27.580000000000002</v>
      </c>
      <c r="Q219" s="104">
        <v>0</v>
      </c>
      <c r="R219" s="104">
        <f t="shared" si="12"/>
        <v>0</v>
      </c>
      <c r="S219" s="104">
        <v>0</v>
      </c>
      <c r="T219" s="105">
        <f t="shared" si="1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06" t="s">
        <v>193</v>
      </c>
      <c r="AT219" s="106" t="s">
        <v>124</v>
      </c>
      <c r="AU219" s="106" t="s">
        <v>76</v>
      </c>
      <c r="AY219" s="15" t="s">
        <v>121</v>
      </c>
      <c r="BE219" s="107">
        <f t="shared" si="14"/>
        <v>0</v>
      </c>
      <c r="BF219" s="107">
        <f t="shared" si="15"/>
        <v>0</v>
      </c>
      <c r="BG219" s="107">
        <f t="shared" si="16"/>
        <v>0</v>
      </c>
      <c r="BH219" s="107">
        <f t="shared" si="17"/>
        <v>0</v>
      </c>
      <c r="BI219" s="107">
        <f t="shared" si="18"/>
        <v>0</v>
      </c>
      <c r="BJ219" s="15" t="s">
        <v>74</v>
      </c>
      <c r="BK219" s="107">
        <f t="shared" si="19"/>
        <v>0</v>
      </c>
      <c r="BL219" s="15" t="s">
        <v>193</v>
      </c>
      <c r="BM219" s="106" t="s">
        <v>379</v>
      </c>
    </row>
    <row r="220" spans="1:65" s="1" customFormat="1" ht="16.5" customHeight="1">
      <c r="A220" s="171"/>
      <c r="B220" s="172"/>
      <c r="C220" s="247" t="s">
        <v>380</v>
      </c>
      <c r="D220" s="247" t="s">
        <v>134</v>
      </c>
      <c r="E220" s="248" t="s">
        <v>381</v>
      </c>
      <c r="F220" s="249" t="s">
        <v>382</v>
      </c>
      <c r="G220" s="250" t="s">
        <v>383</v>
      </c>
      <c r="H220" s="251">
        <v>5</v>
      </c>
      <c r="I220" s="108">
        <v>0</v>
      </c>
      <c r="J220" s="252">
        <f t="shared" si="10"/>
        <v>0</v>
      </c>
      <c r="K220" s="109"/>
      <c r="L220" s="110"/>
      <c r="M220" s="111" t="s">
        <v>1</v>
      </c>
      <c r="N220" s="112" t="s">
        <v>34</v>
      </c>
      <c r="O220" s="104">
        <v>0</v>
      </c>
      <c r="P220" s="104">
        <f t="shared" si="11"/>
        <v>0</v>
      </c>
      <c r="Q220" s="104">
        <v>5E-05</v>
      </c>
      <c r="R220" s="104">
        <f t="shared" si="12"/>
        <v>0.00025</v>
      </c>
      <c r="S220" s="104">
        <v>0</v>
      </c>
      <c r="T220" s="105">
        <f t="shared" si="1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06" t="s">
        <v>240</v>
      </c>
      <c r="AT220" s="106" t="s">
        <v>134</v>
      </c>
      <c r="AU220" s="106" t="s">
        <v>76</v>
      </c>
      <c r="AY220" s="15" t="s">
        <v>121</v>
      </c>
      <c r="BE220" s="107">
        <f t="shared" si="14"/>
        <v>0</v>
      </c>
      <c r="BF220" s="107">
        <f t="shared" si="15"/>
        <v>0</v>
      </c>
      <c r="BG220" s="107">
        <f t="shared" si="16"/>
        <v>0</v>
      </c>
      <c r="BH220" s="107">
        <f t="shared" si="17"/>
        <v>0</v>
      </c>
      <c r="BI220" s="107">
        <f t="shared" si="18"/>
        <v>0</v>
      </c>
      <c r="BJ220" s="15" t="s">
        <v>74</v>
      </c>
      <c r="BK220" s="107">
        <f t="shared" si="19"/>
        <v>0</v>
      </c>
      <c r="BL220" s="15" t="s">
        <v>193</v>
      </c>
      <c r="BM220" s="106" t="s">
        <v>384</v>
      </c>
    </row>
    <row r="221" spans="1:65" s="1" customFormat="1" ht="24" customHeight="1">
      <c r="A221" s="171"/>
      <c r="B221" s="172"/>
      <c r="C221" s="241" t="s">
        <v>385</v>
      </c>
      <c r="D221" s="241" t="s">
        <v>124</v>
      </c>
      <c r="E221" s="242" t="s">
        <v>386</v>
      </c>
      <c r="F221" s="243" t="s">
        <v>387</v>
      </c>
      <c r="G221" s="244" t="s">
        <v>132</v>
      </c>
      <c r="H221" s="245">
        <v>2</v>
      </c>
      <c r="I221" s="100">
        <v>0</v>
      </c>
      <c r="J221" s="246">
        <f t="shared" si="10"/>
        <v>0</v>
      </c>
      <c r="K221" s="101"/>
      <c r="L221" s="27"/>
      <c r="M221" s="102" t="s">
        <v>1</v>
      </c>
      <c r="N221" s="103" t="s">
        <v>34</v>
      </c>
      <c r="O221" s="104">
        <v>0.35</v>
      </c>
      <c r="P221" s="104">
        <f t="shared" si="11"/>
        <v>0.7</v>
      </c>
      <c r="Q221" s="104">
        <v>0</v>
      </c>
      <c r="R221" s="104">
        <f t="shared" si="12"/>
        <v>0</v>
      </c>
      <c r="S221" s="104">
        <v>0</v>
      </c>
      <c r="T221" s="105">
        <f t="shared" si="1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06" t="s">
        <v>193</v>
      </c>
      <c r="AT221" s="106" t="s">
        <v>124</v>
      </c>
      <c r="AU221" s="106" t="s">
        <v>76</v>
      </c>
      <c r="AY221" s="15" t="s">
        <v>121</v>
      </c>
      <c r="BE221" s="107">
        <f t="shared" si="14"/>
        <v>0</v>
      </c>
      <c r="BF221" s="107">
        <f t="shared" si="15"/>
        <v>0</v>
      </c>
      <c r="BG221" s="107">
        <f t="shared" si="16"/>
        <v>0</v>
      </c>
      <c r="BH221" s="107">
        <f t="shared" si="17"/>
        <v>0</v>
      </c>
      <c r="BI221" s="107">
        <f t="shared" si="18"/>
        <v>0</v>
      </c>
      <c r="BJ221" s="15" t="s">
        <v>74</v>
      </c>
      <c r="BK221" s="107">
        <f t="shared" si="19"/>
        <v>0</v>
      </c>
      <c r="BL221" s="15" t="s">
        <v>193</v>
      </c>
      <c r="BM221" s="106" t="s">
        <v>388</v>
      </c>
    </row>
    <row r="222" spans="1:65" s="1" customFormat="1" ht="33" customHeight="1">
      <c r="A222" s="171"/>
      <c r="B222" s="172"/>
      <c r="C222" s="247" t="s">
        <v>389</v>
      </c>
      <c r="D222" s="247" t="s">
        <v>134</v>
      </c>
      <c r="E222" s="248" t="s">
        <v>390</v>
      </c>
      <c r="F222" s="249" t="s">
        <v>391</v>
      </c>
      <c r="G222" s="250" t="s">
        <v>132</v>
      </c>
      <c r="H222" s="251">
        <v>4</v>
      </c>
      <c r="I222" s="108">
        <v>0</v>
      </c>
      <c r="J222" s="252">
        <f t="shared" si="10"/>
        <v>0</v>
      </c>
      <c r="K222" s="109"/>
      <c r="L222" s="110"/>
      <c r="M222" s="111" t="s">
        <v>1</v>
      </c>
      <c r="N222" s="112" t="s">
        <v>34</v>
      </c>
      <c r="O222" s="104">
        <v>0</v>
      </c>
      <c r="P222" s="104">
        <f t="shared" si="11"/>
        <v>0</v>
      </c>
      <c r="Q222" s="104">
        <v>0.0002</v>
      </c>
      <c r="R222" s="104">
        <f t="shared" si="12"/>
        <v>0.0008</v>
      </c>
      <c r="S222" s="104">
        <v>0</v>
      </c>
      <c r="T222" s="105">
        <f t="shared" si="1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06" t="s">
        <v>240</v>
      </c>
      <c r="AT222" s="106" t="s">
        <v>134</v>
      </c>
      <c r="AU222" s="106" t="s">
        <v>76</v>
      </c>
      <c r="AY222" s="15" t="s">
        <v>121</v>
      </c>
      <c r="BE222" s="107">
        <f t="shared" si="14"/>
        <v>0</v>
      </c>
      <c r="BF222" s="107">
        <f t="shared" si="15"/>
        <v>0</v>
      </c>
      <c r="BG222" s="107">
        <f t="shared" si="16"/>
        <v>0</v>
      </c>
      <c r="BH222" s="107">
        <f t="shared" si="17"/>
        <v>0</v>
      </c>
      <c r="BI222" s="107">
        <f t="shared" si="18"/>
        <v>0</v>
      </c>
      <c r="BJ222" s="15" t="s">
        <v>74</v>
      </c>
      <c r="BK222" s="107">
        <f t="shared" si="19"/>
        <v>0</v>
      </c>
      <c r="BL222" s="15" t="s">
        <v>193</v>
      </c>
      <c r="BM222" s="106" t="s">
        <v>392</v>
      </c>
    </row>
    <row r="223" spans="1:51" s="12" customFormat="1" ht="11.25">
      <c r="A223" s="255"/>
      <c r="B223" s="256"/>
      <c r="C223" s="255"/>
      <c r="D223" s="253" t="s">
        <v>256</v>
      </c>
      <c r="E223" s="255"/>
      <c r="F223" s="257" t="s">
        <v>393</v>
      </c>
      <c r="G223" s="255"/>
      <c r="H223" s="258">
        <v>4</v>
      </c>
      <c r="I223" s="165"/>
      <c r="J223" s="255"/>
      <c r="L223" s="115"/>
      <c r="M223" s="116"/>
      <c r="N223" s="117"/>
      <c r="O223" s="117"/>
      <c r="P223" s="117"/>
      <c r="Q223" s="117"/>
      <c r="R223" s="117"/>
      <c r="S223" s="117"/>
      <c r="T223" s="118"/>
      <c r="AT223" s="119" t="s">
        <v>256</v>
      </c>
      <c r="AU223" s="119" t="s">
        <v>76</v>
      </c>
      <c r="AV223" s="12" t="s">
        <v>76</v>
      </c>
      <c r="AW223" s="12" t="s">
        <v>3</v>
      </c>
      <c r="AX223" s="12" t="s">
        <v>74</v>
      </c>
      <c r="AY223" s="119" t="s">
        <v>121</v>
      </c>
    </row>
    <row r="224" spans="1:65" s="1" customFormat="1" ht="16.5" customHeight="1">
      <c r="A224" s="171"/>
      <c r="B224" s="172"/>
      <c r="C224" s="241" t="s">
        <v>394</v>
      </c>
      <c r="D224" s="241" t="s">
        <v>124</v>
      </c>
      <c r="E224" s="242" t="s">
        <v>395</v>
      </c>
      <c r="F224" s="243" t="s">
        <v>396</v>
      </c>
      <c r="G224" s="244" t="s">
        <v>162</v>
      </c>
      <c r="H224" s="245">
        <v>1</v>
      </c>
      <c r="I224" s="100">
        <v>0</v>
      </c>
      <c r="J224" s="246">
        <f>ROUND(I224*H224,2)</f>
        <v>0</v>
      </c>
      <c r="K224" s="101"/>
      <c r="L224" s="27"/>
      <c r="M224" s="102" t="s">
        <v>1</v>
      </c>
      <c r="N224" s="103" t="s">
        <v>34</v>
      </c>
      <c r="O224" s="104">
        <v>0.046</v>
      </c>
      <c r="P224" s="104">
        <f>O224*H224</f>
        <v>0.046</v>
      </c>
      <c r="Q224" s="104">
        <v>0</v>
      </c>
      <c r="R224" s="104">
        <f>Q224*H224</f>
        <v>0</v>
      </c>
      <c r="S224" s="104">
        <v>0</v>
      </c>
      <c r="T224" s="105">
        <f>S224*H224</f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06" t="s">
        <v>193</v>
      </c>
      <c r="AT224" s="106" t="s">
        <v>124</v>
      </c>
      <c r="AU224" s="106" t="s">
        <v>76</v>
      </c>
      <c r="AY224" s="15" t="s">
        <v>121</v>
      </c>
      <c r="BE224" s="107">
        <f>IF(N224="základní",J224,0)</f>
        <v>0</v>
      </c>
      <c r="BF224" s="107">
        <f>IF(N224="snížená",J224,0)</f>
        <v>0</v>
      </c>
      <c r="BG224" s="107">
        <f>IF(N224="zákl. přenesená",J224,0)</f>
        <v>0</v>
      </c>
      <c r="BH224" s="107">
        <f>IF(N224="sníž. přenesená",J224,0)</f>
        <v>0</v>
      </c>
      <c r="BI224" s="107">
        <f>IF(N224="nulová",J224,0)</f>
        <v>0</v>
      </c>
      <c r="BJ224" s="15" t="s">
        <v>74</v>
      </c>
      <c r="BK224" s="107">
        <f>ROUND(I224*H224,2)</f>
        <v>0</v>
      </c>
      <c r="BL224" s="15" t="s">
        <v>193</v>
      </c>
      <c r="BM224" s="106" t="s">
        <v>397</v>
      </c>
    </row>
    <row r="225" spans="1:65" s="1" customFormat="1" ht="16.5" customHeight="1">
      <c r="A225" s="171"/>
      <c r="B225" s="172"/>
      <c r="C225" s="241" t="s">
        <v>398</v>
      </c>
      <c r="D225" s="241" t="s">
        <v>124</v>
      </c>
      <c r="E225" s="242" t="s">
        <v>399</v>
      </c>
      <c r="F225" s="243" t="s">
        <v>400</v>
      </c>
      <c r="G225" s="244" t="s">
        <v>170</v>
      </c>
      <c r="H225" s="245">
        <v>42.5</v>
      </c>
      <c r="I225" s="100">
        <v>0</v>
      </c>
      <c r="J225" s="246">
        <f>ROUND(I225*H225,2)</f>
        <v>0</v>
      </c>
      <c r="K225" s="101"/>
      <c r="L225" s="27"/>
      <c r="M225" s="102" t="s">
        <v>1</v>
      </c>
      <c r="N225" s="103" t="s">
        <v>34</v>
      </c>
      <c r="O225" s="104">
        <v>0.35</v>
      </c>
      <c r="P225" s="104">
        <f>O225*H225</f>
        <v>14.874999999999998</v>
      </c>
      <c r="Q225" s="104">
        <v>0</v>
      </c>
      <c r="R225" s="104">
        <f>Q225*H225</f>
        <v>0</v>
      </c>
      <c r="S225" s="104">
        <v>0</v>
      </c>
      <c r="T225" s="105">
        <f>S225*H225</f>
        <v>0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06" t="s">
        <v>193</v>
      </c>
      <c r="AT225" s="106" t="s">
        <v>124</v>
      </c>
      <c r="AU225" s="106" t="s">
        <v>76</v>
      </c>
      <c r="AY225" s="15" t="s">
        <v>121</v>
      </c>
      <c r="BE225" s="107">
        <f>IF(N225="základní",J225,0)</f>
        <v>0</v>
      </c>
      <c r="BF225" s="107">
        <f>IF(N225="snížená",J225,0)</f>
        <v>0</v>
      </c>
      <c r="BG225" s="107">
        <f>IF(N225="zákl. přenesená",J225,0)</f>
        <v>0</v>
      </c>
      <c r="BH225" s="107">
        <f>IF(N225="sníž. přenesená",J225,0)</f>
        <v>0</v>
      </c>
      <c r="BI225" s="107">
        <f>IF(N225="nulová",J225,0)</f>
        <v>0</v>
      </c>
      <c r="BJ225" s="15" t="s">
        <v>74</v>
      </c>
      <c r="BK225" s="107">
        <f>ROUND(I225*H225,2)</f>
        <v>0</v>
      </c>
      <c r="BL225" s="15" t="s">
        <v>193</v>
      </c>
      <c r="BM225" s="106" t="s">
        <v>401</v>
      </c>
    </row>
    <row r="226" spans="1:65" s="1" customFormat="1" ht="21.75" customHeight="1">
      <c r="A226" s="171"/>
      <c r="B226" s="172"/>
      <c r="C226" s="247" t="s">
        <v>402</v>
      </c>
      <c r="D226" s="247" t="s">
        <v>134</v>
      </c>
      <c r="E226" s="248" t="s">
        <v>403</v>
      </c>
      <c r="F226" s="249" t="s">
        <v>404</v>
      </c>
      <c r="G226" s="250" t="s">
        <v>170</v>
      </c>
      <c r="H226" s="251">
        <v>42.5</v>
      </c>
      <c r="I226" s="108">
        <v>0</v>
      </c>
      <c r="J226" s="252">
        <f>ROUND(I226*H226,2)</f>
        <v>0</v>
      </c>
      <c r="K226" s="109"/>
      <c r="L226" s="110"/>
      <c r="M226" s="111" t="s">
        <v>1</v>
      </c>
      <c r="N226" s="112" t="s">
        <v>34</v>
      </c>
      <c r="O226" s="104">
        <v>0</v>
      </c>
      <c r="P226" s="104">
        <f>O226*H226</f>
        <v>0</v>
      </c>
      <c r="Q226" s="104">
        <v>0.00024</v>
      </c>
      <c r="R226" s="104">
        <f>Q226*H226</f>
        <v>0.0102</v>
      </c>
      <c r="S226" s="104">
        <v>0</v>
      </c>
      <c r="T226" s="105">
        <f>S226*H226</f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06" t="s">
        <v>240</v>
      </c>
      <c r="AT226" s="106" t="s">
        <v>134</v>
      </c>
      <c r="AU226" s="106" t="s">
        <v>76</v>
      </c>
      <c r="AY226" s="15" t="s">
        <v>121</v>
      </c>
      <c r="BE226" s="107">
        <f>IF(N226="základní",J226,0)</f>
        <v>0</v>
      </c>
      <c r="BF226" s="107">
        <f>IF(N226="snížená",J226,0)</f>
        <v>0</v>
      </c>
      <c r="BG226" s="107">
        <f>IF(N226="zákl. přenesená",J226,0)</f>
        <v>0</v>
      </c>
      <c r="BH226" s="107">
        <f>IF(N226="sníž. přenesená",J226,0)</f>
        <v>0</v>
      </c>
      <c r="BI226" s="107">
        <f>IF(N226="nulová",J226,0)</f>
        <v>0</v>
      </c>
      <c r="BJ226" s="15" t="s">
        <v>74</v>
      </c>
      <c r="BK226" s="107">
        <f>ROUND(I226*H226,2)</f>
        <v>0</v>
      </c>
      <c r="BL226" s="15" t="s">
        <v>193</v>
      </c>
      <c r="BM226" s="106" t="s">
        <v>405</v>
      </c>
    </row>
    <row r="227" spans="1:63" s="11" customFormat="1" ht="22.5" customHeight="1">
      <c r="A227" s="234"/>
      <c r="B227" s="235"/>
      <c r="C227" s="234"/>
      <c r="D227" s="236" t="s">
        <v>68</v>
      </c>
      <c r="E227" s="239" t="s">
        <v>406</v>
      </c>
      <c r="F227" s="239" t="s">
        <v>407</v>
      </c>
      <c r="G227" s="234"/>
      <c r="H227" s="234"/>
      <c r="I227" s="164"/>
      <c r="J227" s="240">
        <f>BK227</f>
        <v>0</v>
      </c>
      <c r="L227" s="92"/>
      <c r="M227" s="94"/>
      <c r="N227" s="95"/>
      <c r="O227" s="95"/>
      <c r="P227" s="96">
        <f>SUM(P228:P230)</f>
        <v>9.95144</v>
      </c>
      <c r="Q227" s="95"/>
      <c r="R227" s="96">
        <f>SUM(R228:R230)</f>
        <v>0.0615</v>
      </c>
      <c r="S227" s="95"/>
      <c r="T227" s="97">
        <f>SUM(T228:T230)</f>
        <v>0</v>
      </c>
      <c r="AR227" s="93" t="s">
        <v>76</v>
      </c>
      <c r="AT227" s="98" t="s">
        <v>68</v>
      </c>
      <c r="AU227" s="98" t="s">
        <v>74</v>
      </c>
      <c r="AY227" s="93" t="s">
        <v>121</v>
      </c>
      <c r="BK227" s="99">
        <f>SUM(BK228:BK230)</f>
        <v>0</v>
      </c>
    </row>
    <row r="228" spans="1:65" s="1" customFormat="1" ht="24" customHeight="1">
      <c r="A228" s="171"/>
      <c r="B228" s="172"/>
      <c r="C228" s="241" t="s">
        <v>408</v>
      </c>
      <c r="D228" s="241" t="s">
        <v>124</v>
      </c>
      <c r="E228" s="242" t="s">
        <v>409</v>
      </c>
      <c r="F228" s="243" t="s">
        <v>410</v>
      </c>
      <c r="G228" s="244" t="s">
        <v>127</v>
      </c>
      <c r="H228" s="245">
        <v>31.82</v>
      </c>
      <c r="I228" s="100">
        <v>0</v>
      </c>
      <c r="J228" s="246">
        <f>ROUND(I228*H228,2)</f>
        <v>0</v>
      </c>
      <c r="K228" s="101"/>
      <c r="L228" s="27"/>
      <c r="M228" s="102" t="s">
        <v>1</v>
      </c>
      <c r="N228" s="103" t="s">
        <v>34</v>
      </c>
      <c r="O228" s="104">
        <v>0.292</v>
      </c>
      <c r="P228" s="104">
        <f>O228*H228</f>
        <v>9.29144</v>
      </c>
      <c r="Q228" s="104">
        <v>0</v>
      </c>
      <c r="R228" s="104">
        <f>Q228*H228</f>
        <v>0</v>
      </c>
      <c r="S228" s="104">
        <v>0</v>
      </c>
      <c r="T228" s="105">
        <f>S228*H228</f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06" t="s">
        <v>193</v>
      </c>
      <c r="AT228" s="106" t="s">
        <v>124</v>
      </c>
      <c r="AU228" s="106" t="s">
        <v>76</v>
      </c>
      <c r="AY228" s="15" t="s">
        <v>121</v>
      </c>
      <c r="BE228" s="107">
        <f>IF(N228="základní",J228,0)</f>
        <v>0</v>
      </c>
      <c r="BF228" s="107">
        <f>IF(N228="snížená",J228,0)</f>
        <v>0</v>
      </c>
      <c r="BG228" s="107">
        <f>IF(N228="zákl. přenesená",J228,0)</f>
        <v>0</v>
      </c>
      <c r="BH228" s="107">
        <f>IF(N228="sníž. přenesená",J228,0)</f>
        <v>0</v>
      </c>
      <c r="BI228" s="107">
        <f>IF(N228="nulová",J228,0)</f>
        <v>0</v>
      </c>
      <c r="BJ228" s="15" t="s">
        <v>74</v>
      </c>
      <c r="BK228" s="107">
        <f>ROUND(I228*H228,2)</f>
        <v>0</v>
      </c>
      <c r="BL228" s="15" t="s">
        <v>193</v>
      </c>
      <c r="BM228" s="106" t="s">
        <v>411</v>
      </c>
    </row>
    <row r="229" spans="1:65" s="1" customFormat="1" ht="24" customHeight="1">
      <c r="A229" s="171"/>
      <c r="B229" s="172"/>
      <c r="C229" s="241" t="s">
        <v>412</v>
      </c>
      <c r="D229" s="241" t="s">
        <v>124</v>
      </c>
      <c r="E229" s="242" t="s">
        <v>413</v>
      </c>
      <c r="F229" s="243" t="s">
        <v>414</v>
      </c>
      <c r="G229" s="244" t="s">
        <v>132</v>
      </c>
      <c r="H229" s="245">
        <v>3</v>
      </c>
      <c r="I229" s="100">
        <v>0</v>
      </c>
      <c r="J229" s="246">
        <f>ROUND(I229*H229,2)</f>
        <v>0</v>
      </c>
      <c r="K229" s="101"/>
      <c r="L229" s="27"/>
      <c r="M229" s="102" t="s">
        <v>1</v>
      </c>
      <c r="N229" s="103" t="s">
        <v>34</v>
      </c>
      <c r="O229" s="104">
        <v>0.22</v>
      </c>
      <c r="P229" s="104">
        <f>O229*H229</f>
        <v>0.66</v>
      </c>
      <c r="Q229" s="104">
        <v>0</v>
      </c>
      <c r="R229" s="104">
        <f>Q229*H229</f>
        <v>0</v>
      </c>
      <c r="S229" s="104">
        <v>0</v>
      </c>
      <c r="T229" s="105">
        <f>S229*H229</f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06" t="s">
        <v>193</v>
      </c>
      <c r="AT229" s="106" t="s">
        <v>124</v>
      </c>
      <c r="AU229" s="106" t="s">
        <v>76</v>
      </c>
      <c r="AY229" s="15" t="s">
        <v>121</v>
      </c>
      <c r="BE229" s="107">
        <f>IF(N229="základní",J229,0)</f>
        <v>0</v>
      </c>
      <c r="BF229" s="107">
        <f>IF(N229="snížená",J229,0)</f>
        <v>0</v>
      </c>
      <c r="BG229" s="107">
        <f>IF(N229="zákl. přenesená",J229,0)</f>
        <v>0</v>
      </c>
      <c r="BH229" s="107">
        <f>IF(N229="sníž. přenesená",J229,0)</f>
        <v>0</v>
      </c>
      <c r="BI229" s="107">
        <f>IF(N229="nulová",J229,0)</f>
        <v>0</v>
      </c>
      <c r="BJ229" s="15" t="s">
        <v>74</v>
      </c>
      <c r="BK229" s="107">
        <f>ROUND(I229*H229,2)</f>
        <v>0</v>
      </c>
      <c r="BL229" s="15" t="s">
        <v>193</v>
      </c>
      <c r="BM229" s="106" t="s">
        <v>415</v>
      </c>
    </row>
    <row r="230" spans="1:65" s="1" customFormat="1" ht="44.25" customHeight="1">
      <c r="A230" s="171"/>
      <c r="B230" s="172"/>
      <c r="C230" s="247" t="s">
        <v>416</v>
      </c>
      <c r="D230" s="247" t="s">
        <v>134</v>
      </c>
      <c r="E230" s="248" t="s">
        <v>417</v>
      </c>
      <c r="F230" s="249" t="s">
        <v>418</v>
      </c>
      <c r="G230" s="250" t="s">
        <v>132</v>
      </c>
      <c r="H230" s="251">
        <v>3</v>
      </c>
      <c r="I230" s="108">
        <v>0</v>
      </c>
      <c r="J230" s="252">
        <f>ROUND(I230*H230,2)</f>
        <v>0</v>
      </c>
      <c r="K230" s="109"/>
      <c r="L230" s="110"/>
      <c r="M230" s="111" t="s">
        <v>1</v>
      </c>
      <c r="N230" s="112" t="s">
        <v>34</v>
      </c>
      <c r="O230" s="104">
        <v>0</v>
      </c>
      <c r="P230" s="104">
        <f>O230*H230</f>
        <v>0</v>
      </c>
      <c r="Q230" s="104">
        <v>0.0205</v>
      </c>
      <c r="R230" s="104">
        <f>Q230*H230</f>
        <v>0.0615</v>
      </c>
      <c r="S230" s="104">
        <v>0</v>
      </c>
      <c r="T230" s="105">
        <f>S230*H230</f>
        <v>0</v>
      </c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R230" s="106" t="s">
        <v>240</v>
      </c>
      <c r="AT230" s="106" t="s">
        <v>134</v>
      </c>
      <c r="AU230" s="106" t="s">
        <v>76</v>
      </c>
      <c r="AY230" s="15" t="s">
        <v>121</v>
      </c>
      <c r="BE230" s="107">
        <f>IF(N230="základní",J230,0)</f>
        <v>0</v>
      </c>
      <c r="BF230" s="107">
        <f>IF(N230="snížená",J230,0)</f>
        <v>0</v>
      </c>
      <c r="BG230" s="107">
        <f>IF(N230="zákl. přenesená",J230,0)</f>
        <v>0</v>
      </c>
      <c r="BH230" s="107">
        <f>IF(N230="sníž. přenesená",J230,0)</f>
        <v>0</v>
      </c>
      <c r="BI230" s="107">
        <f>IF(N230="nulová",J230,0)</f>
        <v>0</v>
      </c>
      <c r="BJ230" s="15" t="s">
        <v>74</v>
      </c>
      <c r="BK230" s="107">
        <f>ROUND(I230*H230,2)</f>
        <v>0</v>
      </c>
      <c r="BL230" s="15" t="s">
        <v>193</v>
      </c>
      <c r="BM230" s="106" t="s">
        <v>419</v>
      </c>
    </row>
    <row r="231" spans="1:63" s="11" customFormat="1" ht="22.5" customHeight="1">
      <c r="A231" s="234"/>
      <c r="B231" s="235"/>
      <c r="C231" s="234"/>
      <c r="D231" s="236" t="s">
        <v>68</v>
      </c>
      <c r="E231" s="239" t="s">
        <v>420</v>
      </c>
      <c r="F231" s="239" t="s">
        <v>421</v>
      </c>
      <c r="G231" s="234"/>
      <c r="H231" s="234"/>
      <c r="I231" s="164"/>
      <c r="J231" s="240">
        <f>BK231</f>
        <v>0</v>
      </c>
      <c r="L231" s="92"/>
      <c r="M231" s="94"/>
      <c r="N231" s="95"/>
      <c r="O231" s="95"/>
      <c r="P231" s="96">
        <f>P232</f>
        <v>2.2977</v>
      </c>
      <c r="Q231" s="95"/>
      <c r="R231" s="96">
        <f>R232</f>
        <v>0.060121999999999995</v>
      </c>
      <c r="S231" s="95"/>
      <c r="T231" s="97">
        <f>T232</f>
        <v>0</v>
      </c>
      <c r="AR231" s="93" t="s">
        <v>76</v>
      </c>
      <c r="AT231" s="98" t="s">
        <v>68</v>
      </c>
      <c r="AU231" s="98" t="s">
        <v>74</v>
      </c>
      <c r="AY231" s="93" t="s">
        <v>121</v>
      </c>
      <c r="BK231" s="99">
        <f>BK232</f>
        <v>0</v>
      </c>
    </row>
    <row r="232" spans="1:65" s="1" customFormat="1" ht="16.5" customHeight="1">
      <c r="A232" s="171"/>
      <c r="B232" s="172"/>
      <c r="C232" s="241" t="s">
        <v>422</v>
      </c>
      <c r="D232" s="241" t="s">
        <v>124</v>
      </c>
      <c r="E232" s="242" t="s">
        <v>423</v>
      </c>
      <c r="F232" s="243" t="s">
        <v>424</v>
      </c>
      <c r="G232" s="244" t="s">
        <v>127</v>
      </c>
      <c r="H232" s="245">
        <v>2.3</v>
      </c>
      <c r="I232" s="100">
        <v>0</v>
      </c>
      <c r="J232" s="246">
        <f>ROUND(I232*H232,2)</f>
        <v>0</v>
      </c>
      <c r="K232" s="101"/>
      <c r="L232" s="27"/>
      <c r="M232" s="102" t="s">
        <v>1</v>
      </c>
      <c r="N232" s="103" t="s">
        <v>34</v>
      </c>
      <c r="O232" s="104">
        <v>0.999</v>
      </c>
      <c r="P232" s="104">
        <f>O232*H232</f>
        <v>2.2977</v>
      </c>
      <c r="Q232" s="104">
        <v>0.02614</v>
      </c>
      <c r="R232" s="104">
        <f>Q232*H232</f>
        <v>0.060121999999999995</v>
      </c>
      <c r="S232" s="104">
        <v>0</v>
      </c>
      <c r="T232" s="105">
        <f>S232*H232</f>
        <v>0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06" t="s">
        <v>193</v>
      </c>
      <c r="AT232" s="106" t="s">
        <v>124</v>
      </c>
      <c r="AU232" s="106" t="s">
        <v>76</v>
      </c>
      <c r="AY232" s="15" t="s">
        <v>121</v>
      </c>
      <c r="BE232" s="107">
        <f>IF(N232="základní",J232,0)</f>
        <v>0</v>
      </c>
      <c r="BF232" s="107">
        <f>IF(N232="snížená",J232,0)</f>
        <v>0</v>
      </c>
      <c r="BG232" s="107">
        <f>IF(N232="zákl. přenesená",J232,0)</f>
        <v>0</v>
      </c>
      <c r="BH232" s="107">
        <f>IF(N232="sníž. přenesená",J232,0)</f>
        <v>0</v>
      </c>
      <c r="BI232" s="107">
        <f>IF(N232="nulová",J232,0)</f>
        <v>0</v>
      </c>
      <c r="BJ232" s="15" t="s">
        <v>74</v>
      </c>
      <c r="BK232" s="107">
        <f>ROUND(I232*H232,2)</f>
        <v>0</v>
      </c>
      <c r="BL232" s="15" t="s">
        <v>193</v>
      </c>
      <c r="BM232" s="106" t="s">
        <v>425</v>
      </c>
    </row>
    <row r="233" spans="1:63" s="11" customFormat="1" ht="22.5" customHeight="1">
      <c r="A233" s="234"/>
      <c r="B233" s="235"/>
      <c r="C233" s="234"/>
      <c r="D233" s="236" t="s">
        <v>68</v>
      </c>
      <c r="E233" s="239" t="s">
        <v>426</v>
      </c>
      <c r="F233" s="239" t="s">
        <v>427</v>
      </c>
      <c r="G233" s="234"/>
      <c r="H233" s="234"/>
      <c r="I233" s="164"/>
      <c r="J233" s="240">
        <f>BK233</f>
        <v>0</v>
      </c>
      <c r="L233" s="92"/>
      <c r="M233" s="94"/>
      <c r="N233" s="95"/>
      <c r="O233" s="95"/>
      <c r="P233" s="96">
        <f>SUM(P234:P238)</f>
        <v>14.53938</v>
      </c>
      <c r="Q233" s="95"/>
      <c r="R233" s="96">
        <f>SUM(R234:R238)</f>
        <v>0.0063</v>
      </c>
      <c r="S233" s="95"/>
      <c r="T233" s="97">
        <f>SUM(T234:T238)</f>
        <v>0</v>
      </c>
      <c r="AR233" s="93" t="s">
        <v>76</v>
      </c>
      <c r="AT233" s="98" t="s">
        <v>68</v>
      </c>
      <c r="AU233" s="98" t="s">
        <v>74</v>
      </c>
      <c r="AY233" s="93" t="s">
        <v>121</v>
      </c>
      <c r="BK233" s="99">
        <f>SUM(BK234:BK238)</f>
        <v>0</v>
      </c>
    </row>
    <row r="234" spans="1:65" s="1" customFormat="1" ht="24" customHeight="1">
      <c r="A234" s="171"/>
      <c r="B234" s="172"/>
      <c r="C234" s="241" t="s">
        <v>428</v>
      </c>
      <c r="D234" s="241" t="s">
        <v>124</v>
      </c>
      <c r="E234" s="242" t="s">
        <v>429</v>
      </c>
      <c r="F234" s="243" t="s">
        <v>430</v>
      </c>
      <c r="G234" s="244" t="s">
        <v>127</v>
      </c>
      <c r="H234" s="245">
        <v>167.37</v>
      </c>
      <c r="I234" s="100">
        <v>0</v>
      </c>
      <c r="J234" s="246">
        <f>ROUND(I234*H234,2)</f>
        <v>0</v>
      </c>
      <c r="K234" s="101"/>
      <c r="L234" s="27"/>
      <c r="M234" s="102" t="s">
        <v>1</v>
      </c>
      <c r="N234" s="103" t="s">
        <v>34</v>
      </c>
      <c r="O234" s="104">
        <v>0.074</v>
      </c>
      <c r="P234" s="104">
        <f>O234*H234</f>
        <v>12.38538</v>
      </c>
      <c r="Q234" s="104">
        <v>0</v>
      </c>
      <c r="R234" s="104">
        <f>Q234*H234</f>
        <v>0</v>
      </c>
      <c r="S234" s="104">
        <v>0</v>
      </c>
      <c r="T234" s="105">
        <f>S234*H234</f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06" t="s">
        <v>193</v>
      </c>
      <c r="AT234" s="106" t="s">
        <v>124</v>
      </c>
      <c r="AU234" s="106" t="s">
        <v>76</v>
      </c>
      <c r="AY234" s="15" t="s">
        <v>121</v>
      </c>
      <c r="BE234" s="107">
        <f>IF(N234="základní",J234,0)</f>
        <v>0</v>
      </c>
      <c r="BF234" s="107">
        <f>IF(N234="snížená",J234,0)</f>
        <v>0</v>
      </c>
      <c r="BG234" s="107">
        <f>IF(N234="zákl. přenesená",J234,0)</f>
        <v>0</v>
      </c>
      <c r="BH234" s="107">
        <f>IF(N234="sníž. přenesená",J234,0)</f>
        <v>0</v>
      </c>
      <c r="BI234" s="107">
        <f>IF(N234="nulová",J234,0)</f>
        <v>0</v>
      </c>
      <c r="BJ234" s="15" t="s">
        <v>74</v>
      </c>
      <c r="BK234" s="107">
        <f>ROUND(I234*H234,2)</f>
        <v>0</v>
      </c>
      <c r="BL234" s="15" t="s">
        <v>193</v>
      </c>
      <c r="BM234" s="106" t="s">
        <v>431</v>
      </c>
    </row>
    <row r="235" spans="1:47" s="1" customFormat="1" ht="97.5">
      <c r="A235" s="171"/>
      <c r="B235" s="172"/>
      <c r="C235" s="171"/>
      <c r="D235" s="253" t="s">
        <v>143</v>
      </c>
      <c r="E235" s="171"/>
      <c r="F235" s="254" t="s">
        <v>432</v>
      </c>
      <c r="G235" s="171"/>
      <c r="H235" s="171"/>
      <c r="I235" s="163"/>
      <c r="J235" s="171"/>
      <c r="K235" s="26"/>
      <c r="L235" s="27"/>
      <c r="M235" s="113"/>
      <c r="N235" s="114"/>
      <c r="O235" s="50"/>
      <c r="P235" s="50"/>
      <c r="Q235" s="50"/>
      <c r="R235" s="50"/>
      <c r="S235" s="50"/>
      <c r="T235" s="51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T235" s="15" t="s">
        <v>143</v>
      </c>
      <c r="AU235" s="15" t="s">
        <v>76</v>
      </c>
    </row>
    <row r="236" spans="1:65" s="1" customFormat="1" ht="16.5" customHeight="1">
      <c r="A236" s="171"/>
      <c r="B236" s="172"/>
      <c r="C236" s="241" t="s">
        <v>433</v>
      </c>
      <c r="D236" s="241" t="s">
        <v>124</v>
      </c>
      <c r="E236" s="242" t="s">
        <v>434</v>
      </c>
      <c r="F236" s="243" t="s">
        <v>435</v>
      </c>
      <c r="G236" s="244" t="s">
        <v>127</v>
      </c>
      <c r="H236" s="245">
        <v>3</v>
      </c>
      <c r="I236" s="100">
        <v>0</v>
      </c>
      <c r="J236" s="246">
        <f>ROUND(I236*H236,2)</f>
        <v>0</v>
      </c>
      <c r="K236" s="101"/>
      <c r="L236" s="27"/>
      <c r="M236" s="102" t="s">
        <v>1</v>
      </c>
      <c r="N236" s="103" t="s">
        <v>34</v>
      </c>
      <c r="O236" s="104">
        <v>0</v>
      </c>
      <c r="P236" s="104">
        <f>O236*H236</f>
        <v>0</v>
      </c>
      <c r="Q236" s="104">
        <v>0</v>
      </c>
      <c r="R236" s="104">
        <f>Q236*H236</f>
        <v>0</v>
      </c>
      <c r="S236" s="104">
        <v>0</v>
      </c>
      <c r="T236" s="105">
        <f>S236*H236</f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06" t="s">
        <v>193</v>
      </c>
      <c r="AT236" s="106" t="s">
        <v>124</v>
      </c>
      <c r="AU236" s="106" t="s">
        <v>76</v>
      </c>
      <c r="AY236" s="15" t="s">
        <v>121</v>
      </c>
      <c r="BE236" s="107">
        <f>IF(N236="základní",J236,0)</f>
        <v>0</v>
      </c>
      <c r="BF236" s="107">
        <f>IF(N236="snížená",J236,0)</f>
        <v>0</v>
      </c>
      <c r="BG236" s="107">
        <f>IF(N236="zákl. přenesená",J236,0)</f>
        <v>0</v>
      </c>
      <c r="BH236" s="107">
        <f>IF(N236="sníž. přenesená",J236,0)</f>
        <v>0</v>
      </c>
      <c r="BI236" s="107">
        <f>IF(N236="nulová",J236,0)</f>
        <v>0</v>
      </c>
      <c r="BJ236" s="15" t="s">
        <v>74</v>
      </c>
      <c r="BK236" s="107">
        <f>ROUND(I236*H236,2)</f>
        <v>0</v>
      </c>
      <c r="BL236" s="15" t="s">
        <v>193</v>
      </c>
      <c r="BM236" s="106" t="s">
        <v>436</v>
      </c>
    </row>
    <row r="237" spans="1:65" s="1" customFormat="1" ht="24" customHeight="1">
      <c r="A237" s="171"/>
      <c r="B237" s="172"/>
      <c r="C237" s="241" t="s">
        <v>437</v>
      </c>
      <c r="D237" s="241" t="s">
        <v>124</v>
      </c>
      <c r="E237" s="242" t="s">
        <v>438</v>
      </c>
      <c r="F237" s="243" t="s">
        <v>439</v>
      </c>
      <c r="G237" s="244" t="s">
        <v>132</v>
      </c>
      <c r="H237" s="245">
        <v>3</v>
      </c>
      <c r="I237" s="100">
        <v>0</v>
      </c>
      <c r="J237" s="246">
        <f>ROUND(I237*H237,2)</f>
        <v>0</v>
      </c>
      <c r="K237" s="101"/>
      <c r="L237" s="27"/>
      <c r="M237" s="102" t="s">
        <v>1</v>
      </c>
      <c r="N237" s="103" t="s">
        <v>34</v>
      </c>
      <c r="O237" s="104">
        <v>0.718</v>
      </c>
      <c r="P237" s="104">
        <f>O237*H237</f>
        <v>2.154</v>
      </c>
      <c r="Q237" s="104">
        <v>0</v>
      </c>
      <c r="R237" s="104">
        <f>Q237*H237</f>
        <v>0</v>
      </c>
      <c r="S237" s="104">
        <v>0</v>
      </c>
      <c r="T237" s="105">
        <f>S237*H237</f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06" t="s">
        <v>193</v>
      </c>
      <c r="AT237" s="106" t="s">
        <v>124</v>
      </c>
      <c r="AU237" s="106" t="s">
        <v>76</v>
      </c>
      <c r="AY237" s="15" t="s">
        <v>121</v>
      </c>
      <c r="BE237" s="107">
        <f>IF(N237="základní",J237,0)</f>
        <v>0</v>
      </c>
      <c r="BF237" s="107">
        <f>IF(N237="snížená",J237,0)</f>
        <v>0</v>
      </c>
      <c r="BG237" s="107">
        <f>IF(N237="zákl. přenesená",J237,0)</f>
        <v>0</v>
      </c>
      <c r="BH237" s="107">
        <f>IF(N237="sníž. přenesená",J237,0)</f>
        <v>0</v>
      </c>
      <c r="BI237" s="107">
        <f>IF(N237="nulová",J237,0)</f>
        <v>0</v>
      </c>
      <c r="BJ237" s="15" t="s">
        <v>74</v>
      </c>
      <c r="BK237" s="107">
        <f>ROUND(I237*H237,2)</f>
        <v>0</v>
      </c>
      <c r="BL237" s="15" t="s">
        <v>193</v>
      </c>
      <c r="BM237" s="106" t="s">
        <v>440</v>
      </c>
    </row>
    <row r="238" spans="1:65" s="1" customFormat="1" ht="16.5" customHeight="1">
      <c r="A238" s="171"/>
      <c r="B238" s="172"/>
      <c r="C238" s="247" t="s">
        <v>441</v>
      </c>
      <c r="D238" s="247" t="s">
        <v>134</v>
      </c>
      <c r="E238" s="248" t="s">
        <v>442</v>
      </c>
      <c r="F238" s="249" t="s">
        <v>443</v>
      </c>
      <c r="G238" s="250" t="s">
        <v>170</v>
      </c>
      <c r="H238" s="251">
        <v>3</v>
      </c>
      <c r="I238" s="108">
        <v>0</v>
      </c>
      <c r="J238" s="252">
        <f>ROUND(I238*H238,2)</f>
        <v>0</v>
      </c>
      <c r="K238" s="109"/>
      <c r="L238" s="110"/>
      <c r="M238" s="111" t="s">
        <v>1</v>
      </c>
      <c r="N238" s="112" t="s">
        <v>34</v>
      </c>
      <c r="O238" s="104">
        <v>0</v>
      </c>
      <c r="P238" s="104">
        <f>O238*H238</f>
        <v>0</v>
      </c>
      <c r="Q238" s="104">
        <v>0.0021</v>
      </c>
      <c r="R238" s="104">
        <f>Q238*H238</f>
        <v>0.0063</v>
      </c>
      <c r="S238" s="104">
        <v>0</v>
      </c>
      <c r="T238" s="105">
        <f>S238*H238</f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06" t="s">
        <v>240</v>
      </c>
      <c r="AT238" s="106" t="s">
        <v>134</v>
      </c>
      <c r="AU238" s="106" t="s">
        <v>76</v>
      </c>
      <c r="AY238" s="15" t="s">
        <v>121</v>
      </c>
      <c r="BE238" s="107">
        <f>IF(N238="základní",J238,0)</f>
        <v>0</v>
      </c>
      <c r="BF238" s="107">
        <f>IF(N238="snížená",J238,0)</f>
        <v>0</v>
      </c>
      <c r="BG238" s="107">
        <f>IF(N238="zákl. přenesená",J238,0)</f>
        <v>0</v>
      </c>
      <c r="BH238" s="107">
        <f>IF(N238="sníž. přenesená",J238,0)</f>
        <v>0</v>
      </c>
      <c r="BI238" s="107">
        <f>IF(N238="nulová",J238,0)</f>
        <v>0</v>
      </c>
      <c r="BJ238" s="15" t="s">
        <v>74</v>
      </c>
      <c r="BK238" s="107">
        <f>ROUND(I238*H238,2)</f>
        <v>0</v>
      </c>
      <c r="BL238" s="15" t="s">
        <v>193</v>
      </c>
      <c r="BM238" s="106" t="s">
        <v>444</v>
      </c>
    </row>
    <row r="239" spans="1:63" s="11" customFormat="1" ht="22.5" customHeight="1">
      <c r="A239" s="234"/>
      <c r="B239" s="235"/>
      <c r="C239" s="234"/>
      <c r="D239" s="236" t="s">
        <v>68</v>
      </c>
      <c r="E239" s="239" t="s">
        <v>445</v>
      </c>
      <c r="F239" s="239" t="s">
        <v>446</v>
      </c>
      <c r="G239" s="234"/>
      <c r="H239" s="234"/>
      <c r="I239" s="164"/>
      <c r="J239" s="240">
        <f>BK239</f>
        <v>0</v>
      </c>
      <c r="L239" s="92"/>
      <c r="M239" s="94"/>
      <c r="N239" s="95"/>
      <c r="O239" s="95"/>
      <c r="P239" s="96">
        <f>SUM(P240:P241)</f>
        <v>9.8</v>
      </c>
      <c r="Q239" s="95"/>
      <c r="R239" s="96">
        <f>SUM(R240:R241)</f>
        <v>0.006</v>
      </c>
      <c r="S239" s="95"/>
      <c r="T239" s="97">
        <f>SUM(T240:T241)</f>
        <v>0.039</v>
      </c>
      <c r="AR239" s="93" t="s">
        <v>76</v>
      </c>
      <c r="AT239" s="98" t="s">
        <v>68</v>
      </c>
      <c r="AU239" s="98" t="s">
        <v>74</v>
      </c>
      <c r="AY239" s="93" t="s">
        <v>121</v>
      </c>
      <c r="BK239" s="99">
        <f>SUM(BK240:BK241)</f>
        <v>0</v>
      </c>
    </row>
    <row r="240" spans="1:65" s="1" customFormat="1" ht="16.5" customHeight="1">
      <c r="A240" s="171"/>
      <c r="B240" s="172"/>
      <c r="C240" s="241" t="s">
        <v>447</v>
      </c>
      <c r="D240" s="241" t="s">
        <v>124</v>
      </c>
      <c r="E240" s="242" t="s">
        <v>448</v>
      </c>
      <c r="F240" s="243" t="s">
        <v>449</v>
      </c>
      <c r="G240" s="244" t="s">
        <v>132</v>
      </c>
      <c r="H240" s="245">
        <v>1</v>
      </c>
      <c r="I240" s="100">
        <v>0</v>
      </c>
      <c r="J240" s="246">
        <f>ROUND(I240*H240,2)</f>
        <v>0</v>
      </c>
      <c r="K240" s="101"/>
      <c r="L240" s="27"/>
      <c r="M240" s="102" t="s">
        <v>1</v>
      </c>
      <c r="N240" s="103" t="s">
        <v>34</v>
      </c>
      <c r="O240" s="104">
        <v>8</v>
      </c>
      <c r="P240" s="104">
        <f>O240*H240</f>
        <v>8</v>
      </c>
      <c r="Q240" s="104">
        <v>0.006</v>
      </c>
      <c r="R240" s="104">
        <f>Q240*H240</f>
        <v>0.006</v>
      </c>
      <c r="S240" s="104">
        <v>0</v>
      </c>
      <c r="T240" s="105">
        <f>S240*H240</f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06" t="s">
        <v>193</v>
      </c>
      <c r="AT240" s="106" t="s">
        <v>124</v>
      </c>
      <c r="AU240" s="106" t="s">
        <v>76</v>
      </c>
      <c r="AY240" s="15" t="s">
        <v>121</v>
      </c>
      <c r="BE240" s="107">
        <f>IF(N240="základní",J240,0)</f>
        <v>0</v>
      </c>
      <c r="BF240" s="107">
        <f>IF(N240="snížená",J240,0)</f>
        <v>0</v>
      </c>
      <c r="BG240" s="107">
        <f>IF(N240="zákl. přenesená",J240,0)</f>
        <v>0</v>
      </c>
      <c r="BH240" s="107">
        <f>IF(N240="sníž. přenesená",J240,0)</f>
        <v>0</v>
      </c>
      <c r="BI240" s="107">
        <f>IF(N240="nulová",J240,0)</f>
        <v>0</v>
      </c>
      <c r="BJ240" s="15" t="s">
        <v>74</v>
      </c>
      <c r="BK240" s="107">
        <f>ROUND(I240*H240,2)</f>
        <v>0</v>
      </c>
      <c r="BL240" s="15" t="s">
        <v>193</v>
      </c>
      <c r="BM240" s="106" t="s">
        <v>450</v>
      </c>
    </row>
    <row r="241" spans="1:65" s="1" customFormat="1" ht="24" customHeight="1">
      <c r="A241" s="171"/>
      <c r="B241" s="172"/>
      <c r="C241" s="241" t="s">
        <v>451</v>
      </c>
      <c r="D241" s="241" t="s">
        <v>124</v>
      </c>
      <c r="E241" s="242" t="s">
        <v>452</v>
      </c>
      <c r="F241" s="243" t="s">
        <v>453</v>
      </c>
      <c r="G241" s="244" t="s">
        <v>132</v>
      </c>
      <c r="H241" s="245">
        <v>3</v>
      </c>
      <c r="I241" s="100">
        <v>0</v>
      </c>
      <c r="J241" s="246">
        <f>ROUND(I241*H241,2)</f>
        <v>0</v>
      </c>
      <c r="K241" s="101"/>
      <c r="L241" s="27"/>
      <c r="M241" s="102" t="s">
        <v>1</v>
      </c>
      <c r="N241" s="103" t="s">
        <v>34</v>
      </c>
      <c r="O241" s="104">
        <v>0.6</v>
      </c>
      <c r="P241" s="104">
        <f>O241*H241</f>
        <v>1.7999999999999998</v>
      </c>
      <c r="Q241" s="104">
        <v>0</v>
      </c>
      <c r="R241" s="104">
        <f>Q241*H241</f>
        <v>0</v>
      </c>
      <c r="S241" s="104">
        <v>0.013</v>
      </c>
      <c r="T241" s="105">
        <f>S241*H241</f>
        <v>0.039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06" t="s">
        <v>193</v>
      </c>
      <c r="AT241" s="106" t="s">
        <v>124</v>
      </c>
      <c r="AU241" s="106" t="s">
        <v>76</v>
      </c>
      <c r="AY241" s="15" t="s">
        <v>121</v>
      </c>
      <c r="BE241" s="107">
        <f>IF(N241="základní",J241,0)</f>
        <v>0</v>
      </c>
      <c r="BF241" s="107">
        <f>IF(N241="snížená",J241,0)</f>
        <v>0</v>
      </c>
      <c r="BG241" s="107">
        <f>IF(N241="zákl. přenesená",J241,0)</f>
        <v>0</v>
      </c>
      <c r="BH241" s="107">
        <f>IF(N241="sníž. přenesená",J241,0)</f>
        <v>0</v>
      </c>
      <c r="BI241" s="107">
        <f>IF(N241="nulová",J241,0)</f>
        <v>0</v>
      </c>
      <c r="BJ241" s="15" t="s">
        <v>74</v>
      </c>
      <c r="BK241" s="107">
        <f>ROUND(I241*H241,2)</f>
        <v>0</v>
      </c>
      <c r="BL241" s="15" t="s">
        <v>193</v>
      </c>
      <c r="BM241" s="106" t="s">
        <v>454</v>
      </c>
    </row>
    <row r="242" spans="1:63" s="11" customFormat="1" ht="22.5" customHeight="1">
      <c r="A242" s="234"/>
      <c r="B242" s="235"/>
      <c r="C242" s="234"/>
      <c r="D242" s="236" t="s">
        <v>68</v>
      </c>
      <c r="E242" s="239" t="s">
        <v>455</v>
      </c>
      <c r="F242" s="239" t="s">
        <v>456</v>
      </c>
      <c r="G242" s="234"/>
      <c r="H242" s="234"/>
      <c r="I242" s="164"/>
      <c r="J242" s="240">
        <f>BK242</f>
        <v>0</v>
      </c>
      <c r="L242" s="92"/>
      <c r="M242" s="94"/>
      <c r="N242" s="95"/>
      <c r="O242" s="95"/>
      <c r="P242" s="96">
        <f>SUM(P243:P246)</f>
        <v>10.51684</v>
      </c>
      <c r="Q242" s="95"/>
      <c r="R242" s="96">
        <f>SUM(R243:R246)</f>
        <v>0.17498999999999998</v>
      </c>
      <c r="S242" s="95"/>
      <c r="T242" s="97">
        <f>SUM(T243:T246)</f>
        <v>0.46824709999999997</v>
      </c>
      <c r="AR242" s="93" t="s">
        <v>76</v>
      </c>
      <c r="AT242" s="98" t="s">
        <v>68</v>
      </c>
      <c r="AU242" s="98" t="s">
        <v>74</v>
      </c>
      <c r="AY242" s="93" t="s">
        <v>121</v>
      </c>
      <c r="BK242" s="99">
        <f>SUM(BK243:BK246)</f>
        <v>0</v>
      </c>
    </row>
    <row r="243" spans="1:65" s="1" customFormat="1" ht="24" customHeight="1">
      <c r="A243" s="171"/>
      <c r="B243" s="172"/>
      <c r="C243" s="241" t="s">
        <v>457</v>
      </c>
      <c r="D243" s="241" t="s">
        <v>124</v>
      </c>
      <c r="E243" s="242" t="s">
        <v>458</v>
      </c>
      <c r="F243" s="243" t="s">
        <v>459</v>
      </c>
      <c r="G243" s="244" t="s">
        <v>127</v>
      </c>
      <c r="H243" s="245">
        <v>5.63</v>
      </c>
      <c r="I243" s="100">
        <v>0</v>
      </c>
      <c r="J243" s="246">
        <f>ROUND(I243*H243,2)</f>
        <v>0</v>
      </c>
      <c r="K243" s="101"/>
      <c r="L243" s="27"/>
      <c r="M243" s="102" t="s">
        <v>1</v>
      </c>
      <c r="N243" s="103" t="s">
        <v>34</v>
      </c>
      <c r="O243" s="104">
        <v>0.368</v>
      </c>
      <c r="P243" s="104">
        <f>O243*H243</f>
        <v>2.07184</v>
      </c>
      <c r="Q243" s="104">
        <v>0</v>
      </c>
      <c r="R243" s="104">
        <f>Q243*H243</f>
        <v>0</v>
      </c>
      <c r="S243" s="104">
        <v>0.08317</v>
      </c>
      <c r="T243" s="105">
        <f>S243*H243</f>
        <v>0.46824709999999997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06" t="s">
        <v>193</v>
      </c>
      <c r="AT243" s="106" t="s">
        <v>124</v>
      </c>
      <c r="AU243" s="106" t="s">
        <v>76</v>
      </c>
      <c r="AY243" s="15" t="s">
        <v>121</v>
      </c>
      <c r="BE243" s="107">
        <f>IF(N243="základní",J243,0)</f>
        <v>0</v>
      </c>
      <c r="BF243" s="107">
        <f>IF(N243="snížená",J243,0)</f>
        <v>0</v>
      </c>
      <c r="BG243" s="107">
        <f>IF(N243="zákl. přenesená",J243,0)</f>
        <v>0</v>
      </c>
      <c r="BH243" s="107">
        <f>IF(N243="sníž. přenesená",J243,0)</f>
        <v>0</v>
      </c>
      <c r="BI243" s="107">
        <f>IF(N243="nulová",J243,0)</f>
        <v>0</v>
      </c>
      <c r="BJ243" s="15" t="s">
        <v>74</v>
      </c>
      <c r="BK243" s="107">
        <f>ROUND(I243*H243,2)</f>
        <v>0</v>
      </c>
      <c r="BL243" s="15" t="s">
        <v>193</v>
      </c>
      <c r="BM243" s="106" t="s">
        <v>460</v>
      </c>
    </row>
    <row r="244" spans="1:65" s="1" customFormat="1" ht="37.5" customHeight="1">
      <c r="A244" s="171"/>
      <c r="B244" s="172"/>
      <c r="C244" s="241" t="s">
        <v>461</v>
      </c>
      <c r="D244" s="241" t="s">
        <v>124</v>
      </c>
      <c r="E244" s="242" t="s">
        <v>462</v>
      </c>
      <c r="F244" s="243" t="s">
        <v>463</v>
      </c>
      <c r="G244" s="244" t="s">
        <v>127</v>
      </c>
      <c r="H244" s="245">
        <v>5.63</v>
      </c>
      <c r="I244" s="100">
        <v>0</v>
      </c>
      <c r="J244" s="246">
        <f>ROUND(I244*H244,2)</f>
        <v>0</v>
      </c>
      <c r="K244" s="101"/>
      <c r="L244" s="27"/>
      <c r="M244" s="102" t="s">
        <v>1</v>
      </c>
      <c r="N244" s="103" t="s">
        <v>34</v>
      </c>
      <c r="O244" s="104">
        <v>1.5</v>
      </c>
      <c r="P244" s="104">
        <f>O244*H244</f>
        <v>8.445</v>
      </c>
      <c r="Q244" s="104">
        <v>0.009</v>
      </c>
      <c r="R244" s="104">
        <f>Q244*H244</f>
        <v>0.05066999999999999</v>
      </c>
      <c r="S244" s="104">
        <v>0</v>
      </c>
      <c r="T244" s="105">
        <f>S244*H244</f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06" t="s">
        <v>193</v>
      </c>
      <c r="AT244" s="106" t="s">
        <v>124</v>
      </c>
      <c r="AU244" s="106" t="s">
        <v>76</v>
      </c>
      <c r="AY244" s="15" t="s">
        <v>121</v>
      </c>
      <c r="BE244" s="107">
        <f>IF(N244="základní",J244,0)</f>
        <v>0</v>
      </c>
      <c r="BF244" s="107">
        <f>IF(N244="snížená",J244,0)</f>
        <v>0</v>
      </c>
      <c r="BG244" s="107">
        <f>IF(N244="zákl. přenesená",J244,0)</f>
        <v>0</v>
      </c>
      <c r="BH244" s="107">
        <f>IF(N244="sníž. přenesená",J244,0)</f>
        <v>0</v>
      </c>
      <c r="BI244" s="107">
        <f>IF(N244="nulová",J244,0)</f>
        <v>0</v>
      </c>
      <c r="BJ244" s="15" t="s">
        <v>74</v>
      </c>
      <c r="BK244" s="107">
        <f>ROUND(I244*H244,2)</f>
        <v>0</v>
      </c>
      <c r="BL244" s="15" t="s">
        <v>193</v>
      </c>
      <c r="BM244" s="106" t="s">
        <v>464</v>
      </c>
    </row>
    <row r="245" spans="1:65" s="1" customFormat="1" ht="37.5" customHeight="1">
      <c r="A245" s="171"/>
      <c r="B245" s="172"/>
      <c r="C245" s="247" t="s">
        <v>465</v>
      </c>
      <c r="D245" s="247" t="s">
        <v>134</v>
      </c>
      <c r="E245" s="248" t="s">
        <v>466</v>
      </c>
      <c r="F245" s="249" t="s">
        <v>467</v>
      </c>
      <c r="G245" s="250" t="s">
        <v>127</v>
      </c>
      <c r="H245" s="251">
        <v>6.475</v>
      </c>
      <c r="I245" s="108">
        <v>0</v>
      </c>
      <c r="J245" s="252">
        <f>ROUND(I245*H245,2)</f>
        <v>0</v>
      </c>
      <c r="K245" s="109"/>
      <c r="L245" s="110"/>
      <c r="M245" s="111" t="s">
        <v>1</v>
      </c>
      <c r="N245" s="112" t="s">
        <v>34</v>
      </c>
      <c r="O245" s="104">
        <v>0</v>
      </c>
      <c r="P245" s="104">
        <f>O245*H245</f>
        <v>0</v>
      </c>
      <c r="Q245" s="104">
        <v>0.0192</v>
      </c>
      <c r="R245" s="104">
        <f>Q245*H245</f>
        <v>0.12431999999999999</v>
      </c>
      <c r="S245" s="104">
        <v>0</v>
      </c>
      <c r="T245" s="105">
        <f>S245*H245</f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06" t="s">
        <v>240</v>
      </c>
      <c r="AT245" s="106" t="s">
        <v>134</v>
      </c>
      <c r="AU245" s="106" t="s">
        <v>76</v>
      </c>
      <c r="AY245" s="15" t="s">
        <v>121</v>
      </c>
      <c r="BE245" s="107">
        <f>IF(N245="základní",J245,0)</f>
        <v>0</v>
      </c>
      <c r="BF245" s="107">
        <f>IF(N245="snížená",J245,0)</f>
        <v>0</v>
      </c>
      <c r="BG245" s="107">
        <f>IF(N245="zákl. přenesená",J245,0)</f>
        <v>0</v>
      </c>
      <c r="BH245" s="107">
        <f>IF(N245="sníž. přenesená",J245,0)</f>
        <v>0</v>
      </c>
      <c r="BI245" s="107">
        <f>IF(N245="nulová",J245,0)</f>
        <v>0</v>
      </c>
      <c r="BJ245" s="15" t="s">
        <v>74</v>
      </c>
      <c r="BK245" s="107">
        <f>ROUND(I245*H245,2)</f>
        <v>0</v>
      </c>
      <c r="BL245" s="15" t="s">
        <v>193</v>
      </c>
      <c r="BM245" s="106" t="s">
        <v>468</v>
      </c>
    </row>
    <row r="246" spans="1:51" s="12" customFormat="1" ht="11.25">
      <c r="A246" s="255"/>
      <c r="B246" s="256"/>
      <c r="C246" s="255"/>
      <c r="D246" s="253" t="s">
        <v>256</v>
      </c>
      <c r="E246" s="255"/>
      <c r="F246" s="257" t="s">
        <v>469</v>
      </c>
      <c r="G246" s="255"/>
      <c r="H246" s="258">
        <v>6.475</v>
      </c>
      <c r="I246" s="165"/>
      <c r="J246" s="255"/>
      <c r="L246" s="115"/>
      <c r="M246" s="116"/>
      <c r="N246" s="117"/>
      <c r="O246" s="117"/>
      <c r="P246" s="117"/>
      <c r="Q246" s="117"/>
      <c r="R246" s="117"/>
      <c r="S246" s="117"/>
      <c r="T246" s="118"/>
      <c r="AT246" s="119" t="s">
        <v>256</v>
      </c>
      <c r="AU246" s="119" t="s">
        <v>76</v>
      </c>
      <c r="AV246" s="12" t="s">
        <v>76</v>
      </c>
      <c r="AW246" s="12" t="s">
        <v>3</v>
      </c>
      <c r="AX246" s="12" t="s">
        <v>74</v>
      </c>
      <c r="AY246" s="119" t="s">
        <v>121</v>
      </c>
    </row>
    <row r="247" spans="1:63" s="11" customFormat="1" ht="22.5" customHeight="1">
      <c r="A247" s="234"/>
      <c r="B247" s="235"/>
      <c r="C247" s="234"/>
      <c r="D247" s="236" t="s">
        <v>68</v>
      </c>
      <c r="E247" s="239" t="s">
        <v>470</v>
      </c>
      <c r="F247" s="239" t="s">
        <v>471</v>
      </c>
      <c r="G247" s="234"/>
      <c r="H247" s="234"/>
      <c r="I247" s="164"/>
      <c r="J247" s="240">
        <f>BK247</f>
        <v>0</v>
      </c>
      <c r="L247" s="92"/>
      <c r="M247" s="94"/>
      <c r="N247" s="95"/>
      <c r="O247" s="95"/>
      <c r="P247" s="96">
        <f>SUM(P248:P249)</f>
        <v>87.86925</v>
      </c>
      <c r="Q247" s="95"/>
      <c r="R247" s="96">
        <f>SUM(R248:R249)</f>
        <v>0</v>
      </c>
      <c r="S247" s="95"/>
      <c r="T247" s="97">
        <f>SUM(T248:T249)</f>
        <v>0.41842500000000005</v>
      </c>
      <c r="AR247" s="93" t="s">
        <v>76</v>
      </c>
      <c r="AT247" s="98" t="s">
        <v>68</v>
      </c>
      <c r="AU247" s="98" t="s">
        <v>74</v>
      </c>
      <c r="AY247" s="93" t="s">
        <v>121</v>
      </c>
      <c r="BK247" s="99">
        <f>SUM(BK248:BK249)</f>
        <v>0</v>
      </c>
    </row>
    <row r="248" spans="1:65" s="1" customFormat="1" ht="24" customHeight="1">
      <c r="A248" s="171"/>
      <c r="B248" s="172"/>
      <c r="C248" s="241" t="s">
        <v>472</v>
      </c>
      <c r="D248" s="241" t="s">
        <v>124</v>
      </c>
      <c r="E248" s="242" t="s">
        <v>473</v>
      </c>
      <c r="F248" s="243" t="s">
        <v>474</v>
      </c>
      <c r="G248" s="244" t="s">
        <v>127</v>
      </c>
      <c r="H248" s="245">
        <v>167.37</v>
      </c>
      <c r="I248" s="100">
        <v>0</v>
      </c>
      <c r="J248" s="246">
        <f>ROUND(I248*H248,2)</f>
        <v>0</v>
      </c>
      <c r="K248" s="101"/>
      <c r="L248" s="27"/>
      <c r="M248" s="102" t="s">
        <v>1</v>
      </c>
      <c r="N248" s="103" t="s">
        <v>34</v>
      </c>
      <c r="O248" s="104">
        <v>0.105</v>
      </c>
      <c r="P248" s="104">
        <f>O248*H248</f>
        <v>17.57385</v>
      </c>
      <c r="Q248" s="104">
        <v>0</v>
      </c>
      <c r="R248" s="104">
        <f>Q248*H248</f>
        <v>0</v>
      </c>
      <c r="S248" s="104">
        <v>0.0025</v>
      </c>
      <c r="T248" s="105">
        <f>S248*H248</f>
        <v>0.41842500000000005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06" t="s">
        <v>193</v>
      </c>
      <c r="AT248" s="106" t="s">
        <v>124</v>
      </c>
      <c r="AU248" s="106" t="s">
        <v>76</v>
      </c>
      <c r="AY248" s="15" t="s">
        <v>121</v>
      </c>
      <c r="BE248" s="107">
        <f>IF(N248="základní",J248,0)</f>
        <v>0</v>
      </c>
      <c r="BF248" s="107">
        <f>IF(N248="snížená",J248,0)</f>
        <v>0</v>
      </c>
      <c r="BG248" s="107">
        <f>IF(N248="zákl. přenesená",J248,0)</f>
        <v>0</v>
      </c>
      <c r="BH248" s="107">
        <f>IF(N248="sníž. přenesená",J248,0)</f>
        <v>0</v>
      </c>
      <c r="BI248" s="107">
        <f>IF(N248="nulová",J248,0)</f>
        <v>0</v>
      </c>
      <c r="BJ248" s="15" t="s">
        <v>74</v>
      </c>
      <c r="BK248" s="107">
        <f>ROUND(I248*H248,2)</f>
        <v>0</v>
      </c>
      <c r="BL248" s="15" t="s">
        <v>193</v>
      </c>
      <c r="BM248" s="106" t="s">
        <v>475</v>
      </c>
    </row>
    <row r="249" spans="1:65" s="1" customFormat="1" ht="16.5" customHeight="1">
      <c r="A249" s="171"/>
      <c r="B249" s="172"/>
      <c r="C249" s="241" t="s">
        <v>476</v>
      </c>
      <c r="D249" s="241" t="s">
        <v>124</v>
      </c>
      <c r="E249" s="242" t="s">
        <v>477</v>
      </c>
      <c r="F249" s="243" t="s">
        <v>478</v>
      </c>
      <c r="G249" s="244" t="s">
        <v>127</v>
      </c>
      <c r="H249" s="245">
        <v>167.37</v>
      </c>
      <c r="I249" s="100">
        <v>0</v>
      </c>
      <c r="J249" s="246">
        <f>ROUND(I249*H249,2)</f>
        <v>0</v>
      </c>
      <c r="K249" s="101"/>
      <c r="L249" s="27"/>
      <c r="M249" s="102" t="s">
        <v>1</v>
      </c>
      <c r="N249" s="103" t="s">
        <v>34</v>
      </c>
      <c r="O249" s="104">
        <v>0.42</v>
      </c>
      <c r="P249" s="104">
        <f>O249*H249</f>
        <v>70.2954</v>
      </c>
      <c r="Q249" s="104">
        <v>0</v>
      </c>
      <c r="R249" s="104">
        <f>Q249*H249</f>
        <v>0</v>
      </c>
      <c r="S249" s="104">
        <v>0</v>
      </c>
      <c r="T249" s="105">
        <f>S249*H249</f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06" t="s">
        <v>193</v>
      </c>
      <c r="AT249" s="106" t="s">
        <v>124</v>
      </c>
      <c r="AU249" s="106" t="s">
        <v>76</v>
      </c>
      <c r="AY249" s="15" t="s">
        <v>121</v>
      </c>
      <c r="BE249" s="107">
        <f>IF(N249="základní",J249,0)</f>
        <v>0</v>
      </c>
      <c r="BF249" s="107">
        <f>IF(N249="snížená",J249,0)</f>
        <v>0</v>
      </c>
      <c r="BG249" s="107">
        <f>IF(N249="zákl. přenesená",J249,0)</f>
        <v>0</v>
      </c>
      <c r="BH249" s="107">
        <f>IF(N249="sníž. přenesená",J249,0)</f>
        <v>0</v>
      </c>
      <c r="BI249" s="107">
        <f>IF(N249="nulová",J249,0)</f>
        <v>0</v>
      </c>
      <c r="BJ249" s="15" t="s">
        <v>74</v>
      </c>
      <c r="BK249" s="107">
        <f>ROUND(I249*H249,2)</f>
        <v>0</v>
      </c>
      <c r="BL249" s="15" t="s">
        <v>193</v>
      </c>
      <c r="BM249" s="106" t="s">
        <v>479</v>
      </c>
    </row>
    <row r="250" spans="1:63" s="11" customFormat="1" ht="22.5" customHeight="1">
      <c r="A250" s="234"/>
      <c r="B250" s="235"/>
      <c r="C250" s="234"/>
      <c r="D250" s="236" t="s">
        <v>68</v>
      </c>
      <c r="E250" s="239" t="s">
        <v>480</v>
      </c>
      <c r="F250" s="239" t="s">
        <v>481</v>
      </c>
      <c r="G250" s="234"/>
      <c r="H250" s="234"/>
      <c r="I250" s="164"/>
      <c r="J250" s="240">
        <f>BK250</f>
        <v>0</v>
      </c>
      <c r="L250" s="92"/>
      <c r="M250" s="94"/>
      <c r="N250" s="95"/>
      <c r="O250" s="95"/>
      <c r="P250" s="96">
        <f>SUM(P251:P253)</f>
        <v>31.637851999999995</v>
      </c>
      <c r="Q250" s="95"/>
      <c r="R250" s="96">
        <f>SUM(R251:R253)</f>
        <v>0.13017322</v>
      </c>
      <c r="S250" s="95"/>
      <c r="T250" s="97">
        <f>SUM(T251:T253)</f>
        <v>0</v>
      </c>
      <c r="AR250" s="93" t="s">
        <v>76</v>
      </c>
      <c r="AT250" s="98" t="s">
        <v>68</v>
      </c>
      <c r="AU250" s="98" t="s">
        <v>74</v>
      </c>
      <c r="AY250" s="93" t="s">
        <v>121</v>
      </c>
      <c r="BK250" s="99">
        <f>SUM(BK251:BK253)</f>
        <v>0</v>
      </c>
    </row>
    <row r="251" spans="1:65" s="1" customFormat="1" ht="24" customHeight="1">
      <c r="A251" s="171"/>
      <c r="B251" s="172"/>
      <c r="C251" s="241" t="s">
        <v>482</v>
      </c>
      <c r="D251" s="241" t="s">
        <v>124</v>
      </c>
      <c r="E251" s="242" t="s">
        <v>483</v>
      </c>
      <c r="F251" s="243" t="s">
        <v>484</v>
      </c>
      <c r="G251" s="244" t="s">
        <v>127</v>
      </c>
      <c r="H251" s="245">
        <v>374.018</v>
      </c>
      <c r="I251" s="100">
        <v>0</v>
      </c>
      <c r="J251" s="246">
        <f>ROUND(I251*H251,2)</f>
        <v>0</v>
      </c>
      <c r="K251" s="101"/>
      <c r="L251" s="27"/>
      <c r="M251" s="102" t="s">
        <v>1</v>
      </c>
      <c r="N251" s="103" t="s">
        <v>34</v>
      </c>
      <c r="O251" s="104">
        <v>0.064</v>
      </c>
      <c r="P251" s="104">
        <f>O251*H251</f>
        <v>23.937151999999998</v>
      </c>
      <c r="Q251" s="104">
        <v>0.00029</v>
      </c>
      <c r="R251" s="104">
        <f>Q251*H251</f>
        <v>0.10846521999999999</v>
      </c>
      <c r="S251" s="104">
        <v>0</v>
      </c>
      <c r="T251" s="105">
        <f>S251*H251</f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06" t="s">
        <v>193</v>
      </c>
      <c r="AT251" s="106" t="s">
        <v>124</v>
      </c>
      <c r="AU251" s="106" t="s">
        <v>76</v>
      </c>
      <c r="AY251" s="15" t="s">
        <v>121</v>
      </c>
      <c r="BE251" s="107">
        <f>IF(N251="základní",J251,0)</f>
        <v>0</v>
      </c>
      <c r="BF251" s="107">
        <f>IF(N251="snížená",J251,0)</f>
        <v>0</v>
      </c>
      <c r="BG251" s="107">
        <f>IF(N251="zákl. přenesená",J251,0)</f>
        <v>0</v>
      </c>
      <c r="BH251" s="107">
        <f>IF(N251="sníž. přenesená",J251,0)</f>
        <v>0</v>
      </c>
      <c r="BI251" s="107">
        <f>IF(N251="nulová",J251,0)</f>
        <v>0</v>
      </c>
      <c r="BJ251" s="15" t="s">
        <v>74</v>
      </c>
      <c r="BK251" s="107">
        <f>ROUND(I251*H251,2)</f>
        <v>0</v>
      </c>
      <c r="BL251" s="15" t="s">
        <v>193</v>
      </c>
      <c r="BM251" s="106" t="s">
        <v>485</v>
      </c>
    </row>
    <row r="252" spans="1:65" s="1" customFormat="1" ht="24" customHeight="1">
      <c r="A252" s="171"/>
      <c r="B252" s="172"/>
      <c r="C252" s="241" t="s">
        <v>486</v>
      </c>
      <c r="D252" s="241" t="s">
        <v>124</v>
      </c>
      <c r="E252" s="242" t="s">
        <v>487</v>
      </c>
      <c r="F252" s="243" t="s">
        <v>488</v>
      </c>
      <c r="G252" s="244" t="s">
        <v>127</v>
      </c>
      <c r="H252" s="245">
        <v>133.05</v>
      </c>
      <c r="I252" s="100">
        <v>0</v>
      </c>
      <c r="J252" s="246">
        <f>ROUND(I252*H252,2)</f>
        <v>0</v>
      </c>
      <c r="K252" s="101"/>
      <c r="L252" s="27"/>
      <c r="M252" s="102" t="s">
        <v>1</v>
      </c>
      <c r="N252" s="103" t="s">
        <v>34</v>
      </c>
      <c r="O252" s="104">
        <v>0.054</v>
      </c>
      <c r="P252" s="104">
        <f>O252*H252</f>
        <v>7.1847</v>
      </c>
      <c r="Q252" s="104">
        <v>0.00016</v>
      </c>
      <c r="R252" s="104">
        <f>Q252*H252</f>
        <v>0.021288000000000005</v>
      </c>
      <c r="S252" s="104">
        <v>0</v>
      </c>
      <c r="T252" s="105">
        <f>S252*H252</f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06" t="s">
        <v>128</v>
      </c>
      <c r="AT252" s="106" t="s">
        <v>124</v>
      </c>
      <c r="AU252" s="106" t="s">
        <v>76</v>
      </c>
      <c r="AY252" s="15" t="s">
        <v>121</v>
      </c>
      <c r="BE252" s="107">
        <f>IF(N252="základní",J252,0)</f>
        <v>0</v>
      </c>
      <c r="BF252" s="107">
        <f>IF(N252="snížená",J252,0)</f>
        <v>0</v>
      </c>
      <c r="BG252" s="107">
        <f>IF(N252="zákl. přenesená",J252,0)</f>
        <v>0</v>
      </c>
      <c r="BH252" s="107">
        <f>IF(N252="sníž. přenesená",J252,0)</f>
        <v>0</v>
      </c>
      <c r="BI252" s="107">
        <f>IF(N252="nulová",J252,0)</f>
        <v>0</v>
      </c>
      <c r="BJ252" s="15" t="s">
        <v>74</v>
      </c>
      <c r="BK252" s="107">
        <f>ROUND(I252*H252,2)</f>
        <v>0</v>
      </c>
      <c r="BL252" s="15" t="s">
        <v>128</v>
      </c>
      <c r="BM252" s="106" t="s">
        <v>489</v>
      </c>
    </row>
    <row r="253" spans="1:65" s="1" customFormat="1" ht="16.5" customHeight="1">
      <c r="A253" s="171"/>
      <c r="B253" s="172"/>
      <c r="C253" s="241" t="s">
        <v>490</v>
      </c>
      <c r="D253" s="241" t="s">
        <v>124</v>
      </c>
      <c r="E253" s="242" t="s">
        <v>491</v>
      </c>
      <c r="F253" s="243" t="s">
        <v>492</v>
      </c>
      <c r="G253" s="244" t="s">
        <v>162</v>
      </c>
      <c r="H253" s="245">
        <v>3</v>
      </c>
      <c r="I253" s="100">
        <v>0</v>
      </c>
      <c r="J253" s="246">
        <f>ROUND(I253*H253,2)</f>
        <v>0</v>
      </c>
      <c r="K253" s="101"/>
      <c r="L253" s="27"/>
      <c r="M253" s="102" t="s">
        <v>1</v>
      </c>
      <c r="N253" s="103" t="s">
        <v>34</v>
      </c>
      <c r="O253" s="104">
        <v>0.172</v>
      </c>
      <c r="P253" s="104">
        <f>O253*H253</f>
        <v>0.516</v>
      </c>
      <c r="Q253" s="104">
        <v>0.00014</v>
      </c>
      <c r="R253" s="104">
        <f>Q253*H253</f>
        <v>0.00041999999999999996</v>
      </c>
      <c r="S253" s="104">
        <v>0</v>
      </c>
      <c r="T253" s="105">
        <f>S253*H253</f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06" t="s">
        <v>193</v>
      </c>
      <c r="AT253" s="106" t="s">
        <v>124</v>
      </c>
      <c r="AU253" s="106" t="s">
        <v>76</v>
      </c>
      <c r="AY253" s="15" t="s">
        <v>121</v>
      </c>
      <c r="BE253" s="107">
        <f>IF(N253="základní",J253,0)</f>
        <v>0</v>
      </c>
      <c r="BF253" s="107">
        <f>IF(N253="snížená",J253,0)</f>
        <v>0</v>
      </c>
      <c r="BG253" s="107">
        <f>IF(N253="zákl. přenesená",J253,0)</f>
        <v>0</v>
      </c>
      <c r="BH253" s="107">
        <f>IF(N253="sníž. přenesená",J253,0)</f>
        <v>0</v>
      </c>
      <c r="BI253" s="107">
        <f>IF(N253="nulová",J253,0)</f>
        <v>0</v>
      </c>
      <c r="BJ253" s="15" t="s">
        <v>74</v>
      </c>
      <c r="BK253" s="107">
        <f>ROUND(I253*H253,2)</f>
        <v>0</v>
      </c>
      <c r="BL253" s="15" t="s">
        <v>193</v>
      </c>
      <c r="BM253" s="106" t="s">
        <v>493</v>
      </c>
    </row>
    <row r="254" spans="1:63" s="11" customFormat="1" ht="25.5" customHeight="1">
      <c r="A254" s="234"/>
      <c r="B254" s="235"/>
      <c r="C254" s="234"/>
      <c r="D254" s="236" t="s">
        <v>68</v>
      </c>
      <c r="E254" s="237" t="s">
        <v>494</v>
      </c>
      <c r="F254" s="237" t="s">
        <v>495</v>
      </c>
      <c r="G254" s="234"/>
      <c r="H254" s="234"/>
      <c r="I254" s="164"/>
      <c r="J254" s="238">
        <f>BK254</f>
        <v>0</v>
      </c>
      <c r="L254" s="92"/>
      <c r="M254" s="94"/>
      <c r="N254" s="95"/>
      <c r="O254" s="95"/>
      <c r="P254" s="96">
        <f>P255</f>
        <v>0</v>
      </c>
      <c r="Q254" s="95"/>
      <c r="R254" s="96">
        <f>R255</f>
        <v>0</v>
      </c>
      <c r="S254" s="95"/>
      <c r="T254" s="97">
        <f>T255</f>
        <v>0</v>
      </c>
      <c r="AR254" s="93" t="s">
        <v>147</v>
      </c>
      <c r="AT254" s="98" t="s">
        <v>68</v>
      </c>
      <c r="AU254" s="98" t="s">
        <v>69</v>
      </c>
      <c r="AY254" s="93" t="s">
        <v>121</v>
      </c>
      <c r="BK254" s="99">
        <f>BK255</f>
        <v>0</v>
      </c>
    </row>
    <row r="255" spans="1:63" s="11" customFormat="1" ht="22.5" customHeight="1">
      <c r="A255" s="234"/>
      <c r="B255" s="235"/>
      <c r="C255" s="234"/>
      <c r="D255" s="236" t="s">
        <v>68</v>
      </c>
      <c r="E255" s="239" t="s">
        <v>496</v>
      </c>
      <c r="F255" s="239" t="s">
        <v>79</v>
      </c>
      <c r="G255" s="234"/>
      <c r="H255" s="234"/>
      <c r="I255" s="164"/>
      <c r="J255" s="240">
        <f>BK255</f>
        <v>0</v>
      </c>
      <c r="L255" s="92"/>
      <c r="M255" s="94"/>
      <c r="N255" s="95"/>
      <c r="O255" s="95"/>
      <c r="P255" s="96">
        <f>P256</f>
        <v>0</v>
      </c>
      <c r="Q255" s="95"/>
      <c r="R255" s="96">
        <f>R256</f>
        <v>0</v>
      </c>
      <c r="S255" s="95"/>
      <c r="T255" s="97">
        <f>T256</f>
        <v>0</v>
      </c>
      <c r="AR255" s="93" t="s">
        <v>147</v>
      </c>
      <c r="AT255" s="98" t="s">
        <v>68</v>
      </c>
      <c r="AU255" s="98" t="s">
        <v>74</v>
      </c>
      <c r="AY255" s="93" t="s">
        <v>121</v>
      </c>
      <c r="BK255" s="99">
        <f>BK256</f>
        <v>0</v>
      </c>
    </row>
    <row r="256" spans="1:65" s="1" customFormat="1" ht="24" customHeight="1">
      <c r="A256" s="171"/>
      <c r="B256" s="172"/>
      <c r="C256" s="241" t="s">
        <v>497</v>
      </c>
      <c r="D256" s="241" t="s">
        <v>124</v>
      </c>
      <c r="E256" s="242" t="s">
        <v>498</v>
      </c>
      <c r="F256" s="243" t="s">
        <v>499</v>
      </c>
      <c r="G256" s="244" t="s">
        <v>162</v>
      </c>
      <c r="H256" s="245">
        <v>1</v>
      </c>
      <c r="I256" s="100">
        <v>0</v>
      </c>
      <c r="J256" s="246">
        <f>ROUND(I256*H256,2)</f>
        <v>0</v>
      </c>
      <c r="K256" s="101"/>
      <c r="L256" s="27"/>
      <c r="M256" s="125" t="s">
        <v>1</v>
      </c>
      <c r="N256" s="126" t="s">
        <v>34</v>
      </c>
      <c r="O256" s="127">
        <v>0</v>
      </c>
      <c r="P256" s="127">
        <f>O256*H256</f>
        <v>0</v>
      </c>
      <c r="Q256" s="127">
        <v>0</v>
      </c>
      <c r="R256" s="127">
        <f>Q256*H256</f>
        <v>0</v>
      </c>
      <c r="S256" s="127">
        <v>0</v>
      </c>
      <c r="T256" s="128">
        <f>S256*H256</f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06" t="s">
        <v>500</v>
      </c>
      <c r="AT256" s="106" t="s">
        <v>124</v>
      </c>
      <c r="AU256" s="106" t="s">
        <v>76</v>
      </c>
      <c r="AY256" s="15" t="s">
        <v>121</v>
      </c>
      <c r="BE256" s="107">
        <f>IF(N256="základní",J256,0)</f>
        <v>0</v>
      </c>
      <c r="BF256" s="107">
        <f>IF(N256="snížená",J256,0)</f>
        <v>0</v>
      </c>
      <c r="BG256" s="107">
        <f>IF(N256="zákl. přenesená",J256,0)</f>
        <v>0</v>
      </c>
      <c r="BH256" s="107">
        <f>IF(N256="sníž. přenesená",J256,0)</f>
        <v>0</v>
      </c>
      <c r="BI256" s="107">
        <f>IF(N256="nulová",J256,0)</f>
        <v>0</v>
      </c>
      <c r="BJ256" s="15" t="s">
        <v>74</v>
      </c>
      <c r="BK256" s="107">
        <f>ROUND(I256*H256,2)</f>
        <v>0</v>
      </c>
      <c r="BL256" s="15" t="s">
        <v>500</v>
      </c>
      <c r="BM256" s="106" t="s">
        <v>501</v>
      </c>
    </row>
    <row r="257" spans="1:31" s="1" customFormat="1" ht="6.75" customHeight="1">
      <c r="A257" s="26"/>
      <c r="B257" s="40"/>
      <c r="C257" s="41"/>
      <c r="D257" s="41"/>
      <c r="E257" s="41"/>
      <c r="F257" s="41"/>
      <c r="G257" s="41"/>
      <c r="H257" s="41"/>
      <c r="I257" s="41"/>
      <c r="J257" s="41"/>
      <c r="K257" s="41"/>
      <c r="L257" s="27"/>
      <c r="M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</row>
  </sheetData>
  <sheetProtection password="CF23" sheet="1"/>
  <autoFilter ref="C134:K256"/>
  <mergeCells count="6">
    <mergeCell ref="E85:H85"/>
    <mergeCell ref="E127:H127"/>
    <mergeCell ref="L2:V2"/>
    <mergeCell ref="E7:H7"/>
    <mergeCell ref="E16:H16"/>
    <mergeCell ref="E25:H2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Bohac Michal</dc:creator>
  <cp:keywords/>
  <dc:description/>
  <cp:lastModifiedBy>Jan Kaiser</cp:lastModifiedBy>
  <dcterms:created xsi:type="dcterms:W3CDTF">2024-02-07T09:18:28Z</dcterms:created>
  <dcterms:modified xsi:type="dcterms:W3CDTF">2024-02-07T10:02:12Z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