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201" sheetId="3" r:id="rId3"/>
    <sheet name="SO 901" sheetId="4" r:id="rId4"/>
    <sheet name="SO 902_SO 902" sheetId="5" r:id="rId5"/>
  </sheets>
  <definedNames/>
  <calcPr fullCalcOnLoad="1"/>
</workbook>
</file>

<file path=xl/sharedStrings.xml><?xml version="1.0" encoding="utf-8"?>
<sst xmlns="http://schemas.openxmlformats.org/spreadsheetml/2006/main" count="1889" uniqueCount="598">
  <si>
    <t>Firma: Pontex, spol. s r.o.</t>
  </si>
  <si>
    <t>Rekapitulace ceny</t>
  </si>
  <si>
    <t>Stavba: 20 025 00 - Most ev. č. 169-004 Bojanovice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</si>
  <si>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</si>
  <si>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</si>
  <si>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</si>
  <si>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</si>
  <si>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</si>
  <si>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</si>
  <si>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</si>
  <si>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</si>
  <si>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</si>
  <si>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</si>
  <si>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</si>
  <si>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</si>
  <si>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20 025 00</t>
  </si>
  <si>
    <t>Most ev. č. 169-004 Bojanovice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</si>
  <si>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</si>
  <si>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</si>
  <si>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</si>
  <si>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</si>
  <si>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</si>
  <si>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</si>
  <si>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</si>
  <si>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</si>
  <si>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</si>
  <si>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</si>
  <si>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</si>
  <si>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</si>
  <si>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</si>
  <si>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</si>
  <si>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</si>
  <si>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</si>
  <si>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</si>
  <si>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</si>
  <si>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</si>
  <si>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</si>
  <si>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</si>
  <si>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</si>
  <si>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</si>
  <si>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</si>
  <si>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</si>
  <si>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</si>
  <si>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</si>
  <si>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</si>
  <si>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</si>
  <si>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</si>
  <si>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</si>
  <si>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</si>
  <si>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</si>
  <si>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</si>
  <si>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</si>
  <si>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</si>
  <si>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</si>
  <si>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</si>
  <si>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02520</t>
  </si>
  <si>
    <t>ZKOUŠENÍ MATERIÁLŮ NEZÁVISLOU ZKUŠEBNOU</t>
  </si>
  <si>
    <t>2022_OTSKP</t>
  </si>
  <si>
    <t>dle TKP, ZTKP</t>
  </si>
  <si>
    <t>02620</t>
  </si>
  <si>
    <t>ZKOUŠENÍ KONSTRUKCÍ A PRACÍ NEZÁVISLOU ZKUŠEBNOU</t>
  </si>
  <si>
    <t>dle TKP, včetně zkoušení obsahu aromatických uhlovodíků a zatřídění dle vyhlášky č. 130/2019 sb. v aktuálním znění vč.vrtů a odběru vzorků</t>
  </si>
  <si>
    <t>02720</t>
  </si>
  <si>
    <t>POMOC PRÁCE ZŘÍZ NEBO ZAJIŠŤ REGULACI A OCHRANU DOPRAVY</t>
  </si>
  <si>
    <t>položka zahrnuje dopravně inženýrská opatření v průběhu celé stavby (dle  
schváleného plánu ZOV a vyjádření DI PČR), zahrnuje osazení, přesuny a odvoz  
provizorního dopravního značení. Zahrnuje dočasné dopravní značení, dopravní zařízení (např. zvětšené  
i základní svislé značky, vodorovné značení z fólie,  
citybloky, provizorní betonová a ocelová svodidla, ochranná zábradlí, světelné  
výstražné zařízení atd.- viz příloha TZ), oplocení a všechny související práce po  
dobu trvání  
stavby Součástí položky je i údržba a péče o dopravně inženýrská opatření v  
průběhu celé stavby.  
Součástí položky je vyřízení DIR včetně jeho projednání.</t>
  </si>
  <si>
    <t>1=1,000 [A]</t>
  </si>
  <si>
    <t>02730</t>
  </si>
  <si>
    <t>POMOC PRÁCE ZŘÍZ NEBO ZAJIŠŤ OCHRANU INŽENÝRSKÝCH SÍTÍ</t>
  </si>
  <si>
    <t>zajištění ochrany všech stávajících vedení sítí po dobu stavby 
výskyt inženýrských sítí čerpat dle koordinačních příloh stavby 
vč.ochrany stožárů 
vč. ochrany vyústění stávající kanalizace</t>
  </si>
  <si>
    <t>02851</t>
  </si>
  <si>
    <t>C</t>
  </si>
  <si>
    <t>PRŮZKUMNÉ PRÁCE DIAGNOSTIKY KONSTRUKCÍ NA POVRCHU</t>
  </si>
  <si>
    <t>sledování průběhu vrtání pilot s vyhodnocením</t>
  </si>
  <si>
    <t>7</t>
  </si>
  <si>
    <t>02910</t>
  </si>
  <si>
    <t>A</t>
  </si>
  <si>
    <t>OSTATNÍ POŽADAVKY - ZEMĚMĚŘIČSKÁ MĚŘENÍ</t>
  </si>
  <si>
    <t>vytyčení stávajících IS</t>
  </si>
  <si>
    <t>8</t>
  </si>
  <si>
    <t>B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</si>
  <si>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</si>
  <si>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</si>
  <si>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</si>
  <si>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</si>
  <si>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</si>
  <si>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</si>
  <si>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</si>
  <si>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</si>
  <si>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</si>
  <si>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</si>
  <si>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</t>
  </si>
  <si>
    <t>12</t>
  </si>
  <si>
    <t>02945</t>
  </si>
  <si>
    <t>OSTAT POŽADAVKY - GEOMETRICKÝ PLÁN</t>
  </si>
  <si>
    <t>13</t>
  </si>
  <si>
    <t>02950</t>
  </si>
  <si>
    <t>OSTATNÍ POŽADAVKY - POSUDKY, KONTROLY, REVIZNÍ ZPRÁVY</t>
  </si>
  <si>
    <t>výpočet zatížitelnosti vč.vyhodnocení</t>
  </si>
  <si>
    <t>14</t>
  </si>
  <si>
    <t>Povodňový a havarijní plán</t>
  </si>
  <si>
    <t>15</t>
  </si>
  <si>
    <t>02991</t>
  </si>
  <si>
    <t>OSTATNÍ POŽADAVKY - INFORMAČNÍ TABULE</t>
  </si>
  <si>
    <t>Označení stavby dle směrnic investora</t>
  </si>
  <si>
    <t>2=2,000 [A]</t>
  </si>
  <si>
    <t>16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</si>
  <si>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</si>
  <si>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</si>
  <si>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</si>
  <si>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201</t>
  </si>
  <si>
    <t>015111</t>
  </si>
  <si>
    <t>POPLATKY ZA LIKVIDACI ODPADŮ NEKONTAMINOVANÝCH - 17 05 04  VYTĚŽENÉ ZEMINY A HORNINY -  I. TŘÍDA TĚŽITELNOSTI</t>
  </si>
  <si>
    <t>T</t>
  </si>
  <si>
    <t>zemina</t>
  </si>
  <si>
    <t>(pol. 13173-  SO201 pol. 17411) 
(649,03-418,26)*2,0=461,540 [A] 
(pol. 12960) 
27,0*2,0=54,000 [B] 
zemina z vrtání pilot- objem. hmotnost 2000 kg/m3 
(25,434)*2,0=50,868 [C] 
Celkem: A+B+C=566,408 [D]</t>
  </si>
  <si>
    <t>015130</t>
  </si>
  <si>
    <t>POPLATKY ZA LIKVIDACI ODPADŮ NEKONTAMINOVANÝCH - 17 03 02  VYBOURANÝ ASFALTOVÝ BETON BEZ DEHTU</t>
  </si>
  <si>
    <t>nekontaminovaná živice 
objemová hmotnost 2400 kg/m3 
přepodklad 80% odpadu bez obsahu nebezpečných látek (bude zatříděno na základě zkoušek PAU)</t>
  </si>
  <si>
    <t>(dle pol. 11313) 
13,288*2,4=31,891 [B] 
(dle pol.11372) 
17,240*2,40=41,376 [C] 
Celkem: (B+C)*0,8=58,614 [D]</t>
  </si>
  <si>
    <t>015140</t>
  </si>
  <si>
    <t>a</t>
  </si>
  <si>
    <t>POPLATKY ZA LIKVIDACI ODPADŮ NEKONTAMINOVANÝCH - 17 01 01  BETON Z DEMOLIC OBJEKTŮ, ZÁKLADŮ TV</t>
  </si>
  <si>
    <t>prostý beton 
objemová hmotnost 2300 kg/m3</t>
  </si>
  <si>
    <t>(pol. 96615) 
53,602*2,3=123,285 [A] 
(pol. 11334) 
31,788*2,3=73,112 [B] 
Celkem: A+B=196,397 [C]</t>
  </si>
  <si>
    <t>b</t>
  </si>
  <si>
    <t>železobeton 
objemová hmotnost 2500 kg/m3</t>
  </si>
  <si>
    <t>(pol. 96616) 
4,886*2,5=12,215 [A]</t>
  </si>
  <si>
    <t>015330</t>
  </si>
  <si>
    <t>POPLATKY ZA LIKVIDACI ODPADŮ NEKONTAMINOVANÝCH - 17 05 04  KAMENNÁ SUŤ</t>
  </si>
  <si>
    <t>kámen, kamenivo 
objemová hmotnost 2200kg/m3, 2400 kg/m3</t>
  </si>
  <si>
    <t>(pol. 96613) 
161,231*2,40=386,954 [A] 
(pol. 11332) 
117,194*2,20=257,827 [B] 
Celkem: A+B=644,781 [C]</t>
  </si>
  <si>
    <t>015760</t>
  </si>
  <si>
    <t>POPLATKY ZA LIKVIDACI ODPADŮ NEBEZPEČNÝCH - 17 06 03*  IZOLAČNÍ MATERIÁLY OBSAHUJÍCÍ NEBEZPEČNÉ LÁTKY</t>
  </si>
  <si>
    <t>živice s obsahem nebezpečných látek 
objemová hmotnost 2400 kg/m3 
přepodklad 2% odpadu s obsahem nebezpečných látek (zatříděno na základě zkoušek PAU)</t>
  </si>
  <si>
    <t>(dle pol. 11313) 
13,288*2,4=31,891 [B] 
(dle pol.11372) 
17,240*2,40=41,376 [C] 
Celkem: (B+C)*0,2=14,653 [D]</t>
  </si>
  <si>
    <t>029412</t>
  </si>
  <si>
    <t>OSTATNÍ POŽADAVKY - VYPRACOVÁNÍ MOSTNÍHO LISTU</t>
  </si>
  <si>
    <t>vč. záznamu do systému evidence mostu</t>
  </si>
  <si>
    <t>02953</t>
  </si>
  <si>
    <t>OSTATNÍ POŽADAVKY - HLAVNÍ MOSTNÍ PROHLÍDKA</t>
  </si>
  <si>
    <t>1. HMP vč.zpřístupnění</t>
  </si>
  <si>
    <t>1=1,000 [A] 
Celkem: A=1,000 [B]</t>
  </si>
  <si>
    <t>Zemní práce</t>
  </si>
  <si>
    <t>11313</t>
  </si>
  <si>
    <t>ODSTRANĚNÍ KRYTU ZPEVNĚNÝCH PLOCH S ASFALTOVÝM POJIVEM</t>
  </si>
  <si>
    <t>M3</t>
  </si>
  <si>
    <t>podkladní vrstva - 100 mm 
vč. uložení na skládku 
odpad bude zatříděn dle výsledku zkoušek PAU</t>
  </si>
  <si>
    <t>most 
12,2*6,04*0,10=7,369 [A] 
na předmostích 
4,9*6,04*2*0,10=5,919 [B] 
Celkem: A+B=13,288 [C]</t>
  </si>
  <si>
    <t>11332</t>
  </si>
  <si>
    <t>ODSTRANĚNÍ PODKLADŮ ZPEVNĚNÝCH PLOCH Z KAMENIVA NESTMELENÉHO</t>
  </si>
  <si>
    <t>nadnásyp klenby (plocha z CADu) 
17,45*6,716=117,194 [A]</t>
  </si>
  <si>
    <t>11334</t>
  </si>
  <si>
    <t>ODSTRANĚNÍ PODKLADU ZPEVNĚNÝCH PLOCH S CEMENT POJIVEM</t>
  </si>
  <si>
    <t>vč. odvozu a uložení na skládku</t>
  </si>
  <si>
    <t>podkladní vozovkové vrstvy - 150 mm 
celková plocha opravy 
50,0*6,13+(7,02+2,8)/2*7,8=344,798 [A] 
- plocha NK a přechod. oblastí 
-((12,2+4,9*2)*6,04)=- 132,880 [B] 
Celkem: (A+B)*0,15=31,788 [C]</t>
  </si>
  <si>
    <t>11372</t>
  </si>
  <si>
    <t>FRÉZOVÁNÍ ZPEVNĚNÝCH PLOCH ASFALTOVÝCH</t>
  </si>
  <si>
    <t>obrusná vrstva 
vč. uložení na skládku 
odpad bude zatříděn dle výsledku zkoušek PAU</t>
  </si>
  <si>
    <t>(50,0*6,13+(7,02+2,8)/2*7,8)*0,050=17,240 [A]</t>
  </si>
  <si>
    <t>12573</t>
  </si>
  <si>
    <t>VYKOPÁVKY ZE ZEMNÍKŮ A SKLÁDEK TŘ. I</t>
  </si>
  <si>
    <t>vč. dopravy</t>
  </si>
  <si>
    <t>zpětný zásyp 
418,262=418,262 [A]</t>
  </si>
  <si>
    <t>12960</t>
  </si>
  <si>
    <t>ČIŠTĚNÍ VODOTEČÍ A MELIORAČ KANÁLŮ OD NÁNOSŮ</t>
  </si>
  <si>
    <t>předpokládaná prům.tl. odtěžených naplavenin 0,25m 
Vč.odvozu a uložení na skládku</t>
  </si>
  <si>
    <t>18,0*6,0*0,25=27,000 [A]</t>
  </si>
  <si>
    <t>13173</t>
  </si>
  <si>
    <t>HLOUBENÍ JAM ZAPAŽ I NEPAŽ TŘ. I</t>
  </si>
  <si>
    <t>vč. odvozu na skládku 
vč.čerpání vody</t>
  </si>
  <si>
    <t>výkop za opěrou 
3,73*3,73/2*6,716*2=93,439 [A] 
výkop-křídla 
6,5*6,5/2*(14,0+7,8+4,5)=555,588 [B] 
Celkem: A+B=649,027 [C]</t>
  </si>
  <si>
    <t>17000R</t>
  </si>
  <si>
    <t>ZAJIŠTĚNÍ VÝKOPŮ PROTI PŘITÉKAJÍCÍ VODĚ</t>
  </si>
  <si>
    <t>položka obsahuje všechny náklady spojedné se zajštěním výkpoů pro základy mostu před přítokem vody (hrázkování nebo jiné pažení vůči potoku, těsnění výkopu, čeprací jímky, čeprání vody, zpětné úpravy, …)</t>
  </si>
  <si>
    <t>17</t>
  </si>
  <si>
    <t>17120</t>
  </si>
  <si>
    <t>ULOŽENÍ SYPANINY DO NÁSYPŮ A NA SKLÁDKY BEZ ZHUTNĚNÍ</t>
  </si>
  <si>
    <t>na skládku a meziskládku</t>
  </si>
  <si>
    <t>na skládku (pol. 13173- pol. 17411) 
649,027-418,262=230,765 [A] 
na meziskládku 
418,262=418,262 [B] 
Celkem: A+B=649,027 [C]</t>
  </si>
  <si>
    <t>18</t>
  </si>
  <si>
    <t>17411</t>
  </si>
  <si>
    <t>ZÁSYP JAM A RÝH ZEMINOU SE ZHUTNĚNÍM</t>
  </si>
  <si>
    <t>zásyp základů</t>
  </si>
  <si>
    <t>zásyp základů 
OP1 
((0,6+1,85)*1,16/2)*8,8=12,505 [A] 
((1,62+1,31)*0,44/2)*10,0=6,446 [B] 
OP2 
((1,62+1,31)*0,44/2)*10,0=6,446 [C] 
((0,6+1,85)*1,16/2)*8,8=12,505 [D] 
zásyp gabionové zdi 
10,0*3,6/2*3,5=63,000 [E] 
zásyp svahů 
vtok 
3,5*5,25/2*(14,0+7,8)=200,288 [F] 
(1/4*(3,14*5,25*5,25*3,5/3))*2=50,485 [G] 
výtok 
3,5*5,25/2*4,5=41,344 [H] 
1/4*(3,14*5,25*5,25*3,5/3)=25,243 [I] 
Celkem: A+B+C+D+E+F+G+H+I=418,262 [J]</t>
  </si>
  <si>
    <t>19</t>
  </si>
  <si>
    <t>17581</t>
  </si>
  <si>
    <t>OBSYP POTRUBÍ A OBJEKTŮ Z NAKUPOVANÝCH MATERIÁLŮ</t>
  </si>
  <si>
    <t>obsyp za opěrou</t>
  </si>
  <si>
    <t>OP1 
0,6*2,44*8,8=12,883 [A] 
OP2 
0,6*2,58*8,8=13,622 [B] 
Celkem: A+B=26,505 [C]</t>
  </si>
  <si>
    <t>Základy</t>
  </si>
  <si>
    <t>20</t>
  </si>
  <si>
    <t>21341</t>
  </si>
  <si>
    <t>DRENÁŽNÍ VRSTVY Z PLASTBETONU (PLASTMALTY)</t>
  </si>
  <si>
    <t>odvodnění izolace drenážním polymerbetonu</t>
  </si>
  <si>
    <t>okolo odvodňovacích trubiček 
2*2*0,40*0,50*0,045=0,036 [A] 
v úžlabí podél říms na nk 
2*0,15*12,2*0,045-4*0,40*0,045=0,093 [B] 
Celkem: A+B=0,129 [C]</t>
  </si>
  <si>
    <t>21</t>
  </si>
  <si>
    <t>224324</t>
  </si>
  <si>
    <t>PILOTY ZE ŽELEZOBETONU C25/30</t>
  </si>
  <si>
    <t>piloty C25/30 XA1</t>
  </si>
  <si>
    <t>(3,14*0,45*0,45)*4,0*(5*2)=25,434 [A]</t>
  </si>
  <si>
    <t>22</t>
  </si>
  <si>
    <t>224365</t>
  </si>
  <si>
    <t>VÝZTUŽ PILOT Z OCELI 10505, B500B</t>
  </si>
  <si>
    <t>odhad vyztužení 130 kg/m3</t>
  </si>
  <si>
    <t>(pol.224324) 
25,434*0,13=3,306 [A]</t>
  </si>
  <si>
    <t>23</t>
  </si>
  <si>
    <t>26400R</t>
  </si>
  <si>
    <t>HLUCHÉ VRTÁNÍ A PŘÍPRAVA TERÉNU PRO VRTÁNÍ</t>
  </si>
  <si>
    <t>položka obsahuje všechny náklady spojedné s přípravou terénu pro vrtání, plochou pro vrtnou soupravu, příjezdy na vrtnou plochu a zpětné úpravy i vlastní délku hluchého vrtání</t>
  </si>
  <si>
    <t>24</t>
  </si>
  <si>
    <t>264741</t>
  </si>
  <si>
    <t>VRTY PRO PILOTY TŘ I A II D DO 1000MM</t>
  </si>
  <si>
    <t>M</t>
  </si>
  <si>
    <t>horní vrt</t>
  </si>
  <si>
    <t>3,3*5*2=33,000 [A]</t>
  </si>
  <si>
    <t>25</t>
  </si>
  <si>
    <t>264841</t>
  </si>
  <si>
    <t>VRTY PRO PILOTY TŘ III A IV D DO 1000MM</t>
  </si>
  <si>
    <t>spodní vrt</t>
  </si>
  <si>
    <t>0,7*5*2=7,000 [A]</t>
  </si>
  <si>
    <t>26</t>
  </si>
  <si>
    <t>272325</t>
  </si>
  <si>
    <t>ZÁKLADY ZE ŽELEZOBETONU DO C30/37</t>
  </si>
  <si>
    <t>C30/37   XA1</t>
  </si>
  <si>
    <t>OP1 
2,1*0,7*10,6=15,582 [A] 
OP2 
2,1*0,7*10,6=15,582 [B] 
Celkem: A+B=31,164 [C]</t>
  </si>
  <si>
    <t>27</t>
  </si>
  <si>
    <t>272365</t>
  </si>
  <si>
    <t>VÝZTUŽ ZÁKLADŮ Z OCELI 10505, B500B</t>
  </si>
  <si>
    <t>odhad vyztužení 180 kg/m3</t>
  </si>
  <si>
    <t>(pol. 272325) 
31,164*0,180=5,610 [A]</t>
  </si>
  <si>
    <t>28</t>
  </si>
  <si>
    <t>289971</t>
  </si>
  <si>
    <t>OPLÁŠTĚNÍ (ZPEVNĚNÍ) Z GEOTEXTILIE</t>
  </si>
  <si>
    <t>M2</t>
  </si>
  <si>
    <t>opláštění gabionové zdi</t>
  </si>
  <si>
    <t>délka 0-2m zdi = 5,5m 
5,5*2,0=11,000 [A] 
délka 2-6m zdi = 4,5m 
4,5*4,0=18,000 [B] 
délka 6-10m zdi = 3,0m 
3,0*4,0=12,000 [C] 
Celkem: A+B+C=41,000 [D]</t>
  </si>
  <si>
    <t>29</t>
  </si>
  <si>
    <t>28999</t>
  </si>
  <si>
    <t>OPLÁŠTĚNÍ (ZPEVNĚNÍ) Z FÓLIE</t>
  </si>
  <si>
    <t>těsnící vrstva - fólie 
za rubem opěry</t>
  </si>
  <si>
    <t>OP1 
2,1*8,8=18,480 [A] 
OP2 
2,1*8,8=18,480 [B] 
Celkem: A+B=36,960 [C]</t>
  </si>
  <si>
    <t>Svislé konstrukce</t>
  </si>
  <si>
    <t>30</t>
  </si>
  <si>
    <t>31717</t>
  </si>
  <si>
    <t>KOVOVÉ KONSTRUKCE PRO KOTVENÍ ŘÍMSY</t>
  </si>
  <si>
    <t>KG</t>
  </si>
  <si>
    <t>kotvy říms na n.k. po 1,0m 
(na křídlech římsa kotvena výztuží vytaženou z horní plochy křídel) 
hmotnost - 6kg/kotva</t>
  </si>
  <si>
    <t>levá římsa 
12*6=72,000 [A] 
pravá římsa 
12*6=72,000 [B] 
Celkem: A+B=144,000 [C]</t>
  </si>
  <si>
    <t>31</t>
  </si>
  <si>
    <t>317325</t>
  </si>
  <si>
    <t>ŘÍMSY ZE ŽELEZOBETONU DO C30/37</t>
  </si>
  <si>
    <t>C30/37  -  XF4</t>
  </si>
  <si>
    <t>levá 
(0,6*0,3+0,5*0,26)*18,5=5,735 [A] 
pravá 
(0,6*0,3+1,8*0,26)*22,0=14,256 [B] 
Celkem: A+B=19,991 [C]</t>
  </si>
  <si>
    <t>32</t>
  </si>
  <si>
    <t>317365</t>
  </si>
  <si>
    <t>VÝZTUŽ ŘÍMS Z OCELI 10505, B500B</t>
  </si>
  <si>
    <t>odhad vyztužení 160 kg/m3</t>
  </si>
  <si>
    <t>(pol. 317325) 
19,991*0,160=3,199 [A]</t>
  </si>
  <si>
    <t>33</t>
  </si>
  <si>
    <t>3272A6</t>
  </si>
  <si>
    <t>ZDI OPĚR, ZÁRUB, NÁBŘEŽ Z GABIONŮ RUČNĚ ROVNANÝCH, DRÁT O2,7MM, POVRCHOVÁ ÚPRAVA Zn + Al + PA6</t>
  </si>
  <si>
    <t>gabionová zeď dělky 10m 
vč. výplně dle TZ</t>
  </si>
  <si>
    <t>délka 0-2m zdi = 6,5m2 
6,5*2,0=13,000 [A] 
délka 2-6m zdi = 4,5m2 
4,5*4,0=18,000 [B] 
délka 6-10m zdi = 2,5 m2 
2,5*4,0=10,000 [C] 
Celkem: A+B+C=41,000 [D]</t>
  </si>
  <si>
    <t>34</t>
  </si>
  <si>
    <t>389325</t>
  </si>
  <si>
    <t>MOSTNÍ RÁMOVÉ KONSTRUKCE ZE ŽELEZOBETONU C30/37</t>
  </si>
  <si>
    <t>C30/37  XF2</t>
  </si>
  <si>
    <t>stojky 
1,2*(2,63+2,69)*10,0=63,840 [A] 
deska rámu 
12,2*1,1*10,0=134,200 [B] 
-(4,0*0,5+3,0*0,5/2*2)*10,0=-35,000 [C] 
křídla 
vtok 
(11,45+11,95)*0,60=14,040 [H] 
výtok 
(11,22+3,76)*0,60=8,988 [I] 
Celkem: A+B+C+H+I=186,068 [J]</t>
  </si>
  <si>
    <t>35</t>
  </si>
  <si>
    <t>389365</t>
  </si>
  <si>
    <t>VÝZTUŽ MOSTNÍ RÁMOVÉ KONSTRUKCE Z OCELI 10505, B500B</t>
  </si>
  <si>
    <t>odhad vyztužení 240 kg/m3</t>
  </si>
  <si>
    <t>(pol. 389325) 
186,070*0,240=44,657 [A]</t>
  </si>
  <si>
    <t>Vodorovné konstrukce</t>
  </si>
  <si>
    <t>36</t>
  </si>
  <si>
    <t>431125</t>
  </si>
  <si>
    <t>SCHODIŠŤ KONSTR Z DÍLCŮ ŽELEZOBETON DO C30/37 (B37)</t>
  </si>
  <si>
    <t>schodiště 
0,75*0,55*0,2*19=1,568 [A]</t>
  </si>
  <si>
    <t>37</t>
  </si>
  <si>
    <t>451312</t>
  </si>
  <si>
    <t>PODKLADNÍ A VÝPLŇOVÉ VRSTVY Z PROSTÉHO BETONU C12/15</t>
  </si>
  <si>
    <t>C12/15  X0</t>
  </si>
  <si>
    <t>podkladní beton pod základy 
2,9*0,4*11,4*2=26,448 [A] 
podkladní beton ve spádu drenáže 
OP1 
0,248*0,446*(1,4+8,8+4,9)=1,670 [B] 
OP2 
0,248*0,446*(4,9+8,8+4,9)=2,057 [C] 
Celkem: A+B+C=30,175 [D]</t>
  </si>
  <si>
    <t>38</t>
  </si>
  <si>
    <t>45131A</t>
  </si>
  <si>
    <t>PODKLADNÍ A VÝPLŇOVÉ VRSTVY Z PROSTÉHO BETONU C20/25</t>
  </si>
  <si>
    <t>lože z betonu C20/25n-XF3</t>
  </si>
  <si>
    <t>pod schodiště 
0,95*8,5*0,30=2,423 [A] 
pod dlažbu 
u OP1 
(3,7*2,05-2,42*1,26/2)*0,2=1,212 [B] 
((1,1+2,2)*0,2/2)*0,2=0,066 [C] 
u OP2 
0,2*8,5*0,2=0,340 [D] 
(4,9*3,2-2,42*0,92)*0,2=2,691 [E] 
(0,1*8,5+0,8*2,7)*0,2=0,602 [F] 
Celkem: A+B+C+D+E+F=7,334 [G]</t>
  </si>
  <si>
    <t>39</t>
  </si>
  <si>
    <t>45152</t>
  </si>
  <si>
    <t>PODKLADNÍ A VÝPLŇOVÉ VRSTVY Z KAMENIVA DRCENÉHO</t>
  </si>
  <si>
    <t>vrstva štěrkopísku (okolo těsnící folie) za rubem opěr - 2*0,15m</t>
  </si>
  <si>
    <t>OP1 
2,1*8,8*0,3=5,544 [A] 
OP2 
2,1*8,8*0,3=5,544 [B] 
Celkem: A+B=11,088 [C]</t>
  </si>
  <si>
    <t>40</t>
  </si>
  <si>
    <t>45157</t>
  </si>
  <si>
    <t>PODKLADNÍ A VÝPLŇOVÉ VRSTVY Z KAMENIVA TĚŽENÉHO</t>
  </si>
  <si>
    <t>štěrkový podsyp pod gabionovou zdí mocnosti min. 0,2m</t>
  </si>
  <si>
    <t>3,0*10,5*0,20=6,300 [A]</t>
  </si>
  <si>
    <t>41</t>
  </si>
  <si>
    <t>45860</t>
  </si>
  <si>
    <t>VÝPLŇ ZA OPĚRAMI A ZDMI Z MEZEROVITÉHO BETONU</t>
  </si>
  <si>
    <t>přechodová oblast</t>
  </si>
  <si>
    <t>OP1 
4,73*0,365*8,8=15,193 [A] 
OP2 
4,89*0,326*8,8=14,028 [B] 
Celkem: A+B=29,221 [C]</t>
  </si>
  <si>
    <t>42</t>
  </si>
  <si>
    <t>46321</t>
  </si>
  <si>
    <t>ROVNANINA Z LOMOVÉHO KAMENE</t>
  </si>
  <si>
    <t>kamenná rovnanina pod mostem - břehy potoka</t>
  </si>
  <si>
    <t>30,0=30,000 [A] 
Celkem: A=30,000 [B]</t>
  </si>
  <si>
    <t>43</t>
  </si>
  <si>
    <t>465512</t>
  </si>
  <si>
    <t>DLAŽBY Z LOMOVÉHO KAMENE NA MC</t>
  </si>
  <si>
    <t>dlažba u mostu 
vč. spárování dlažby - XF4</t>
  </si>
  <si>
    <t>u OP1 
(3,7*2,05-2,42*1,26/2)*0,2=1,212 [A] 
((1,1+2,2)*0,2/2)*0,2=0,066 [B] 
u OP2 
0,2*8,5*0,2=0,340 [C] 
(4,9*3,2-2,42*0,92)*0,2=2,691 [D] 
(0,1*8,5+0,8*2,7)*0,2=0,602 [E] 
Celkem: A+B+C+D+E=4,911 [F]</t>
  </si>
  <si>
    <t>Komunikace</t>
  </si>
  <si>
    <t>44</t>
  </si>
  <si>
    <t>56314</t>
  </si>
  <si>
    <t>VOZOVKOVÉ VRSTVY Z MECHANICKY ZPEVNĚNÉHO KAMENIVA TL. DO 200MM</t>
  </si>
  <si>
    <t>MZK    tl. 200mm</t>
  </si>
  <si>
    <t>přechodová oblast (cca 5,30 před mostem, 5,50m za mostem - vozovkové vrstvy napojeny odstrupňovaně) 
7,50*(5,30+5,50)=81,000 [A] 
Celkem: A=81,000 [B]</t>
  </si>
  <si>
    <t>45</t>
  </si>
  <si>
    <t>56334</t>
  </si>
  <si>
    <t>VOZOVKOVÉ VRSTVY ZE ŠTĚRKODRTI TL. DO 200MM</t>
  </si>
  <si>
    <t>ŠDa   min. 150 mm</t>
  </si>
  <si>
    <t>přechodová oblast (cca 5,05 před mostem, 5,25m za mostem - vozovkové vrstvy napojeny odstrupňovaně) 
7,50*(5,05+5,25)=77,250 [A] 
Celkem: A=77,250 [B]</t>
  </si>
  <si>
    <t>46</t>
  </si>
  <si>
    <t>572111</t>
  </si>
  <si>
    <t>INFILTRAČNÍ POSTŘIK ASFALTOVÝ DO 0,5KG/M2</t>
  </si>
  <si>
    <t>(dle pol. 56314) 
81,0=81,000 [A] 
Celkem: A=81,000 [B]</t>
  </si>
  <si>
    <t>47</t>
  </si>
  <si>
    <t>572214</t>
  </si>
  <si>
    <t>SPOJOVACÍ POSTŘIK Z MODIFIK EMULZE DO 0,5KG/M2</t>
  </si>
  <si>
    <t>PS-EP    min. 0,35 kg/m2</t>
  </si>
  <si>
    <t>MOST 
(dle pol. 574I54) 
394,10=394,100 [A] 
(dle pol. 574B56) 
200,25=200,250 [B] 
Celkem: A+B=594,350 [C]</t>
  </si>
  <si>
    <t>48</t>
  </si>
  <si>
    <t>574B34</t>
  </si>
  <si>
    <t>ASFALTOVÝ BETON PRO OBRUSNÉ VRSTVY MODIFIK ACO 11+, 11S TL. 40MM</t>
  </si>
  <si>
    <t>ACO11S   tl. 40mm</t>
  </si>
  <si>
    <t>celá plocha odměřeno z acad 
394,10=394,100 [A] 
Celkem: A=394,100 [B]</t>
  </si>
  <si>
    <t>49</t>
  </si>
  <si>
    <t>574B56</t>
  </si>
  <si>
    <t>ASFALTOVÝ BETON PRO OBRUSNÉ VRSTVY MODIFIK ACO 16+, 16S TL. 60MM</t>
  </si>
  <si>
    <t>ACL 16S    tl. 55mm</t>
  </si>
  <si>
    <t>most + přechodová oblast (cca 7,50m před mostem, 7,0m za mostem 
7,50*(7,50+12,20+7,0)=200,250 [A] 
Celkem: A=200,250 [B]</t>
  </si>
  <si>
    <t>50</t>
  </si>
  <si>
    <t>574F76</t>
  </si>
  <si>
    <t>ASFALTOVÝ BETON PRO PODKLADNÍ VRSTVY MODIFIK ACP 16+, 16S TL. 80MM</t>
  </si>
  <si>
    <t>ACP 22S    tl. 75mm</t>
  </si>
  <si>
    <t>přechodová oblast (cca 7,25m před mostem, 6,75m za mostem - vozovkové vrstvy napojeny odstrupňovaně) 
7,50*(7,50-0,25+7,0-0,250)=105,000 [A] 
Celkem: A=105,000 [B]</t>
  </si>
  <si>
    <t>51</t>
  </si>
  <si>
    <t>575C43</t>
  </si>
  <si>
    <t>LITÝ ASFALT MA IV (OCHRANA MOSTNÍ IZOLACE) 11 TL. 35MM</t>
  </si>
  <si>
    <t>MA 11 IV    tl. 35mm</t>
  </si>
  <si>
    <t>most 
12,2*7,5=91,500 [A] 
Celkem: A=91,500 [B]</t>
  </si>
  <si>
    <t>Přidružená stavební výroba</t>
  </si>
  <si>
    <t>52</t>
  </si>
  <si>
    <t>711442</t>
  </si>
  <si>
    <t>IZOLACE MOSTOVEK CELOPLOŠNÁ ASFALTOVÝMI PÁSY S PEČETÍCÍ VRSTVOU</t>
  </si>
  <si>
    <t>na nosné konstrukci - celoplošně natavená</t>
  </si>
  <si>
    <t>horní plocha NK 
10,0*12,2=122,000 [A] 
přetažení až na stojiny rámu - pod drenážní trubku 
(3,25+3,3)*8,8=57,640 [B] 
Celkem: A+B=179,640 [C]</t>
  </si>
  <si>
    <t>53</t>
  </si>
  <si>
    <t>711502</t>
  </si>
  <si>
    <t>OCHRANA IZOLACE NA POVRCHU ASFALTOVÝMI PÁSY</t>
  </si>
  <si>
    <t>pod římsami - asfaltový pás s hliníkovou vložkou, provedení dle VL4</t>
  </si>
  <si>
    <t>levá římsa 
0,7*12,20=8,540 [A] 
pravá římsa 
2,2*12,20=26,840 [B] 
Celkem: A+B=35,380 [C]</t>
  </si>
  <si>
    <t>54</t>
  </si>
  <si>
    <t>78382</t>
  </si>
  <si>
    <t>NÁTĚRY BETON KONSTR TYP S2 (OS-B)</t>
  </si>
  <si>
    <t>Plocha nosné konstrukce pod římsou</t>
  </si>
  <si>
    <t>(0,318+0,364)*12,2=8,320 [A]</t>
  </si>
  <si>
    <t>55</t>
  </si>
  <si>
    <t>78383</t>
  </si>
  <si>
    <t>NÁTĚRY BETON KONSTR TYP S4 (OS-C)</t>
  </si>
  <si>
    <t>Horní plocha římsy a hrana k vozovce</t>
  </si>
  <si>
    <t>levá 
(0,15+0,275)*18,5=7,863 [A] 
pravá 
(0,15+0,275)*22,0=9,350 [B] 
Celkem: A+B=17,213 [C]</t>
  </si>
  <si>
    <t>Potrubí</t>
  </si>
  <si>
    <t>56</t>
  </si>
  <si>
    <t>87533</t>
  </si>
  <si>
    <t>POTRUBÍ DREN Z TRUB PLAST DN DO 150MM</t>
  </si>
  <si>
    <t>drenáž za rubem opěr 
vyústěno skrz opěru 
vč. vyústění dle VL 4</t>
  </si>
  <si>
    <t>1,4+8,8+4,9=15,100 [A] 
4,9+8,8+4,9=18,600 [B] 
Celkem: A+B=33,700 [C]</t>
  </si>
  <si>
    <t>Ostatní konstrukce a práce</t>
  </si>
  <si>
    <t>57</t>
  </si>
  <si>
    <t>9112B1</t>
  </si>
  <si>
    <t>ZÁBRADLÍ MOSTNÍ SE SVISLOU VÝPLNÍ - DODÁVKA A MONTÁŽ</t>
  </si>
  <si>
    <t>22,0=22,000 [A]</t>
  </si>
  <si>
    <t>58</t>
  </si>
  <si>
    <t>9113E3</t>
  </si>
  <si>
    <t>SVODIDLO OCEL SILNIČ JEDNOSTR, ÚROVEŇ ZADRŽ H4 - DEMONTÁŽ S PŘESUNEM</t>
  </si>
  <si>
    <t>odstranění stávajících svodidel na obou stranách mostu</t>
  </si>
  <si>
    <t>38,4+50,0=88,400 [A]</t>
  </si>
  <si>
    <t>59</t>
  </si>
  <si>
    <t>9115C1</t>
  </si>
  <si>
    <t>SVODIDLO OCEL MOSTNÍ JEDNOSTR, ÚROVEŇ ZADRŽ H2 - DODÁVKA A MONTÁŽ</t>
  </si>
  <si>
    <t>ve výkazu je važováno zakončení svodidla mimo most v délce 20m</t>
  </si>
  <si>
    <t>20,0+20,0+20,0=60,000 [A]</t>
  </si>
  <si>
    <t>60</t>
  </si>
  <si>
    <t>9117C1</t>
  </si>
  <si>
    <t>SVOD OCEL ZÁBRADEL ÚROVEŇ ZADRŽ H2 - DODÁVKA A MONTÁŽ</t>
  </si>
  <si>
    <t>ve výkazu je važováno zakončení svodidla mimo most v délce 12 resp. 20m</t>
  </si>
  <si>
    <t>ve výkazu je važováno zakončení svodidla mimo most v délce 12 resp. 20m 
18,50+12,0+20,0=50,500 [A] 
Celkem: A=50,500 [B]</t>
  </si>
  <si>
    <t>61</t>
  </si>
  <si>
    <t>91228</t>
  </si>
  <si>
    <t>SMĚROVÉ SLOUPKY Z PLAST HMOT VČETNĚ ODRAZNÉHO PÁSKU</t>
  </si>
  <si>
    <t>dodávka, montáž, kotvení 
sloupky ke sjezdům z komunikace</t>
  </si>
  <si>
    <t>3=3,000 [A] 
Celkem: A=3,000 [B]</t>
  </si>
  <si>
    <t>62</t>
  </si>
  <si>
    <t>91238</t>
  </si>
  <si>
    <t>SMĚROVÉ SLOUPKY Z PLAST HMOT - NÁSTAVCE NA SVODIDLA VČETNĚ ODRAZNÉHO PÁSKU</t>
  </si>
  <si>
    <t>8=8,000 [A] 
Celkem: A=8,000 [B]</t>
  </si>
  <si>
    <t>63</t>
  </si>
  <si>
    <t>91355</t>
  </si>
  <si>
    <t>EVIDENČNÍ ČÍSLO MOSTU</t>
  </si>
  <si>
    <t>komplet</t>
  </si>
  <si>
    <t>64</t>
  </si>
  <si>
    <t>914172</t>
  </si>
  <si>
    <t>DOPRAVNÍ ZNAČKY ZÁKLADNÍ VELIKOSTI HLINÍKOVÉ FÓLIE TŘ 2 - MONTÁŽ S PŘEMÍSTĚNÍM</t>
  </si>
  <si>
    <t>přemístění a montáž  stávající značky IS12a obec - komplet vč. kotvení a sloupku 
náhrada poškozených součástí</t>
  </si>
  <si>
    <t>4=4,000 [A]</t>
  </si>
  <si>
    <t>65</t>
  </si>
  <si>
    <t>914173</t>
  </si>
  <si>
    <t>DOPRAVNÍ ZNAČKY ZÁKLADNÍ VELIKOSTI HLINÍKOVÉ FÓLIE TŘ 2 - DEMONTÁŽ</t>
  </si>
  <si>
    <t>demontáž stávající značky IS12a obec - komplet vč. kotvení 
(bude osazeno v nové poloze)</t>
  </si>
  <si>
    <t>4=4,000 [A] 
Celkem: A=4,000 [B]</t>
  </si>
  <si>
    <t>66</t>
  </si>
  <si>
    <t>915111</t>
  </si>
  <si>
    <t>VODOROVNÉ DOPRAVNÍ ZNAČENÍ BARVOU HLADKÉ - DODÁVKA A POKLÁDKA</t>
  </si>
  <si>
    <t>předznačení</t>
  </si>
  <si>
    <t>V4 (0,25m) 
60,0*0,25*2=30,000 [A] 
V1a (0,125m) 
60,0*0,125=7,500 [B] 
Celkem: A+B=37,500 [C]</t>
  </si>
  <si>
    <t>67</t>
  </si>
  <si>
    <t>915211</t>
  </si>
  <si>
    <t>VODOROVNÉ DOPRAVNÍ ZNAČENÍ PLASTEM HLADKÉ - DODÁVKA A POKLÁDKA</t>
  </si>
  <si>
    <t>definitivní značení</t>
  </si>
  <si>
    <t>68</t>
  </si>
  <si>
    <t>917223</t>
  </si>
  <si>
    <t>SILNIČNÍ A CHODNÍKOVÉ OBRUBY Z BETONOVÝCH OBRUBNÍKŮ ŠÍŘ 100MM</t>
  </si>
  <si>
    <t>obruby okolo dlažeb</t>
  </si>
  <si>
    <t>29,90=29,900 [A] 
Celkem: A=29,900 [B]</t>
  </si>
  <si>
    <t>69</t>
  </si>
  <si>
    <t>obrubník u schodiště 
8,5*2=17,000 [A]</t>
  </si>
  <si>
    <t>70</t>
  </si>
  <si>
    <t>917224</t>
  </si>
  <si>
    <t>SILNIČNÍ A CHODNÍKOVÉ OBRUBY Z BETONOVÝCH OBRUBNÍKŮ ŠÍŘ 150MM</t>
  </si>
  <si>
    <t>Silniční obrubník vč. lože - dle TZ</t>
  </si>
  <si>
    <t>18,0=18,000 [A] 
Celkem: A=18,000 [B]</t>
  </si>
  <si>
    <t>71</t>
  </si>
  <si>
    <t>919111</t>
  </si>
  <si>
    <t>ŘEZÁNÍ ASFALTOVÉHO KRYTU VOZOVEK TL DO 50MM</t>
  </si>
  <si>
    <t>řezaná spára v místě napojení na stávající stav a v ose vozovky 
5.0*2+3.0+56+14.4+1=84,400 [A] 
nad rubem rámu 
7,5*2=15,000 [B] 
Celkem: A+B=99,400 [C]</t>
  </si>
  <si>
    <t>72</t>
  </si>
  <si>
    <t>931315</t>
  </si>
  <si>
    <t>TĚSNĚNÍ DILATAČ SPAR ASF ZÁLIVKOU PRŮŘ DO 600MM2</t>
  </si>
  <si>
    <t>s předtěsněním 
podél říms</t>
  </si>
  <si>
    <t>18,5+22,0=40,500 [A]</t>
  </si>
  <si>
    <t>73</t>
  </si>
  <si>
    <t>těsnění řezané spáry v místě napojení na stávající stav a v ose vozovky 
5.0*2+3.0+56+14.4+1=84,400 [A] 
těsnění spáry v spodní vrstvě podél římsy 
18,5+22,0=40,500 [B] 
nad rubem rámu 
7,5*2=15,000 [C] 
Celkem: A+B+C=139,900 [D]</t>
  </si>
  <si>
    <t>74</t>
  </si>
  <si>
    <t>933331</t>
  </si>
  <si>
    <t>ZKOUŠKA INTEGRITY ULTRAZVUKEM V TRUBKÁCH PILOT SYSTÉMOVÝCH</t>
  </si>
  <si>
    <t>Zkouška pilot CHA 
vzbrané piloty vč. vystrojení 
dle tz</t>
  </si>
  <si>
    <t>75</t>
  </si>
  <si>
    <t>933333</t>
  </si>
  <si>
    <t>ZKOUŠKA INTEGRITY ULTRAZVUKEM ODRAZ METOD PIT PILOT SYSTÉMOVÝCH</t>
  </si>
  <si>
    <t>Zkouška pilot PIT 
všechny piloty</t>
  </si>
  <si>
    <t>10=10,000 [A] 
Celkem: A=10,000 [B]</t>
  </si>
  <si>
    <t>76</t>
  </si>
  <si>
    <t>935212</t>
  </si>
  <si>
    <t>PŘÍKOPOVÉ ŽLABY Z BETON TVÁRNIC ŠÍŘ DO 600MM DO BETONU TL 100MM</t>
  </si>
  <si>
    <t>betonový skluz</t>
  </si>
  <si>
    <t>OP1 vlevo: (2,2+0,79+10,07)=13,060 [A] 
OP1 vpravo: (1,0+9,50)=10,500 [B] 
Celkem: A+B=23,560 [C]</t>
  </si>
  <si>
    <t>77</t>
  </si>
  <si>
    <t>936541</t>
  </si>
  <si>
    <t>MOSTNÍ ODVODŇOVACÍ TRUBKA (POVRCHŮ IZOLACE) Z NEREZ OCELI</t>
  </si>
  <si>
    <t>odvodňovací trubičky z nerez oceli proměnné délky - dle PD</t>
  </si>
  <si>
    <t>78</t>
  </si>
  <si>
    <t>96613</t>
  </si>
  <si>
    <t>BOURÁNÍ KONSTRUKCÍ Z KAMENE NA MC</t>
  </si>
  <si>
    <t>vč.odvozu na skládku a uložení na skládce</t>
  </si>
  <si>
    <t>klenba (plocha z CADu) 
7,655*7,68=58,790 [A] 
kamenná opěry (odhad) 
2,5*2,23*7,68*2=85,632 [B] 
poprsní zdi (plocha za CADu) 
17,455*(0,443+0,52)=16,809 [C] 
Celkem: A+B+C=161,231 [D]</t>
  </si>
  <si>
    <t>79</t>
  </si>
  <si>
    <t>96615</t>
  </si>
  <si>
    <t>BOURÁNÍ KONSTRUKCÍ Z PROSTÉHO BETONU</t>
  </si>
  <si>
    <t>křídla 
OP1 
1,14*7,31*3,6=30,000 [A] 
(0,5*3,07+3,07*2,5/2)*1,05=5,641 [B] 
OP2 
(3,8*1,13+3,8*2,53/2)*1,1=10,011 [C] 
(0,5*3,07+3,07*2,5/2)*0,96=5,158 [D] 
betonový torkret-poprsní zídka (plocha z CADu) 
17,45 (m2)*0,08 (m)*2=2,792 [E] 
Celkem: A+B+C+D+E=53,602 [F]</t>
  </si>
  <si>
    <t>80</t>
  </si>
  <si>
    <t>96616</t>
  </si>
  <si>
    <t>BOURÁNÍ KONSTRUKCÍ ZE ŽELEZOBETONU</t>
  </si>
  <si>
    <t>římsa + část ve vozovce 
levá 
0,6*0,08*16,29+0,4*0,15*16,29=1,759 [A] 
pravá 
(0,443*0,25+0,52*0,08)*16,09+0,28*0,15*16,09=3,127 [B] 
Celkem: A+B=4,886 [C]</t>
  </si>
  <si>
    <t>SO 901</t>
  </si>
  <si>
    <t>Provizorní most</t>
  </si>
  <si>
    <t>pol. 12273 
1191,105*2,0=2 382,210 [A]</t>
  </si>
  <si>
    <t>provizorní komunikace  
objemová hmotnost 2400 kg/m3 
veškerý odpad je bez obsahu nebezpečných látek</t>
  </si>
  <si>
    <t>(pol. 11313) 
42,281*2,4=101,474 [A] 
(pol. 11372) 
12,436*2,4=29,846 [B] 
Celkem: A+B=131,320 [C]</t>
  </si>
  <si>
    <t>objemová hmotnost 2200 kg/m3</t>
  </si>
  <si>
    <t>pol. 11332 
104,073*2,2=228,961 [A]</t>
  </si>
  <si>
    <t>02741R</t>
  </si>
  <si>
    <t>PROVIZORNÍ MOSTY</t>
  </si>
  <si>
    <t>most "BAILEY BRIDGE" 
vč. dodávky, montáže a demontáže, údržba</t>
  </si>
  <si>
    <t>11120</t>
  </si>
  <si>
    <t>ODSTRANĚNÍ KŘOVIN</t>
  </si>
  <si>
    <t>vč. likvidace štěpkováním</t>
  </si>
  <si>
    <t>13,4*(24,66+20,56)=605,948 [A]</t>
  </si>
  <si>
    <t>11202</t>
  </si>
  <si>
    <t>KÁCENÍ STROMŮ D KMENE DO 0,9M S ODSTRANĚNÍM PAŘEZŮ</t>
  </si>
  <si>
    <t>v místě násypu provizorního komunikace 
vč.štěpkování větví a kořenů, dřevo předáno k dalšímu využití</t>
  </si>
  <si>
    <t>podkladní vrstva provizorní komunikace</t>
  </si>
  <si>
    <t>5,5*(24,66+20,56)*0,17=42,281 [A]</t>
  </si>
  <si>
    <t>podkladní vrstvy provizorní komunikace</t>
  </si>
  <si>
    <t>ŠD 
7,33*(24,66+20,56)*0,15=49,719 [A] 
MZK 
6,01*(24,66+20,56)*0,20=54,354 [B] 
Celkem: A+B=104,073 [C]</t>
  </si>
  <si>
    <t>obrusná vrstva provizorní komunikace</t>
  </si>
  <si>
    <t>5,5*(24,66+20,56)*0,05=12,436 [A]</t>
  </si>
  <si>
    <t>12110</t>
  </si>
  <si>
    <t>SEJMUTÍ ORNICE NEBO LESNÍ PŮDY</t>
  </si>
  <si>
    <t>vč. dočasného uložení, bude zpětně použito na ohumusování dotčených ploch 
(zahrnuje uložení)</t>
  </si>
  <si>
    <t>13,5*(24,66+20,56)*0,2=122,094 [A]</t>
  </si>
  <si>
    <t>12273</t>
  </si>
  <si>
    <t>ODKOPÁVKY A PROKOPÁVKY OBECNÉ TŘ. I</t>
  </si>
  <si>
    <t>odstranění provizorní objížďky</t>
  </si>
  <si>
    <t>((7,58+13,4)*2,48/2)*(24,66+20,56)=1 176,407 [A] 
krajnice 
14,698=14,698 [B] 
Celkem: A+B=1 191,105 [C]</t>
  </si>
  <si>
    <t>ornice z meziskládky</t>
  </si>
  <si>
    <t>(dle pol.12110) 
122,09=122,090 [A] 
Celkem: A=122,090 [B]</t>
  </si>
  <si>
    <t>17180</t>
  </si>
  <si>
    <t>ULOŽENÍ SYPANINY DO NÁSYPŮ Z NAKUPOVANÝCH MATERIÁLŮ</t>
  </si>
  <si>
    <t>((7,58+13,4)*2,48/2)*(24,66+20,56)=1 176,407 [A]</t>
  </si>
  <si>
    <t>17380</t>
  </si>
  <si>
    <t>ZEMNÍ KRAJNICE A DOSYPÁVKY Z NAKUPOVANÝCH MATERIÁLŮ</t>
  </si>
  <si>
    <t>0,25*0,65*(30,115+19,21)=8,015 [A] 
0,25*0,65*(17,276+23,853)=6,683 [B] 
Celkem: A+B=14,698 [C]</t>
  </si>
  <si>
    <t>18110</t>
  </si>
  <si>
    <t>ÚPRAVA PLÁNĚ SE ZHUTNĚNÍM V HORNINĚ TŘ. I</t>
  </si>
  <si>
    <t>18223</t>
  </si>
  <si>
    <t>ROZPROSTŘENÍ ORNICE VE SVAHU V TL DO 0,20M</t>
  </si>
  <si>
    <t>rozprostření stávající sejmuté ornice</t>
  </si>
  <si>
    <t>18241</t>
  </si>
  <si>
    <t>ZALOŽENÍ TRÁVNÍKU RUČNÍM VÝSEVEM</t>
  </si>
  <si>
    <t>ohumusované plochy</t>
  </si>
  <si>
    <t>21461</t>
  </si>
  <si>
    <t>SEPARAČNÍ GEOTEXTILIE</t>
  </si>
  <si>
    <t>separační geotextilie pod násypovým tělesem</t>
  </si>
  <si>
    <t>226940R</t>
  </si>
  <si>
    <t>ZÁPOROVÉ PAŽENÍ DOČASNÉ</t>
  </si>
  <si>
    <t>jedná se o náhradní položku za pažení násypu dle výběru zhotovitele 
dočasné pažení výkopu, kompletní provedení a odstranění 
vykázána je pohledová plocha, která nebude v realizaci měněna dle skutečně provedeného pažení</t>
  </si>
  <si>
    <t>10,0*2,5*2=50,000 [A] 
Celkem: A=50,000 [B]</t>
  </si>
  <si>
    <t>33300R</t>
  </si>
  <si>
    <t>Úložné prahy včetně závěrných zídek a přechodů z mostního provizoria, zřízení, odstranění</t>
  </si>
  <si>
    <t>zlepšené podloží pod provizorním mostem např. ŠD</t>
  </si>
  <si>
    <t>((1,5+3,75)*0,75/2)*14,0*2=55,125 [A]</t>
  </si>
  <si>
    <t>MZK   tl. 200 mm</t>
  </si>
  <si>
    <t>6,01*(24,66+20,56)=271,772 [A]</t>
  </si>
  <si>
    <t>7,33*(24,66+20,56)=331,463 [A]</t>
  </si>
  <si>
    <t>574A34</t>
  </si>
  <si>
    <t>ASFALTOVÝ BETON PRO OBRUSNÉ VRSTVY ACO 11+, 11S TL. 40MM</t>
  </si>
  <si>
    <t>ACO 11+   tl. 40 mm</t>
  </si>
  <si>
    <t>5,5*(24,66+20,56)=248,710 [A]</t>
  </si>
  <si>
    <t>574D56</t>
  </si>
  <si>
    <t>ASFALTOVÝ BETON PRO LOŽNÍ VRSTVY MODIFIK ACL 16+, 16S TL. 60MM</t>
  </si>
  <si>
    <t>ACL 16S  tl. 55mm</t>
  </si>
  <si>
    <t>5,6*(24,66+20,56)=253,232 [A]</t>
  </si>
  <si>
    <t>574D78</t>
  </si>
  <si>
    <t>ASFALTOVÝ BETON PRO LOŽNÍ VRSTVY MODIFIK ACL 22+, 22S TL. 80MM</t>
  </si>
  <si>
    <t>ACP 22S   tl. 75mm</t>
  </si>
  <si>
    <t>5,74*(24,66+20,56)=259,563 [A]</t>
  </si>
  <si>
    <t>911DC2</t>
  </si>
  <si>
    <t>SVODIDLO BETON, ÚROVEŇ ZADRŽ H2 VÝŠ 1,0M - MONTÁŽ S PŘESUNEM (BEZ DODÁVKY)</t>
  </si>
  <si>
    <t>30,50+19,50=50,000 [A] 
18,0+24,0=42,000 [B] 
Celkem: A+B=92,000 [C]</t>
  </si>
  <si>
    <t>911DC3</t>
  </si>
  <si>
    <t>SVODIDLO BETON, ÚROVEŇ ZADRŽ H2 VÝŠ 1,0M - DEMONTÁŽ S PŘESUNEM</t>
  </si>
  <si>
    <t>911DC9</t>
  </si>
  <si>
    <t>SVODIDLO BETON, ÚROVEŇ ZADRŽ H2 VÝŠ 1,0M - NÁJEM</t>
  </si>
  <si>
    <t>MDEN</t>
  </si>
  <si>
    <t>18 týdnů</t>
  </si>
  <si>
    <t>92*(18*7)=11 592,000 [A] 
Celkem: A=11 592,000 [B]</t>
  </si>
  <si>
    <t>Objekt:</t>
  </si>
  <si>
    <t>SO 902</t>
  </si>
  <si>
    <t>Sjezd na pozemek p.č. 299</t>
  </si>
  <si>
    <t>O1</t>
  </si>
  <si>
    <t xml:space="preserve">  SO 902</t>
  </si>
  <si>
    <t>objemová hmotnost 2000 kg/m3</t>
  </si>
  <si>
    <t>(dle pol. 126838) 
2,0*36,86=73,720 [A] 
Celkem: A=73,720 [B]</t>
  </si>
  <si>
    <t>VYMYCENÍ NÁLETOVÉ ZELENĚ 
vč. štěpkování nebo jiné elokogické likvidace</t>
  </si>
  <si>
    <t>16,0=16,000 [A] 
Celkem: A=16,000 [B]</t>
  </si>
  <si>
    <t>vč. uložení na skládku a meziskládku ornice 
část ornice bude použita na ohumusovaání svahu sjezdů, část trvale deponiována na skládku ornice 
(zahrnuje dopravu a uložení)</t>
  </si>
  <si>
    <t>0,30*111,50=33,450 [A] 
Celkem: A=33,450 [B]</t>
  </si>
  <si>
    <t>ornice z meziskládky 
vč. dopravy</t>
  </si>
  <si>
    <t>40,0*0,20=8,000 [A] 
Celkem: A=8,000 [B]</t>
  </si>
  <si>
    <t>126838</t>
  </si>
  <si>
    <t>ZŘÍZENÍ STUPŇŮ V PODLOŽÍ NÁSYPŮ TŘ. II, ODVOZ DO 20KM</t>
  </si>
  <si>
    <t>1,0*0,50/2*3*6,50*7,50=36,563 [A] 
Celkem: A=36,563 [B]</t>
  </si>
  <si>
    <t>násyp sjezdu</t>
  </si>
  <si>
    <t>(0,60+0,95)/2*(6,7+4,50)/2*15,50=67,270 [A] 
dosypání vykopaných stupňů 
(dle pol. 126838) 
36,56=36,560 [B] 
Celkem: A+B=103,830 [C]</t>
  </si>
  <si>
    <t>0,10*13,50=1,350 [A] 
0,10*19,50=1,950 [B] 
Celkem: A+B=3,300 [C]</t>
  </si>
  <si>
    <t>ohumusování svahů podél sjedu 
vč.dopravy</t>
  </si>
  <si>
    <t>7,50=7,500 [A] 
32,50=32,500 [B] 
Celkem: A+B=40,000 [C]</t>
  </si>
  <si>
    <t>56344</t>
  </si>
  <si>
    <t>VOZOVKOVÉ VRSTVY ZE ŠTĚRKOPÍSKU TL. DO 200MM</t>
  </si>
  <si>
    <t>štěrkopísek tl.200mm</t>
  </si>
  <si>
    <t>4,25*15,50=65,875 [A] 
Celkem: A=65,875 [B]</t>
  </si>
  <si>
    <t>56362</t>
  </si>
  <si>
    <t>VOZOVKOVÉ VRSTVY Z RECYKLOVANÉHO MATERIÁLU TL DO 100MM</t>
  </si>
  <si>
    <t>asfaltový recyklát tl. 50-80mm</t>
  </si>
  <si>
    <t>4,0*15,50=62,000 [A] 
Celkem: A=62,000 [B]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</si>
</sst>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</f>
      </c>
      <c r="D6" s="1"/>
      <c r="E6" s="1"/>
    </row>
    <row r="7" spans="1:5" ht="12.75" customHeight="1">
      <c r="A7" s="1"/>
      <c r="B7" s="4" t="s">
        <v>5</v>
      </c>
      <c r="C7" s="7">
        <f>0+E10+E11+E12+E13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109</v>
      </c>
      <c r="B11" s="20" t="s">
        <v>16</v>
      </c>
      <c r="C11" s="21">
        <f>'SO 201'!I3</f>
      </c>
      <c r="D11" s="21">
        <f>'SO 201'!O2</f>
      </c>
      <c r="E11" s="21">
        <f>C11+D11</f>
      </c>
    </row>
    <row r="12" spans="1:5" ht="12.75" customHeight="1">
      <c r="A12" s="20" t="s">
        <v>486</v>
      </c>
      <c r="B12" s="20" t="s">
        <v>487</v>
      </c>
      <c r="C12" s="21">
        <f>'SO 901'!I3</f>
      </c>
      <c r="D12" s="21">
        <f>'SO 901'!O2</f>
      </c>
      <c r="E12" s="21">
        <f>C12+D12</f>
      </c>
    </row>
    <row r="13" spans="1:5" ht="12.75" customHeight="1">
      <c r="A13" s="20" t="s">
        <v>570</v>
      </c>
      <c r="B13" s="20" t="s">
        <v>571</v>
      </c>
      <c r="C13" s="21">
        <f>0+C14</f>
      </c>
      <c r="D13" s="21">
        <f>0+D14</f>
      </c>
      <c r="E13" s="21">
        <f>0+E14</f>
      </c>
    </row>
    <row r="14" spans="1:5" ht="12.75" customHeight="1">
      <c r="A14" s="43" t="s">
        <v>573</v>
      </c>
      <c r="B14" s="43" t="s">
        <v>571</v>
      </c>
      <c r="C14" s="44">
        <f>'SO 902_SO 902'!I3</f>
      </c>
      <c r="D14" s="44">
        <f>'SO 902_SO 902'!O2</f>
      </c>
      <c r="E14" s="44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0+I9+I12+I15+I18+I21+I24+I27+I30+I33+I36+I39+I42+I45+I48+I51+I54</f>
      </c>
      <c r="R8">
        <f>0+O9+O12+O15+O18+O21+O24+O27+O30+O33+O36+O39+O42+O45+O48+O51+O54</f>
      </c>
    </row>
    <row r="9" spans="1:16" ht="12.75">
      <c r="A9" s="25" t="s">
        <v>47</v>
      </c>
      <c r="B9" s="29" t="s">
        <v>29</v>
      </c>
      <c r="C9" s="29" t="s">
        <v>48</v>
      </c>
      <c r="D9" s="25" t="s">
        <v>49</v>
      </c>
      <c r="E9" s="30" t="s">
        <v>50</v>
      </c>
      <c r="F9" s="31" t="s">
        <v>51</v>
      </c>
      <c r="G9" s="32">
        <v>1</v>
      </c>
      <c r="H9" s="33">
        <v>0</v>
      </c>
      <c r="I9" s="33">
        <f>ROUND(ROUND(H9,2)*ROUND(G9,3),2)</f>
      </c>
      <c r="J9" s="31"/>
      <c r="O9">
        <f>(I9*21)/100</f>
      </c>
      <c r="P9" t="s">
        <v>23</v>
      </c>
    </row>
    <row r="10" spans="1:5" ht="178.5">
      <c r="A10" s="34" t="s">
        <v>52</v>
      </c>
      <c r="E10" s="35" t="s">
        <v>53</v>
      </c>
    </row>
    <row r="11" spans="1:5" ht="12.75">
      <c r="A11" s="38" t="s">
        <v>54</v>
      </c>
      <c r="E11" s="37" t="s">
        <v>49</v>
      </c>
    </row>
    <row r="12" spans="1:16" ht="12.75">
      <c r="A12" s="25" t="s">
        <v>47</v>
      </c>
      <c r="B12" s="29" t="s">
        <v>23</v>
      </c>
      <c r="C12" s="29" t="s">
        <v>55</v>
      </c>
      <c r="D12" s="25" t="s">
        <v>49</v>
      </c>
      <c r="E12" s="30" t="s">
        <v>56</v>
      </c>
      <c r="F12" s="31" t="s">
        <v>51</v>
      </c>
      <c r="G12" s="32">
        <v>1</v>
      </c>
      <c r="H12" s="33">
        <v>0</v>
      </c>
      <c r="I12" s="33">
        <f>ROUND(ROUND(H12,2)*ROUND(G12,3),2)</f>
      </c>
      <c r="J12" s="31" t="s">
        <v>57</v>
      </c>
      <c r="O12">
        <f>(I12*21)/100</f>
      </c>
      <c r="P12" t="s">
        <v>23</v>
      </c>
    </row>
    <row r="13" spans="1:5" ht="12.75">
      <c r="A13" s="34" t="s">
        <v>52</v>
      </c>
      <c r="E13" s="35" t="s">
        <v>58</v>
      </c>
    </row>
    <row r="14" spans="1:5" ht="12.75">
      <c r="A14" s="38" t="s">
        <v>54</v>
      </c>
      <c r="E14" s="37" t="s">
        <v>49</v>
      </c>
    </row>
    <row r="15" spans="1:16" ht="12.75">
      <c r="A15" s="25" t="s">
        <v>47</v>
      </c>
      <c r="B15" s="29" t="s">
        <v>22</v>
      </c>
      <c r="C15" s="29" t="s">
        <v>59</v>
      </c>
      <c r="D15" s="25" t="s">
        <v>49</v>
      </c>
      <c r="E15" s="30" t="s">
        <v>60</v>
      </c>
      <c r="F15" s="31" t="s">
        <v>51</v>
      </c>
      <c r="G15" s="32">
        <v>1</v>
      </c>
      <c r="H15" s="33">
        <v>0</v>
      </c>
      <c r="I15" s="33">
        <f>ROUND(ROUND(H15,2)*ROUND(G15,3),2)</f>
      </c>
      <c r="J15" s="31" t="s">
        <v>57</v>
      </c>
      <c r="O15">
        <f>(I15*21)/100</f>
      </c>
      <c r="P15" t="s">
        <v>23</v>
      </c>
    </row>
    <row r="16" spans="1:5" ht="25.5">
      <c r="A16" s="34" t="s">
        <v>52</v>
      </c>
      <c r="E16" s="35" t="s">
        <v>61</v>
      </c>
    </row>
    <row r="17" spans="1:5" ht="12.75">
      <c r="A17" s="38" t="s">
        <v>54</v>
      </c>
      <c r="E17" s="37" t="s">
        <v>49</v>
      </c>
    </row>
    <row r="18" spans="1:16" ht="12.75">
      <c r="A18" s="25" t="s">
        <v>47</v>
      </c>
      <c r="B18" s="29" t="s">
        <v>33</v>
      </c>
      <c r="C18" s="29" t="s">
        <v>62</v>
      </c>
      <c r="D18" s="25" t="s">
        <v>49</v>
      </c>
      <c r="E18" s="30" t="s">
        <v>63</v>
      </c>
      <c r="F18" s="31" t="s">
        <v>51</v>
      </c>
      <c r="G18" s="32">
        <v>1</v>
      </c>
      <c r="H18" s="33">
        <v>0</v>
      </c>
      <c r="I18" s="33">
        <f>ROUND(ROUND(H18,2)*ROUND(G18,3),2)</f>
      </c>
      <c r="J18" s="31" t="s">
        <v>57</v>
      </c>
      <c r="O18">
        <f>(I18*21)/100</f>
      </c>
      <c r="P18" t="s">
        <v>23</v>
      </c>
    </row>
    <row r="19" spans="1:5" ht="140.25">
      <c r="A19" s="34" t="s">
        <v>52</v>
      </c>
      <c r="E19" s="35" t="s">
        <v>64</v>
      </c>
    </row>
    <row r="20" spans="1:5" ht="12.75">
      <c r="A20" s="38" t="s">
        <v>54</v>
      </c>
      <c r="E20" s="37" t="s">
        <v>65</v>
      </c>
    </row>
    <row r="21" spans="1:16" ht="12.75">
      <c r="A21" s="25" t="s">
        <v>47</v>
      </c>
      <c r="B21" s="29" t="s">
        <v>35</v>
      </c>
      <c r="C21" s="29" t="s">
        <v>66</v>
      </c>
      <c r="D21" s="25" t="s">
        <v>49</v>
      </c>
      <c r="E21" s="30" t="s">
        <v>67</v>
      </c>
      <c r="F21" s="31" t="s">
        <v>51</v>
      </c>
      <c r="G21" s="32">
        <v>1</v>
      </c>
      <c r="H21" s="33">
        <v>0</v>
      </c>
      <c r="I21" s="33">
        <f>ROUND(ROUND(H21,2)*ROUND(G21,3),2)</f>
      </c>
      <c r="J21" s="31" t="s">
        <v>57</v>
      </c>
      <c r="O21">
        <f>(I21*21)/100</f>
      </c>
      <c r="P21" t="s">
        <v>23</v>
      </c>
    </row>
    <row r="22" spans="1:5" ht="51">
      <c r="A22" s="34" t="s">
        <v>52</v>
      </c>
      <c r="E22" s="35" t="s">
        <v>68</v>
      </c>
    </row>
    <row r="23" spans="1:5" ht="12.75">
      <c r="A23" s="38" t="s">
        <v>54</v>
      </c>
      <c r="E23" s="37" t="s">
        <v>65</v>
      </c>
    </row>
    <row r="24" spans="1:16" ht="12.75">
      <c r="A24" s="25" t="s">
        <v>47</v>
      </c>
      <c r="B24" s="29" t="s">
        <v>37</v>
      </c>
      <c r="C24" s="29" t="s">
        <v>69</v>
      </c>
      <c r="D24" s="25" t="s">
        <v>70</v>
      </c>
      <c r="E24" s="30" t="s">
        <v>71</v>
      </c>
      <c r="F24" s="31" t="s">
        <v>51</v>
      </c>
      <c r="G24" s="32">
        <v>1</v>
      </c>
      <c r="H24" s="33">
        <v>0</v>
      </c>
      <c r="I24" s="33">
        <f>ROUND(ROUND(H24,2)*ROUND(G24,3),2)</f>
      </c>
      <c r="J24" s="31" t="s">
        <v>57</v>
      </c>
      <c r="O24">
        <f>(I24*21)/100</f>
      </c>
      <c r="P24" t="s">
        <v>23</v>
      </c>
    </row>
    <row r="25" spans="1:5" ht="12.75">
      <c r="A25" s="34" t="s">
        <v>52</v>
      </c>
      <c r="E25" s="35" t="s">
        <v>72</v>
      </c>
    </row>
    <row r="26" spans="1:5" ht="12.75">
      <c r="A26" s="38" t="s">
        <v>54</v>
      </c>
      <c r="E26" s="37" t="s">
        <v>65</v>
      </c>
    </row>
    <row r="27" spans="1:16" ht="12.75">
      <c r="A27" s="25" t="s">
        <v>47</v>
      </c>
      <c r="B27" s="29" t="s">
        <v>73</v>
      </c>
      <c r="C27" s="29" t="s">
        <v>74</v>
      </c>
      <c r="D27" s="25" t="s">
        <v>75</v>
      </c>
      <c r="E27" s="30" t="s">
        <v>76</v>
      </c>
      <c r="F27" s="31" t="s">
        <v>51</v>
      </c>
      <c r="G27" s="32">
        <v>1</v>
      </c>
      <c r="H27" s="33">
        <v>0</v>
      </c>
      <c r="I27" s="33">
        <f>ROUND(ROUND(H27,2)*ROUND(G27,3),2)</f>
      </c>
      <c r="J27" s="31" t="s">
        <v>57</v>
      </c>
      <c r="O27">
        <f>(I27*21)/100</f>
      </c>
      <c r="P27" t="s">
        <v>23</v>
      </c>
    </row>
    <row r="28" spans="1:5" ht="12.75">
      <c r="A28" s="34" t="s">
        <v>52</v>
      </c>
      <c r="E28" s="35" t="s">
        <v>77</v>
      </c>
    </row>
    <row r="29" spans="1:5" ht="12.75">
      <c r="A29" s="38" t="s">
        <v>54</v>
      </c>
      <c r="E29" s="37" t="s">
        <v>49</v>
      </c>
    </row>
    <row r="30" spans="1:16" ht="12.75">
      <c r="A30" s="25" t="s">
        <v>47</v>
      </c>
      <c r="B30" s="29" t="s">
        <v>78</v>
      </c>
      <c r="C30" s="29" t="s">
        <v>74</v>
      </c>
      <c r="D30" s="25" t="s">
        <v>79</v>
      </c>
      <c r="E30" s="30" t="s">
        <v>76</v>
      </c>
      <c r="F30" s="31" t="s">
        <v>51</v>
      </c>
      <c r="G30" s="32">
        <v>1</v>
      </c>
      <c r="H30" s="33">
        <v>0</v>
      </c>
      <c r="I30" s="33">
        <f>ROUND(ROUND(H30,2)*ROUND(G30,3),2)</f>
      </c>
      <c r="J30" s="31" t="s">
        <v>57</v>
      </c>
      <c r="O30">
        <f>(I30*21)/100</f>
      </c>
      <c r="P30" t="s">
        <v>23</v>
      </c>
    </row>
    <row r="31" spans="1:5" ht="12.75">
      <c r="A31" s="34" t="s">
        <v>52</v>
      </c>
      <c r="E31" s="35" t="s">
        <v>80</v>
      </c>
    </row>
    <row r="32" spans="1:5" ht="12.75">
      <c r="A32" s="38" t="s">
        <v>54</v>
      </c>
      <c r="E32" s="37" t="s">
        <v>49</v>
      </c>
    </row>
    <row r="33" spans="1:16" ht="12.75">
      <c r="A33" s="25" t="s">
        <v>47</v>
      </c>
      <c r="B33" s="29" t="s">
        <v>40</v>
      </c>
      <c r="C33" s="29" t="s">
        <v>81</v>
      </c>
      <c r="D33" s="25" t="s">
        <v>75</v>
      </c>
      <c r="E33" s="30" t="s">
        <v>82</v>
      </c>
      <c r="F33" s="31" t="s">
        <v>83</v>
      </c>
      <c r="G33" s="32">
        <v>1</v>
      </c>
      <c r="H33" s="33">
        <v>0</v>
      </c>
      <c r="I33" s="33">
        <f>ROUND(ROUND(H33,2)*ROUND(G33,3),2)</f>
      </c>
      <c r="J33" s="31" t="s">
        <v>57</v>
      </c>
      <c r="O33">
        <f>(I33*21)/100</f>
      </c>
      <c r="P33" t="s">
        <v>23</v>
      </c>
    </row>
    <row r="34" spans="1:5" ht="25.5">
      <c r="A34" s="34" t="s">
        <v>52</v>
      </c>
      <c r="E34" s="35" t="s">
        <v>84</v>
      </c>
    </row>
    <row r="35" spans="1:5" ht="12.75">
      <c r="A35" s="38" t="s">
        <v>54</v>
      </c>
      <c r="E35" s="37" t="s">
        <v>49</v>
      </c>
    </row>
    <row r="36" spans="1:16" ht="12.75">
      <c r="A36" s="25" t="s">
        <v>47</v>
      </c>
      <c r="B36" s="29" t="s">
        <v>42</v>
      </c>
      <c r="C36" s="29" t="s">
        <v>85</v>
      </c>
      <c r="D36" s="25" t="s">
        <v>49</v>
      </c>
      <c r="E36" s="30" t="s">
        <v>86</v>
      </c>
      <c r="F36" s="31" t="s">
        <v>51</v>
      </c>
      <c r="G36" s="32">
        <v>1</v>
      </c>
      <c r="H36" s="33">
        <v>0</v>
      </c>
      <c r="I36" s="33">
        <f>ROUND(ROUND(H36,2)*ROUND(G36,3),2)</f>
      </c>
      <c r="J36" s="31" t="s">
        <v>57</v>
      </c>
      <c r="O36">
        <f>(I36*21)/100</f>
      </c>
      <c r="P36" t="s">
        <v>23</v>
      </c>
    </row>
    <row r="37" spans="1:5" ht="12.75">
      <c r="A37" s="34" t="s">
        <v>52</v>
      </c>
      <c r="E37" s="35" t="s">
        <v>87</v>
      </c>
    </row>
    <row r="38" spans="1:5" ht="12.75">
      <c r="A38" s="38" t="s">
        <v>54</v>
      </c>
      <c r="E38" s="37" t="s">
        <v>65</v>
      </c>
    </row>
    <row r="39" spans="1:16" ht="12.75">
      <c r="A39" s="25" t="s">
        <v>47</v>
      </c>
      <c r="B39" s="29" t="s">
        <v>44</v>
      </c>
      <c r="C39" s="29" t="s">
        <v>88</v>
      </c>
      <c r="D39" s="25" t="s">
        <v>49</v>
      </c>
      <c r="E39" s="30" t="s">
        <v>89</v>
      </c>
      <c r="F39" s="31" t="s">
        <v>51</v>
      </c>
      <c r="G39" s="32">
        <v>1</v>
      </c>
      <c r="H39" s="33">
        <v>0</v>
      </c>
      <c r="I39" s="33">
        <f>ROUND(ROUND(H39,2)*ROUND(G39,3),2)</f>
      </c>
      <c r="J39" s="31" t="s">
        <v>57</v>
      </c>
      <c r="O39">
        <f>(I39*21)/100</f>
      </c>
      <c r="P39" t="s">
        <v>23</v>
      </c>
    </row>
    <row r="40" spans="1:5" ht="12.75">
      <c r="A40" s="34" t="s">
        <v>52</v>
      </c>
      <c r="E40" s="35" t="s">
        <v>90</v>
      </c>
    </row>
    <row r="41" spans="1:5" ht="12.75">
      <c r="A41" s="38" t="s">
        <v>54</v>
      </c>
      <c r="E41" s="37" t="s">
        <v>49</v>
      </c>
    </row>
    <row r="42" spans="1:16" ht="12.75">
      <c r="A42" s="25" t="s">
        <v>47</v>
      </c>
      <c r="B42" s="29" t="s">
        <v>91</v>
      </c>
      <c r="C42" s="29" t="s">
        <v>92</v>
      </c>
      <c r="D42" s="25" t="s">
        <v>49</v>
      </c>
      <c r="E42" s="30" t="s">
        <v>93</v>
      </c>
      <c r="F42" s="31" t="s">
        <v>51</v>
      </c>
      <c r="G42" s="32">
        <v>1</v>
      </c>
      <c r="H42" s="33">
        <v>0</v>
      </c>
      <c r="I42" s="33">
        <f>ROUND(ROUND(H42,2)*ROUND(G42,3),2)</f>
      </c>
      <c r="J42" s="31" t="s">
        <v>57</v>
      </c>
      <c r="O42">
        <f>(I42*21)/100</f>
      </c>
      <c r="P42" t="s">
        <v>23</v>
      </c>
    </row>
    <row r="43" spans="1:5" ht="12.75">
      <c r="A43" s="34" t="s">
        <v>52</v>
      </c>
      <c r="E43" s="35" t="s">
        <v>49</v>
      </c>
    </row>
    <row r="44" spans="1:5" ht="12.75">
      <c r="A44" s="38" t="s">
        <v>54</v>
      </c>
      <c r="E44" s="37" t="s">
        <v>49</v>
      </c>
    </row>
    <row r="45" spans="1:16" ht="12.75">
      <c r="A45" s="25" t="s">
        <v>47</v>
      </c>
      <c r="B45" s="29" t="s">
        <v>94</v>
      </c>
      <c r="C45" s="29" t="s">
        <v>95</v>
      </c>
      <c r="D45" s="25" t="s">
        <v>75</v>
      </c>
      <c r="E45" s="30" t="s">
        <v>96</v>
      </c>
      <c r="F45" s="31" t="s">
        <v>51</v>
      </c>
      <c r="G45" s="32">
        <v>1</v>
      </c>
      <c r="H45" s="33">
        <v>0</v>
      </c>
      <c r="I45" s="33">
        <f>ROUND(ROUND(H45,2)*ROUND(G45,3),2)</f>
      </c>
      <c r="J45" s="31" t="s">
        <v>57</v>
      </c>
      <c r="O45">
        <f>(I45*21)/100</f>
      </c>
      <c r="P45" t="s">
        <v>23</v>
      </c>
    </row>
    <row r="46" spans="1:5" ht="12.75">
      <c r="A46" s="34" t="s">
        <v>52</v>
      </c>
      <c r="E46" s="35" t="s">
        <v>97</v>
      </c>
    </row>
    <row r="47" spans="1:5" ht="12.75">
      <c r="A47" s="38" t="s">
        <v>54</v>
      </c>
      <c r="E47" s="37" t="s">
        <v>49</v>
      </c>
    </row>
    <row r="48" spans="1:16" ht="12.75">
      <c r="A48" s="25" t="s">
        <v>47</v>
      </c>
      <c r="B48" s="29" t="s">
        <v>98</v>
      </c>
      <c r="C48" s="29" t="s">
        <v>95</v>
      </c>
      <c r="D48" s="25" t="s">
        <v>79</v>
      </c>
      <c r="E48" s="30" t="s">
        <v>96</v>
      </c>
      <c r="F48" s="31" t="s">
        <v>51</v>
      </c>
      <c r="G48" s="32">
        <v>1</v>
      </c>
      <c r="H48" s="33">
        <v>0</v>
      </c>
      <c r="I48" s="33">
        <f>ROUND(ROUND(H48,2)*ROUND(G48,3),2)</f>
      </c>
      <c r="J48" s="31" t="s">
        <v>57</v>
      </c>
      <c r="O48">
        <f>(I48*21)/100</f>
      </c>
      <c r="P48" t="s">
        <v>23</v>
      </c>
    </row>
    <row r="49" spans="1:5" ht="12.75">
      <c r="A49" s="34" t="s">
        <v>52</v>
      </c>
      <c r="E49" s="35" t="s">
        <v>99</v>
      </c>
    </row>
    <row r="50" spans="1:5" ht="12.75">
      <c r="A50" s="38" t="s">
        <v>54</v>
      </c>
      <c r="E50" s="37" t="s">
        <v>65</v>
      </c>
    </row>
    <row r="51" spans="1:16" ht="12.75">
      <c r="A51" s="25" t="s">
        <v>47</v>
      </c>
      <c r="B51" s="29" t="s">
        <v>100</v>
      </c>
      <c r="C51" s="29" t="s">
        <v>101</v>
      </c>
      <c r="D51" s="25" t="s">
        <v>49</v>
      </c>
      <c r="E51" s="30" t="s">
        <v>102</v>
      </c>
      <c r="F51" s="31" t="s">
        <v>83</v>
      </c>
      <c r="G51" s="32">
        <v>2</v>
      </c>
      <c r="H51" s="33">
        <v>0</v>
      </c>
      <c r="I51" s="33">
        <f>ROUND(ROUND(H51,2)*ROUND(G51,3),2)</f>
      </c>
      <c r="J51" s="31" t="s">
        <v>57</v>
      </c>
      <c r="O51">
        <f>(I51*21)/100</f>
      </c>
      <c r="P51" t="s">
        <v>23</v>
      </c>
    </row>
    <row r="52" spans="1:5" ht="12.75">
      <c r="A52" s="34" t="s">
        <v>52</v>
      </c>
      <c r="E52" s="35" t="s">
        <v>103</v>
      </c>
    </row>
    <row r="53" spans="1:5" ht="12.75">
      <c r="A53" s="38" t="s">
        <v>54</v>
      </c>
      <c r="E53" s="37" t="s">
        <v>104</v>
      </c>
    </row>
    <row r="54" spans="1:16" ht="12.75">
      <c r="A54" s="25" t="s">
        <v>47</v>
      </c>
      <c r="B54" s="29" t="s">
        <v>105</v>
      </c>
      <c r="C54" s="29" t="s">
        <v>106</v>
      </c>
      <c r="D54" s="25" t="s">
        <v>49</v>
      </c>
      <c r="E54" s="30" t="s">
        <v>107</v>
      </c>
      <c r="F54" s="31" t="s">
        <v>51</v>
      </c>
      <c r="G54" s="32">
        <v>1</v>
      </c>
      <c r="H54" s="33">
        <v>0</v>
      </c>
      <c r="I54" s="33">
        <f>ROUND(ROUND(H54,2)*ROUND(G54,3),2)</f>
      </c>
      <c r="J54" s="31" t="s">
        <v>57</v>
      </c>
      <c r="O54">
        <f>(I54*21)/100</f>
      </c>
      <c r="P54" t="s">
        <v>23</v>
      </c>
    </row>
    <row r="55" spans="1:5" ht="51">
      <c r="A55" s="34" t="s">
        <v>52</v>
      </c>
      <c r="E55" s="35" t="s">
        <v>108</v>
      </c>
    </row>
    <row r="56" spans="1:5" ht="12.75">
      <c r="A56" s="36" t="s">
        <v>54</v>
      </c>
      <c r="E56" s="37" t="s">
        <v>65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0+O8+O33+O67+O98+O117+O142+O167+O180+O184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109</v>
      </c>
      <c r="I3" s="39">
        <f>0+I8+I33+I67+I98+I117+I142+I167+I180+I184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109</v>
      </c>
      <c r="D4" s="6"/>
      <c r="E4" s="18" t="s">
        <v>16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0+I9+I12+I15+I18+I21+I24+I27+I30</f>
      </c>
      <c r="R8">
        <f>0+O9+O12+O15+O18+O21+O24+O27+O30</f>
      </c>
    </row>
    <row r="9" spans="1:16" ht="25.5">
      <c r="A9" s="25" t="s">
        <v>47</v>
      </c>
      <c r="B9" s="29" t="s">
        <v>29</v>
      </c>
      <c r="C9" s="29" t="s">
        <v>110</v>
      </c>
      <c r="D9" s="25" t="s">
        <v>49</v>
      </c>
      <c r="E9" s="30" t="s">
        <v>111</v>
      </c>
      <c r="F9" s="31" t="s">
        <v>112</v>
      </c>
      <c r="G9" s="32">
        <v>566.408</v>
      </c>
      <c r="H9" s="33">
        <v>0</v>
      </c>
      <c r="I9" s="33">
        <f>ROUND(ROUND(H9,2)*ROUND(G9,3),2)</f>
      </c>
      <c r="J9" s="31" t="s">
        <v>57</v>
      </c>
      <c r="O9">
        <f>(I9*21)/100</f>
      </c>
      <c r="P9" t="s">
        <v>23</v>
      </c>
    </row>
    <row r="10" spans="1:5" ht="12.75">
      <c r="A10" s="34" t="s">
        <v>52</v>
      </c>
      <c r="E10" s="35" t="s">
        <v>113</v>
      </c>
    </row>
    <row r="11" spans="1:5" ht="114.75">
      <c r="A11" s="38" t="s">
        <v>54</v>
      </c>
      <c r="E11" s="37" t="s">
        <v>114</v>
      </c>
    </row>
    <row r="12" spans="1:16" ht="25.5">
      <c r="A12" s="25" t="s">
        <v>47</v>
      </c>
      <c r="B12" s="29" t="s">
        <v>23</v>
      </c>
      <c r="C12" s="29" t="s">
        <v>115</v>
      </c>
      <c r="D12" s="25" t="s">
        <v>49</v>
      </c>
      <c r="E12" s="30" t="s">
        <v>116</v>
      </c>
      <c r="F12" s="31" t="s">
        <v>112</v>
      </c>
      <c r="G12" s="32">
        <v>58.614</v>
      </c>
      <c r="H12" s="33">
        <v>0</v>
      </c>
      <c r="I12" s="33">
        <f>ROUND(ROUND(H12,2)*ROUND(G12,3),2)</f>
      </c>
      <c r="J12" s="31" t="s">
        <v>57</v>
      </c>
      <c r="O12">
        <f>(I12*21)/100</f>
      </c>
      <c r="P12" t="s">
        <v>23</v>
      </c>
    </row>
    <row r="13" spans="1:5" ht="51">
      <c r="A13" s="34" t="s">
        <v>52</v>
      </c>
      <c r="E13" s="35" t="s">
        <v>117</v>
      </c>
    </row>
    <row r="14" spans="1:5" ht="63.75">
      <c r="A14" s="38" t="s">
        <v>54</v>
      </c>
      <c r="E14" s="37" t="s">
        <v>118</v>
      </c>
    </row>
    <row r="15" spans="1:16" ht="25.5">
      <c r="A15" s="25" t="s">
        <v>47</v>
      </c>
      <c r="B15" s="29" t="s">
        <v>22</v>
      </c>
      <c r="C15" s="29" t="s">
        <v>119</v>
      </c>
      <c r="D15" s="25" t="s">
        <v>120</v>
      </c>
      <c r="E15" s="30" t="s">
        <v>121</v>
      </c>
      <c r="F15" s="31" t="s">
        <v>112</v>
      </c>
      <c r="G15" s="32">
        <v>196.397</v>
      </c>
      <c r="H15" s="33">
        <v>0</v>
      </c>
      <c r="I15" s="33">
        <f>ROUND(ROUND(H15,2)*ROUND(G15,3),2)</f>
      </c>
      <c r="J15" s="31" t="s">
        <v>57</v>
      </c>
      <c r="O15">
        <f>(I15*21)/100</f>
      </c>
      <c r="P15" t="s">
        <v>23</v>
      </c>
    </row>
    <row r="16" spans="1:5" ht="25.5">
      <c r="A16" s="34" t="s">
        <v>52</v>
      </c>
      <c r="E16" s="35" t="s">
        <v>122</v>
      </c>
    </row>
    <row r="17" spans="1:5" ht="76.5">
      <c r="A17" s="38" t="s">
        <v>54</v>
      </c>
      <c r="E17" s="37" t="s">
        <v>123</v>
      </c>
    </row>
    <row r="18" spans="1:16" ht="25.5">
      <c r="A18" s="25" t="s">
        <v>47</v>
      </c>
      <c r="B18" s="29" t="s">
        <v>33</v>
      </c>
      <c r="C18" s="29" t="s">
        <v>119</v>
      </c>
      <c r="D18" s="25" t="s">
        <v>124</v>
      </c>
      <c r="E18" s="30" t="s">
        <v>121</v>
      </c>
      <c r="F18" s="31" t="s">
        <v>112</v>
      </c>
      <c r="G18" s="32">
        <v>12.215</v>
      </c>
      <c r="H18" s="33">
        <v>0</v>
      </c>
      <c r="I18" s="33">
        <f>ROUND(ROUND(H18,2)*ROUND(G18,3),2)</f>
      </c>
      <c r="J18" s="31" t="s">
        <v>57</v>
      </c>
      <c r="O18">
        <f>(I18*21)/100</f>
      </c>
      <c r="P18" t="s">
        <v>23</v>
      </c>
    </row>
    <row r="19" spans="1:5" ht="25.5">
      <c r="A19" s="34" t="s">
        <v>52</v>
      </c>
      <c r="E19" s="35" t="s">
        <v>125</v>
      </c>
    </row>
    <row r="20" spans="1:5" ht="25.5">
      <c r="A20" s="38" t="s">
        <v>54</v>
      </c>
      <c r="E20" s="37" t="s">
        <v>126</v>
      </c>
    </row>
    <row r="21" spans="1:16" ht="25.5">
      <c r="A21" s="25" t="s">
        <v>47</v>
      </c>
      <c r="B21" s="29" t="s">
        <v>35</v>
      </c>
      <c r="C21" s="29" t="s">
        <v>127</v>
      </c>
      <c r="D21" s="25" t="s">
        <v>49</v>
      </c>
      <c r="E21" s="30" t="s">
        <v>128</v>
      </c>
      <c r="F21" s="31" t="s">
        <v>112</v>
      </c>
      <c r="G21" s="32">
        <v>644.781</v>
      </c>
      <c r="H21" s="33">
        <v>0</v>
      </c>
      <c r="I21" s="33">
        <f>ROUND(ROUND(H21,2)*ROUND(G21,3),2)</f>
      </c>
      <c r="J21" s="31" t="s">
        <v>57</v>
      </c>
      <c r="O21">
        <f>(I21*21)/100</f>
      </c>
      <c r="P21" t="s">
        <v>23</v>
      </c>
    </row>
    <row r="22" spans="1:5" ht="25.5">
      <c r="A22" s="34" t="s">
        <v>52</v>
      </c>
      <c r="E22" s="35" t="s">
        <v>129</v>
      </c>
    </row>
    <row r="23" spans="1:5" ht="76.5">
      <c r="A23" s="38" t="s">
        <v>54</v>
      </c>
      <c r="E23" s="37" t="s">
        <v>130</v>
      </c>
    </row>
    <row r="24" spans="1:16" ht="25.5">
      <c r="A24" s="25" t="s">
        <v>47</v>
      </c>
      <c r="B24" s="29" t="s">
        <v>37</v>
      </c>
      <c r="C24" s="29" t="s">
        <v>131</v>
      </c>
      <c r="D24" s="25" t="s">
        <v>49</v>
      </c>
      <c r="E24" s="30" t="s">
        <v>132</v>
      </c>
      <c r="F24" s="31" t="s">
        <v>112</v>
      </c>
      <c r="G24" s="32">
        <v>14.653</v>
      </c>
      <c r="H24" s="33">
        <v>0</v>
      </c>
      <c r="I24" s="33">
        <f>ROUND(ROUND(H24,2)*ROUND(G24,3),2)</f>
      </c>
      <c r="J24" s="31" t="s">
        <v>57</v>
      </c>
      <c r="O24">
        <f>(I24*21)/100</f>
      </c>
      <c r="P24" t="s">
        <v>23</v>
      </c>
    </row>
    <row r="25" spans="1:5" ht="51">
      <c r="A25" s="34" t="s">
        <v>52</v>
      </c>
      <c r="E25" s="35" t="s">
        <v>133</v>
      </c>
    </row>
    <row r="26" spans="1:5" ht="63.75">
      <c r="A26" s="38" t="s">
        <v>54</v>
      </c>
      <c r="E26" s="37" t="s">
        <v>134</v>
      </c>
    </row>
    <row r="27" spans="1:16" ht="12.75">
      <c r="A27" s="25" t="s">
        <v>47</v>
      </c>
      <c r="B27" s="29" t="s">
        <v>73</v>
      </c>
      <c r="C27" s="29" t="s">
        <v>135</v>
      </c>
      <c r="D27" s="25" t="s">
        <v>49</v>
      </c>
      <c r="E27" s="30" t="s">
        <v>136</v>
      </c>
      <c r="F27" s="31" t="s">
        <v>83</v>
      </c>
      <c r="G27" s="32">
        <v>0</v>
      </c>
      <c r="H27" s="33">
        <v>0</v>
      </c>
      <c r="I27" s="33">
        <f>ROUND(ROUND(H27,2)*ROUND(G27,3),2)</f>
      </c>
      <c r="J27" s="31" t="s">
        <v>57</v>
      </c>
      <c r="O27">
        <f>(I27*21)/100</f>
      </c>
      <c r="P27" t="s">
        <v>23</v>
      </c>
    </row>
    <row r="28" spans="1:5" ht="12.75">
      <c r="A28" s="34" t="s">
        <v>52</v>
      </c>
      <c r="E28" s="35" t="s">
        <v>137</v>
      </c>
    </row>
    <row r="29" spans="1:5" ht="12.75">
      <c r="A29" s="38" t="s">
        <v>54</v>
      </c>
      <c r="E29" s="37" t="s">
        <v>49</v>
      </c>
    </row>
    <row r="30" spans="1:16" ht="12.75">
      <c r="A30" s="25" t="s">
        <v>47</v>
      </c>
      <c r="B30" s="29" t="s">
        <v>78</v>
      </c>
      <c r="C30" s="29" t="s">
        <v>138</v>
      </c>
      <c r="D30" s="25" t="s">
        <v>49</v>
      </c>
      <c r="E30" s="30" t="s">
        <v>139</v>
      </c>
      <c r="F30" s="31" t="s">
        <v>83</v>
      </c>
      <c r="G30" s="32">
        <v>1</v>
      </c>
      <c r="H30" s="33">
        <v>0</v>
      </c>
      <c r="I30" s="33">
        <f>ROUND(ROUND(H30,2)*ROUND(G30,3),2)</f>
      </c>
      <c r="J30" s="31" t="s">
        <v>57</v>
      </c>
      <c r="O30">
        <f>(I30*21)/100</f>
      </c>
      <c r="P30" t="s">
        <v>23</v>
      </c>
    </row>
    <row r="31" spans="1:5" ht="12.75">
      <c r="A31" s="34" t="s">
        <v>52</v>
      </c>
      <c r="E31" s="35" t="s">
        <v>140</v>
      </c>
    </row>
    <row r="32" spans="1:5" ht="25.5">
      <c r="A32" s="36" t="s">
        <v>54</v>
      </c>
      <c r="E32" s="37" t="s">
        <v>141</v>
      </c>
    </row>
    <row r="33" spans="1:18" ht="12.75" customHeight="1">
      <c r="A33" s="6" t="s">
        <v>45</v>
      </c>
      <c r="B33" s="6"/>
      <c r="C33" s="41" t="s">
        <v>29</v>
      </c>
      <c r="D33" s="6"/>
      <c r="E33" s="27" t="s">
        <v>142</v>
      </c>
      <c r="F33" s="6"/>
      <c r="G33" s="6"/>
      <c r="H33" s="6"/>
      <c r="I33" s="42">
        <f>0+Q33</f>
      </c>
      <c r="J33" s="6"/>
      <c r="O33">
        <f>0+R33</f>
      </c>
      <c r="Q33">
        <f>0+I34+I37+I40+I43+I46+I49+I52+I55+I58+I61+I64</f>
      </c>
      <c r="R33">
        <f>0+O34+O37+O40+O43+O46+O49+O52+O55+O58+O61+O64</f>
      </c>
    </row>
    <row r="34" spans="1:16" ht="12.75">
      <c r="A34" s="25" t="s">
        <v>47</v>
      </c>
      <c r="B34" s="29" t="s">
        <v>40</v>
      </c>
      <c r="C34" s="29" t="s">
        <v>143</v>
      </c>
      <c r="D34" s="25" t="s">
        <v>49</v>
      </c>
      <c r="E34" s="30" t="s">
        <v>144</v>
      </c>
      <c r="F34" s="31" t="s">
        <v>145</v>
      </c>
      <c r="G34" s="32">
        <v>13.288</v>
      </c>
      <c r="H34" s="33">
        <v>0</v>
      </c>
      <c r="I34" s="33">
        <f>ROUND(ROUND(H34,2)*ROUND(G34,3),2)</f>
      </c>
      <c r="J34" s="31" t="s">
        <v>57</v>
      </c>
      <c r="O34">
        <f>(I34*21)/100</f>
      </c>
      <c r="P34" t="s">
        <v>23</v>
      </c>
    </row>
    <row r="35" spans="1:5" ht="38.25">
      <c r="A35" s="34" t="s">
        <v>52</v>
      </c>
      <c r="E35" s="35" t="s">
        <v>146</v>
      </c>
    </row>
    <row r="36" spans="1:5" ht="76.5">
      <c r="A36" s="38" t="s">
        <v>54</v>
      </c>
      <c r="E36" s="37" t="s">
        <v>147</v>
      </c>
    </row>
    <row r="37" spans="1:16" ht="25.5">
      <c r="A37" s="25" t="s">
        <v>47</v>
      </c>
      <c r="B37" s="29" t="s">
        <v>42</v>
      </c>
      <c r="C37" s="29" t="s">
        <v>148</v>
      </c>
      <c r="D37" s="25" t="s">
        <v>49</v>
      </c>
      <c r="E37" s="30" t="s">
        <v>149</v>
      </c>
      <c r="F37" s="31" t="s">
        <v>145</v>
      </c>
      <c r="G37" s="32">
        <v>117.194</v>
      </c>
      <c r="H37" s="33">
        <v>0</v>
      </c>
      <c r="I37" s="33">
        <f>ROUND(ROUND(H37,2)*ROUND(G37,3),2)</f>
      </c>
      <c r="J37" s="31" t="s">
        <v>57</v>
      </c>
      <c r="O37">
        <f>(I37*21)/100</f>
      </c>
      <c r="P37" t="s">
        <v>23</v>
      </c>
    </row>
    <row r="38" spans="1:5" ht="12.75">
      <c r="A38" s="34" t="s">
        <v>52</v>
      </c>
      <c r="E38" s="35" t="s">
        <v>49</v>
      </c>
    </row>
    <row r="39" spans="1:5" ht="25.5">
      <c r="A39" s="38" t="s">
        <v>54</v>
      </c>
      <c r="E39" s="37" t="s">
        <v>150</v>
      </c>
    </row>
    <row r="40" spans="1:16" ht="12.75">
      <c r="A40" s="25" t="s">
        <v>47</v>
      </c>
      <c r="B40" s="29" t="s">
        <v>44</v>
      </c>
      <c r="C40" s="29" t="s">
        <v>151</v>
      </c>
      <c r="D40" s="25" t="s">
        <v>49</v>
      </c>
      <c r="E40" s="30" t="s">
        <v>152</v>
      </c>
      <c r="F40" s="31" t="s">
        <v>145</v>
      </c>
      <c r="G40" s="32">
        <v>31.788</v>
      </c>
      <c r="H40" s="33">
        <v>0</v>
      </c>
      <c r="I40" s="33">
        <f>ROUND(ROUND(H40,2)*ROUND(G40,3),2)</f>
      </c>
      <c r="J40" s="31" t="s">
        <v>57</v>
      </c>
      <c r="O40">
        <f>(I40*21)/100</f>
      </c>
      <c r="P40" t="s">
        <v>23</v>
      </c>
    </row>
    <row r="41" spans="1:5" ht="12.75">
      <c r="A41" s="34" t="s">
        <v>52</v>
      </c>
      <c r="E41" s="35" t="s">
        <v>153</v>
      </c>
    </row>
    <row r="42" spans="1:5" ht="102">
      <c r="A42" s="38" t="s">
        <v>54</v>
      </c>
      <c r="E42" s="37" t="s">
        <v>154</v>
      </c>
    </row>
    <row r="43" spans="1:16" ht="12.75">
      <c r="A43" s="25" t="s">
        <v>47</v>
      </c>
      <c r="B43" s="29" t="s">
        <v>91</v>
      </c>
      <c r="C43" s="29" t="s">
        <v>155</v>
      </c>
      <c r="D43" s="25" t="s">
        <v>49</v>
      </c>
      <c r="E43" s="30" t="s">
        <v>156</v>
      </c>
      <c r="F43" s="31" t="s">
        <v>145</v>
      </c>
      <c r="G43" s="32">
        <v>17.24</v>
      </c>
      <c r="H43" s="33">
        <v>0</v>
      </c>
      <c r="I43" s="33">
        <f>ROUND(ROUND(H43,2)*ROUND(G43,3),2)</f>
      </c>
      <c r="J43" s="31" t="s">
        <v>57</v>
      </c>
      <c r="O43">
        <f>(I43*21)/100</f>
      </c>
      <c r="P43" t="s">
        <v>23</v>
      </c>
    </row>
    <row r="44" spans="1:5" ht="38.25">
      <c r="A44" s="34" t="s">
        <v>52</v>
      </c>
      <c r="E44" s="35" t="s">
        <v>157</v>
      </c>
    </row>
    <row r="45" spans="1:5" ht="12.75">
      <c r="A45" s="38" t="s">
        <v>54</v>
      </c>
      <c r="E45" s="37" t="s">
        <v>158</v>
      </c>
    </row>
    <row r="46" spans="1:16" ht="12.75">
      <c r="A46" s="25" t="s">
        <v>47</v>
      </c>
      <c r="B46" s="29" t="s">
        <v>94</v>
      </c>
      <c r="C46" s="29" t="s">
        <v>159</v>
      </c>
      <c r="D46" s="25" t="s">
        <v>49</v>
      </c>
      <c r="E46" s="30" t="s">
        <v>160</v>
      </c>
      <c r="F46" s="31" t="s">
        <v>145</v>
      </c>
      <c r="G46" s="32">
        <v>418.262</v>
      </c>
      <c r="H46" s="33">
        <v>0</v>
      </c>
      <c r="I46" s="33">
        <f>ROUND(ROUND(H46,2)*ROUND(G46,3),2)</f>
      </c>
      <c r="J46" s="31" t="s">
        <v>57</v>
      </c>
      <c r="O46">
        <f>(I46*21)/100</f>
      </c>
      <c r="P46" t="s">
        <v>23</v>
      </c>
    </row>
    <row r="47" spans="1:5" ht="12.75">
      <c r="A47" s="34" t="s">
        <v>52</v>
      </c>
      <c r="E47" s="35" t="s">
        <v>161</v>
      </c>
    </row>
    <row r="48" spans="1:5" ht="25.5">
      <c r="A48" s="38" t="s">
        <v>54</v>
      </c>
      <c r="E48" s="37" t="s">
        <v>162</v>
      </c>
    </row>
    <row r="49" spans="1:16" ht="12.75">
      <c r="A49" s="25" t="s">
        <v>47</v>
      </c>
      <c r="B49" s="29" t="s">
        <v>98</v>
      </c>
      <c r="C49" s="29" t="s">
        <v>163</v>
      </c>
      <c r="D49" s="25" t="s">
        <v>49</v>
      </c>
      <c r="E49" s="30" t="s">
        <v>164</v>
      </c>
      <c r="F49" s="31" t="s">
        <v>145</v>
      </c>
      <c r="G49" s="32">
        <v>27</v>
      </c>
      <c r="H49" s="33">
        <v>0</v>
      </c>
      <c r="I49" s="33">
        <f>ROUND(ROUND(H49,2)*ROUND(G49,3),2)</f>
      </c>
      <c r="J49" s="31" t="s">
        <v>57</v>
      </c>
      <c r="O49">
        <f>(I49*21)/100</f>
      </c>
      <c r="P49" t="s">
        <v>23</v>
      </c>
    </row>
    <row r="50" spans="1:5" ht="25.5">
      <c r="A50" s="34" t="s">
        <v>52</v>
      </c>
      <c r="E50" s="35" t="s">
        <v>165</v>
      </c>
    </row>
    <row r="51" spans="1:5" ht="12.75">
      <c r="A51" s="38" t="s">
        <v>54</v>
      </c>
      <c r="E51" s="37" t="s">
        <v>166</v>
      </c>
    </row>
    <row r="52" spans="1:16" ht="12.75">
      <c r="A52" s="25" t="s">
        <v>47</v>
      </c>
      <c r="B52" s="29" t="s">
        <v>100</v>
      </c>
      <c r="C52" s="29" t="s">
        <v>167</v>
      </c>
      <c r="D52" s="25" t="s">
        <v>49</v>
      </c>
      <c r="E52" s="30" t="s">
        <v>168</v>
      </c>
      <c r="F52" s="31" t="s">
        <v>145</v>
      </c>
      <c r="G52" s="32">
        <v>649.027</v>
      </c>
      <c r="H52" s="33">
        <v>0</v>
      </c>
      <c r="I52" s="33">
        <f>ROUND(ROUND(H52,2)*ROUND(G52,3),2)</f>
      </c>
      <c r="J52" s="31" t="s">
        <v>57</v>
      </c>
      <c r="O52">
        <f>(I52*21)/100</f>
      </c>
      <c r="P52" t="s">
        <v>23</v>
      </c>
    </row>
    <row r="53" spans="1:5" ht="25.5">
      <c r="A53" s="34" t="s">
        <v>52</v>
      </c>
      <c r="E53" s="35" t="s">
        <v>169</v>
      </c>
    </row>
    <row r="54" spans="1:5" ht="76.5">
      <c r="A54" s="38" t="s">
        <v>54</v>
      </c>
      <c r="E54" s="37" t="s">
        <v>170</v>
      </c>
    </row>
    <row r="55" spans="1:16" ht="12.75">
      <c r="A55" s="25" t="s">
        <v>47</v>
      </c>
      <c r="B55" s="29" t="s">
        <v>105</v>
      </c>
      <c r="C55" s="29" t="s">
        <v>171</v>
      </c>
      <c r="D55" s="25" t="s">
        <v>49</v>
      </c>
      <c r="E55" s="30" t="s">
        <v>172</v>
      </c>
      <c r="F55" s="31" t="s">
        <v>51</v>
      </c>
      <c r="G55" s="32">
        <v>1</v>
      </c>
      <c r="H55" s="33">
        <v>0</v>
      </c>
      <c r="I55" s="33">
        <f>ROUND(ROUND(H55,2)*ROUND(G55,3),2)</f>
      </c>
      <c r="J55" s="31"/>
      <c r="O55">
        <f>(I55*21)/100</f>
      </c>
      <c r="P55" t="s">
        <v>23</v>
      </c>
    </row>
    <row r="56" spans="1:5" ht="38.25">
      <c r="A56" s="34" t="s">
        <v>52</v>
      </c>
      <c r="E56" s="35" t="s">
        <v>173</v>
      </c>
    </row>
    <row r="57" spans="1:5" ht="25.5">
      <c r="A57" s="38" t="s">
        <v>54</v>
      </c>
      <c r="E57" s="37" t="s">
        <v>141</v>
      </c>
    </row>
    <row r="58" spans="1:16" ht="12.75">
      <c r="A58" s="25" t="s">
        <v>47</v>
      </c>
      <c r="B58" s="29" t="s">
        <v>174</v>
      </c>
      <c r="C58" s="29" t="s">
        <v>175</v>
      </c>
      <c r="D58" s="25" t="s">
        <v>49</v>
      </c>
      <c r="E58" s="30" t="s">
        <v>176</v>
      </c>
      <c r="F58" s="31" t="s">
        <v>145</v>
      </c>
      <c r="G58" s="32">
        <v>649.027</v>
      </c>
      <c r="H58" s="33">
        <v>0</v>
      </c>
      <c r="I58" s="33">
        <f>ROUND(ROUND(H58,2)*ROUND(G58,3),2)</f>
      </c>
      <c r="J58" s="31" t="s">
        <v>57</v>
      </c>
      <c r="O58">
        <f>(I58*21)/100</f>
      </c>
      <c r="P58" t="s">
        <v>23</v>
      </c>
    </row>
    <row r="59" spans="1:5" ht="12.75">
      <c r="A59" s="34" t="s">
        <v>52</v>
      </c>
      <c r="E59" s="35" t="s">
        <v>177</v>
      </c>
    </row>
    <row r="60" spans="1:5" ht="76.5">
      <c r="A60" s="38" t="s">
        <v>54</v>
      </c>
      <c r="E60" s="37" t="s">
        <v>178</v>
      </c>
    </row>
    <row r="61" spans="1:16" ht="12.75">
      <c r="A61" s="25" t="s">
        <v>47</v>
      </c>
      <c r="B61" s="29" t="s">
        <v>179</v>
      </c>
      <c r="C61" s="29" t="s">
        <v>180</v>
      </c>
      <c r="D61" s="25" t="s">
        <v>49</v>
      </c>
      <c r="E61" s="30" t="s">
        <v>181</v>
      </c>
      <c r="F61" s="31" t="s">
        <v>145</v>
      </c>
      <c r="G61" s="32">
        <v>418.262</v>
      </c>
      <c r="H61" s="33">
        <v>0</v>
      </c>
      <c r="I61" s="33">
        <f>ROUND(ROUND(H61,2)*ROUND(G61,3),2)</f>
      </c>
      <c r="J61" s="31" t="s">
        <v>57</v>
      </c>
      <c r="O61">
        <f>(I61*21)/100</f>
      </c>
      <c r="P61" t="s">
        <v>23</v>
      </c>
    </row>
    <row r="62" spans="1:5" ht="12.75">
      <c r="A62" s="34" t="s">
        <v>52</v>
      </c>
      <c r="E62" s="35" t="s">
        <v>182</v>
      </c>
    </row>
    <row r="63" spans="1:5" ht="255">
      <c r="A63" s="38" t="s">
        <v>54</v>
      </c>
      <c r="E63" s="37" t="s">
        <v>183</v>
      </c>
    </row>
    <row r="64" spans="1:16" ht="12.75">
      <c r="A64" s="25" t="s">
        <v>47</v>
      </c>
      <c r="B64" s="29" t="s">
        <v>184</v>
      </c>
      <c r="C64" s="29" t="s">
        <v>185</v>
      </c>
      <c r="D64" s="25" t="s">
        <v>49</v>
      </c>
      <c r="E64" s="30" t="s">
        <v>186</v>
      </c>
      <c r="F64" s="31" t="s">
        <v>145</v>
      </c>
      <c r="G64" s="32">
        <v>26.505</v>
      </c>
      <c r="H64" s="33">
        <v>0</v>
      </c>
      <c r="I64" s="33">
        <f>ROUND(ROUND(H64,2)*ROUND(G64,3),2)</f>
      </c>
      <c r="J64" s="31" t="s">
        <v>57</v>
      </c>
      <c r="O64">
        <f>(I64*21)/100</f>
      </c>
      <c r="P64" t="s">
        <v>23</v>
      </c>
    </row>
    <row r="65" spans="1:5" ht="12.75">
      <c r="A65" s="34" t="s">
        <v>52</v>
      </c>
      <c r="E65" s="35" t="s">
        <v>187</v>
      </c>
    </row>
    <row r="66" spans="1:5" ht="76.5">
      <c r="A66" s="36" t="s">
        <v>54</v>
      </c>
      <c r="E66" s="37" t="s">
        <v>188</v>
      </c>
    </row>
    <row r="67" spans="1:18" ht="12.75" customHeight="1">
      <c r="A67" s="6" t="s">
        <v>45</v>
      </c>
      <c r="B67" s="6"/>
      <c r="C67" s="41" t="s">
        <v>23</v>
      </c>
      <c r="D67" s="6"/>
      <c r="E67" s="27" t="s">
        <v>189</v>
      </c>
      <c r="F67" s="6"/>
      <c r="G67" s="6"/>
      <c r="H67" s="6"/>
      <c r="I67" s="42">
        <f>0+Q67</f>
      </c>
      <c r="J67" s="6"/>
      <c r="O67">
        <f>0+R67</f>
      </c>
      <c r="Q67">
        <f>0+I68+I71+I74+I77+I80+I83+I86+I89+I92+I95</f>
      </c>
      <c r="R67">
        <f>0+O68+O71+O74+O77+O80+O83+O86+O89+O92+O95</f>
      </c>
    </row>
    <row r="68" spans="1:16" ht="12.75">
      <c r="A68" s="25" t="s">
        <v>47</v>
      </c>
      <c r="B68" s="29" t="s">
        <v>190</v>
      </c>
      <c r="C68" s="29" t="s">
        <v>191</v>
      </c>
      <c r="D68" s="25" t="s">
        <v>49</v>
      </c>
      <c r="E68" s="30" t="s">
        <v>192</v>
      </c>
      <c r="F68" s="31" t="s">
        <v>145</v>
      </c>
      <c r="G68" s="32">
        <v>0.129</v>
      </c>
      <c r="H68" s="33">
        <v>0</v>
      </c>
      <c r="I68" s="33">
        <f>ROUND(ROUND(H68,2)*ROUND(G68,3),2)</f>
      </c>
      <c r="J68" s="31" t="s">
        <v>57</v>
      </c>
      <c r="O68">
        <f>(I68*21)/100</f>
      </c>
      <c r="P68" t="s">
        <v>23</v>
      </c>
    </row>
    <row r="69" spans="1:5" ht="12.75">
      <c r="A69" s="34" t="s">
        <v>52</v>
      </c>
      <c r="E69" s="35" t="s">
        <v>193</v>
      </c>
    </row>
    <row r="70" spans="1:5" ht="63.75">
      <c r="A70" s="38" t="s">
        <v>54</v>
      </c>
      <c r="E70" s="37" t="s">
        <v>194</v>
      </c>
    </row>
    <row r="71" spans="1:16" ht="12.75">
      <c r="A71" s="25" t="s">
        <v>47</v>
      </c>
      <c r="B71" s="29" t="s">
        <v>195</v>
      </c>
      <c r="C71" s="29" t="s">
        <v>196</v>
      </c>
      <c r="D71" s="25" t="s">
        <v>49</v>
      </c>
      <c r="E71" s="30" t="s">
        <v>197</v>
      </c>
      <c r="F71" s="31" t="s">
        <v>145</v>
      </c>
      <c r="G71" s="32">
        <v>25.434</v>
      </c>
      <c r="H71" s="33">
        <v>0</v>
      </c>
      <c r="I71" s="33">
        <f>ROUND(ROUND(H71,2)*ROUND(G71,3),2)</f>
      </c>
      <c r="J71" s="31" t="s">
        <v>57</v>
      </c>
      <c r="O71">
        <f>(I71*21)/100</f>
      </c>
      <c r="P71" t="s">
        <v>23</v>
      </c>
    </row>
    <row r="72" spans="1:5" ht="12.75">
      <c r="A72" s="34" t="s">
        <v>52</v>
      </c>
      <c r="E72" s="35" t="s">
        <v>198</v>
      </c>
    </row>
    <row r="73" spans="1:5" ht="12.75">
      <c r="A73" s="38" t="s">
        <v>54</v>
      </c>
      <c r="E73" s="37" t="s">
        <v>199</v>
      </c>
    </row>
    <row r="74" spans="1:16" ht="12.75">
      <c r="A74" s="25" t="s">
        <v>47</v>
      </c>
      <c r="B74" s="29" t="s">
        <v>200</v>
      </c>
      <c r="C74" s="29" t="s">
        <v>201</v>
      </c>
      <c r="D74" s="25" t="s">
        <v>49</v>
      </c>
      <c r="E74" s="30" t="s">
        <v>202</v>
      </c>
      <c r="F74" s="31" t="s">
        <v>112</v>
      </c>
      <c r="G74" s="32">
        <v>3.306</v>
      </c>
      <c r="H74" s="33">
        <v>0</v>
      </c>
      <c r="I74" s="33">
        <f>ROUND(ROUND(H74,2)*ROUND(G74,3),2)</f>
      </c>
      <c r="J74" s="31" t="s">
        <v>57</v>
      </c>
      <c r="O74">
        <f>(I74*21)/100</f>
      </c>
      <c r="P74" t="s">
        <v>23</v>
      </c>
    </row>
    <row r="75" spans="1:5" ht="12.75">
      <c r="A75" s="34" t="s">
        <v>52</v>
      </c>
      <c r="E75" s="35" t="s">
        <v>203</v>
      </c>
    </row>
    <row r="76" spans="1:5" ht="25.5">
      <c r="A76" s="38" t="s">
        <v>54</v>
      </c>
      <c r="E76" s="37" t="s">
        <v>204</v>
      </c>
    </row>
    <row r="77" spans="1:16" ht="12.75">
      <c r="A77" s="25" t="s">
        <v>47</v>
      </c>
      <c r="B77" s="29" t="s">
        <v>205</v>
      </c>
      <c r="C77" s="29" t="s">
        <v>206</v>
      </c>
      <c r="D77" s="25" t="s">
        <v>49</v>
      </c>
      <c r="E77" s="30" t="s">
        <v>207</v>
      </c>
      <c r="F77" s="31" t="s">
        <v>51</v>
      </c>
      <c r="G77" s="32">
        <v>1</v>
      </c>
      <c r="H77" s="33">
        <v>0</v>
      </c>
      <c r="I77" s="33">
        <f>ROUND(ROUND(H77,2)*ROUND(G77,3),2)</f>
      </c>
      <c r="J77" s="31"/>
      <c r="O77">
        <f>(I77*21)/100</f>
      </c>
      <c r="P77" t="s">
        <v>23</v>
      </c>
    </row>
    <row r="78" spans="1:5" ht="38.25">
      <c r="A78" s="34" t="s">
        <v>52</v>
      </c>
      <c r="E78" s="35" t="s">
        <v>208</v>
      </c>
    </row>
    <row r="79" spans="1:5" ht="12.75">
      <c r="A79" s="38" t="s">
        <v>54</v>
      </c>
      <c r="E79" s="37" t="s">
        <v>65</v>
      </c>
    </row>
    <row r="80" spans="1:16" ht="12.75">
      <c r="A80" s="25" t="s">
        <v>47</v>
      </c>
      <c r="B80" s="29" t="s">
        <v>209</v>
      </c>
      <c r="C80" s="29" t="s">
        <v>210</v>
      </c>
      <c r="D80" s="25" t="s">
        <v>49</v>
      </c>
      <c r="E80" s="30" t="s">
        <v>211</v>
      </c>
      <c r="F80" s="31" t="s">
        <v>212</v>
      </c>
      <c r="G80" s="32">
        <v>33</v>
      </c>
      <c r="H80" s="33">
        <v>0</v>
      </c>
      <c r="I80" s="33">
        <f>ROUND(ROUND(H80,2)*ROUND(G80,3),2)</f>
      </c>
      <c r="J80" s="31" t="s">
        <v>57</v>
      </c>
      <c r="O80">
        <f>(I80*21)/100</f>
      </c>
      <c r="P80" t="s">
        <v>23</v>
      </c>
    </row>
    <row r="81" spans="1:5" ht="12.75">
      <c r="A81" s="34" t="s">
        <v>52</v>
      </c>
      <c r="E81" s="35" t="s">
        <v>213</v>
      </c>
    </row>
    <row r="82" spans="1:5" ht="12.75">
      <c r="A82" s="38" t="s">
        <v>54</v>
      </c>
      <c r="E82" s="37" t="s">
        <v>214</v>
      </c>
    </row>
    <row r="83" spans="1:16" ht="12.75">
      <c r="A83" s="25" t="s">
        <v>47</v>
      </c>
      <c r="B83" s="29" t="s">
        <v>215</v>
      </c>
      <c r="C83" s="29" t="s">
        <v>216</v>
      </c>
      <c r="D83" s="25" t="s">
        <v>49</v>
      </c>
      <c r="E83" s="30" t="s">
        <v>217</v>
      </c>
      <c r="F83" s="31" t="s">
        <v>212</v>
      </c>
      <c r="G83" s="32">
        <v>7</v>
      </c>
      <c r="H83" s="33">
        <v>0</v>
      </c>
      <c r="I83" s="33">
        <f>ROUND(ROUND(H83,2)*ROUND(G83,3),2)</f>
      </c>
      <c r="J83" s="31" t="s">
        <v>57</v>
      </c>
      <c r="O83">
        <f>(I83*21)/100</f>
      </c>
      <c r="P83" t="s">
        <v>23</v>
      </c>
    </row>
    <row r="84" spans="1:5" ht="12.75">
      <c r="A84" s="34" t="s">
        <v>52</v>
      </c>
      <c r="E84" s="35" t="s">
        <v>218</v>
      </c>
    </row>
    <row r="85" spans="1:5" ht="12.75">
      <c r="A85" s="38" t="s">
        <v>54</v>
      </c>
      <c r="E85" s="37" t="s">
        <v>219</v>
      </c>
    </row>
    <row r="86" spans="1:16" ht="12.75">
      <c r="A86" s="25" t="s">
        <v>47</v>
      </c>
      <c r="B86" s="29" t="s">
        <v>220</v>
      </c>
      <c r="C86" s="29" t="s">
        <v>221</v>
      </c>
      <c r="D86" s="25" t="s">
        <v>49</v>
      </c>
      <c r="E86" s="30" t="s">
        <v>222</v>
      </c>
      <c r="F86" s="31" t="s">
        <v>145</v>
      </c>
      <c r="G86" s="32">
        <v>31.164</v>
      </c>
      <c r="H86" s="33">
        <v>0</v>
      </c>
      <c r="I86" s="33">
        <f>ROUND(ROUND(H86,2)*ROUND(G86,3),2)</f>
      </c>
      <c r="J86" s="31" t="s">
        <v>57</v>
      </c>
      <c r="O86">
        <f>(I86*21)/100</f>
      </c>
      <c r="P86" t="s">
        <v>23</v>
      </c>
    </row>
    <row r="87" spans="1:5" ht="12.75">
      <c r="A87" s="34" t="s">
        <v>52</v>
      </c>
      <c r="E87" s="35" t="s">
        <v>223</v>
      </c>
    </row>
    <row r="88" spans="1:5" ht="76.5">
      <c r="A88" s="38" t="s">
        <v>54</v>
      </c>
      <c r="E88" s="37" t="s">
        <v>224</v>
      </c>
    </row>
    <row r="89" spans="1:16" ht="12.75">
      <c r="A89" s="25" t="s">
        <v>47</v>
      </c>
      <c r="B89" s="29" t="s">
        <v>225</v>
      </c>
      <c r="C89" s="29" t="s">
        <v>226</v>
      </c>
      <c r="D89" s="25" t="s">
        <v>49</v>
      </c>
      <c r="E89" s="30" t="s">
        <v>227</v>
      </c>
      <c r="F89" s="31" t="s">
        <v>112</v>
      </c>
      <c r="G89" s="32">
        <v>5.61</v>
      </c>
      <c r="H89" s="33">
        <v>0</v>
      </c>
      <c r="I89" s="33">
        <f>ROUND(ROUND(H89,2)*ROUND(G89,3),2)</f>
      </c>
      <c r="J89" s="31" t="s">
        <v>57</v>
      </c>
      <c r="O89">
        <f>(I89*21)/100</f>
      </c>
      <c r="P89" t="s">
        <v>23</v>
      </c>
    </row>
    <row r="90" spans="1:5" ht="12.75">
      <c r="A90" s="34" t="s">
        <v>52</v>
      </c>
      <c r="E90" s="35" t="s">
        <v>228</v>
      </c>
    </row>
    <row r="91" spans="1:5" ht="25.5">
      <c r="A91" s="38" t="s">
        <v>54</v>
      </c>
      <c r="E91" s="37" t="s">
        <v>229</v>
      </c>
    </row>
    <row r="92" spans="1:16" ht="12.75">
      <c r="A92" s="25" t="s">
        <v>47</v>
      </c>
      <c r="B92" s="29" t="s">
        <v>230</v>
      </c>
      <c r="C92" s="29" t="s">
        <v>231</v>
      </c>
      <c r="D92" s="25" t="s">
        <v>49</v>
      </c>
      <c r="E92" s="30" t="s">
        <v>232</v>
      </c>
      <c r="F92" s="31" t="s">
        <v>233</v>
      </c>
      <c r="G92" s="32">
        <v>41</v>
      </c>
      <c r="H92" s="33">
        <v>0</v>
      </c>
      <c r="I92" s="33">
        <f>ROUND(ROUND(H92,2)*ROUND(G92,3),2)</f>
      </c>
      <c r="J92" s="31" t="s">
        <v>57</v>
      </c>
      <c r="O92">
        <f>(I92*21)/100</f>
      </c>
      <c r="P92" t="s">
        <v>23</v>
      </c>
    </row>
    <row r="93" spans="1:5" ht="12.75">
      <c r="A93" s="34" t="s">
        <v>52</v>
      </c>
      <c r="E93" s="35" t="s">
        <v>234</v>
      </c>
    </row>
    <row r="94" spans="1:5" ht="127.5">
      <c r="A94" s="38" t="s">
        <v>54</v>
      </c>
      <c r="E94" s="37" t="s">
        <v>235</v>
      </c>
    </row>
    <row r="95" spans="1:16" ht="12.75">
      <c r="A95" s="25" t="s">
        <v>47</v>
      </c>
      <c r="B95" s="29" t="s">
        <v>236</v>
      </c>
      <c r="C95" s="29" t="s">
        <v>237</v>
      </c>
      <c r="D95" s="25" t="s">
        <v>49</v>
      </c>
      <c r="E95" s="30" t="s">
        <v>238</v>
      </c>
      <c r="F95" s="31" t="s">
        <v>233</v>
      </c>
      <c r="G95" s="32">
        <v>36.96</v>
      </c>
      <c r="H95" s="33">
        <v>0</v>
      </c>
      <c r="I95" s="33">
        <f>ROUND(ROUND(H95,2)*ROUND(G95,3),2)</f>
      </c>
      <c r="J95" s="31" t="s">
        <v>57</v>
      </c>
      <c r="O95">
        <f>(I95*21)/100</f>
      </c>
      <c r="P95" t="s">
        <v>23</v>
      </c>
    </row>
    <row r="96" spans="1:5" ht="25.5">
      <c r="A96" s="34" t="s">
        <v>52</v>
      </c>
      <c r="E96" s="35" t="s">
        <v>239</v>
      </c>
    </row>
    <row r="97" spans="1:5" ht="76.5">
      <c r="A97" s="36" t="s">
        <v>54</v>
      </c>
      <c r="E97" s="37" t="s">
        <v>240</v>
      </c>
    </row>
    <row r="98" spans="1:18" ht="12.75" customHeight="1">
      <c r="A98" s="6" t="s">
        <v>45</v>
      </c>
      <c r="B98" s="6"/>
      <c r="C98" s="41" t="s">
        <v>22</v>
      </c>
      <c r="D98" s="6"/>
      <c r="E98" s="27" t="s">
        <v>241</v>
      </c>
      <c r="F98" s="6"/>
      <c r="G98" s="6"/>
      <c r="H98" s="6"/>
      <c r="I98" s="42">
        <f>0+Q98</f>
      </c>
      <c r="J98" s="6"/>
      <c r="O98">
        <f>0+R98</f>
      </c>
      <c r="Q98">
        <f>0+I99+I102+I105+I108+I111+I114</f>
      </c>
      <c r="R98">
        <f>0+O99+O102+O105+O108+O111+O114</f>
      </c>
    </row>
    <row r="99" spans="1:16" ht="12.75">
      <c r="A99" s="25" t="s">
        <v>47</v>
      </c>
      <c r="B99" s="29" t="s">
        <v>242</v>
      </c>
      <c r="C99" s="29" t="s">
        <v>243</v>
      </c>
      <c r="D99" s="25" t="s">
        <v>49</v>
      </c>
      <c r="E99" s="30" t="s">
        <v>244</v>
      </c>
      <c r="F99" s="31" t="s">
        <v>245</v>
      </c>
      <c r="G99" s="32">
        <v>144</v>
      </c>
      <c r="H99" s="33">
        <v>0</v>
      </c>
      <c r="I99" s="33">
        <f>ROUND(ROUND(H99,2)*ROUND(G99,3),2)</f>
      </c>
      <c r="J99" s="31" t="s">
        <v>57</v>
      </c>
      <c r="O99">
        <f>(I99*21)/100</f>
      </c>
      <c r="P99" t="s">
        <v>23</v>
      </c>
    </row>
    <row r="100" spans="1:5" ht="38.25">
      <c r="A100" s="34" t="s">
        <v>52</v>
      </c>
      <c r="E100" s="35" t="s">
        <v>246</v>
      </c>
    </row>
    <row r="101" spans="1:5" ht="76.5">
      <c r="A101" s="38" t="s">
        <v>54</v>
      </c>
      <c r="E101" s="37" t="s">
        <v>247</v>
      </c>
    </row>
    <row r="102" spans="1:16" ht="12.75">
      <c r="A102" s="25" t="s">
        <v>47</v>
      </c>
      <c r="B102" s="29" t="s">
        <v>248</v>
      </c>
      <c r="C102" s="29" t="s">
        <v>249</v>
      </c>
      <c r="D102" s="25" t="s">
        <v>49</v>
      </c>
      <c r="E102" s="30" t="s">
        <v>250</v>
      </c>
      <c r="F102" s="31" t="s">
        <v>145</v>
      </c>
      <c r="G102" s="32">
        <v>19.991</v>
      </c>
      <c r="H102" s="33">
        <v>0</v>
      </c>
      <c r="I102" s="33">
        <f>ROUND(ROUND(H102,2)*ROUND(G102,3),2)</f>
      </c>
      <c r="J102" s="31" t="s">
        <v>57</v>
      </c>
      <c r="O102">
        <f>(I102*21)/100</f>
      </c>
      <c r="P102" t="s">
        <v>23</v>
      </c>
    </row>
    <row r="103" spans="1:5" ht="12.75">
      <c r="A103" s="34" t="s">
        <v>52</v>
      </c>
      <c r="E103" s="35" t="s">
        <v>251</v>
      </c>
    </row>
    <row r="104" spans="1:5" ht="76.5">
      <c r="A104" s="38" t="s">
        <v>54</v>
      </c>
      <c r="E104" s="37" t="s">
        <v>252</v>
      </c>
    </row>
    <row r="105" spans="1:16" ht="12.75">
      <c r="A105" s="25" t="s">
        <v>47</v>
      </c>
      <c r="B105" s="29" t="s">
        <v>253</v>
      </c>
      <c r="C105" s="29" t="s">
        <v>254</v>
      </c>
      <c r="D105" s="25" t="s">
        <v>49</v>
      </c>
      <c r="E105" s="30" t="s">
        <v>255</v>
      </c>
      <c r="F105" s="31" t="s">
        <v>112</v>
      </c>
      <c r="G105" s="32">
        <v>3.199</v>
      </c>
      <c r="H105" s="33">
        <v>0</v>
      </c>
      <c r="I105" s="33">
        <f>ROUND(ROUND(H105,2)*ROUND(G105,3),2)</f>
      </c>
      <c r="J105" s="31" t="s">
        <v>57</v>
      </c>
      <c r="O105">
        <f>(I105*21)/100</f>
      </c>
      <c r="P105" t="s">
        <v>23</v>
      </c>
    </row>
    <row r="106" spans="1:5" ht="12.75">
      <c r="A106" s="34" t="s">
        <v>52</v>
      </c>
      <c r="E106" s="35" t="s">
        <v>256</v>
      </c>
    </row>
    <row r="107" spans="1:5" ht="25.5">
      <c r="A107" s="38" t="s">
        <v>54</v>
      </c>
      <c r="E107" s="37" t="s">
        <v>257</v>
      </c>
    </row>
    <row r="108" spans="1:16" ht="25.5">
      <c r="A108" s="25" t="s">
        <v>47</v>
      </c>
      <c r="B108" s="29" t="s">
        <v>258</v>
      </c>
      <c r="C108" s="29" t="s">
        <v>259</v>
      </c>
      <c r="D108" s="25" t="s">
        <v>49</v>
      </c>
      <c r="E108" s="30" t="s">
        <v>260</v>
      </c>
      <c r="F108" s="31" t="s">
        <v>145</v>
      </c>
      <c r="G108" s="32">
        <v>41</v>
      </c>
      <c r="H108" s="33">
        <v>0</v>
      </c>
      <c r="I108" s="33">
        <f>ROUND(ROUND(H108,2)*ROUND(G108,3),2)</f>
      </c>
      <c r="J108" s="31" t="s">
        <v>57</v>
      </c>
      <c r="O108">
        <f>(I108*21)/100</f>
      </c>
      <c r="P108" t="s">
        <v>23</v>
      </c>
    </row>
    <row r="109" spans="1:5" ht="25.5">
      <c r="A109" s="34" t="s">
        <v>52</v>
      </c>
      <c r="E109" s="35" t="s">
        <v>261</v>
      </c>
    </row>
    <row r="110" spans="1:5" ht="127.5">
      <c r="A110" s="38" t="s">
        <v>54</v>
      </c>
      <c r="E110" s="37" t="s">
        <v>262</v>
      </c>
    </row>
    <row r="111" spans="1:16" ht="12.75">
      <c r="A111" s="25" t="s">
        <v>47</v>
      </c>
      <c r="B111" s="29" t="s">
        <v>263</v>
      </c>
      <c r="C111" s="29" t="s">
        <v>264</v>
      </c>
      <c r="D111" s="25" t="s">
        <v>49</v>
      </c>
      <c r="E111" s="30" t="s">
        <v>265</v>
      </c>
      <c r="F111" s="31" t="s">
        <v>145</v>
      </c>
      <c r="G111" s="32">
        <v>186.068</v>
      </c>
      <c r="H111" s="33">
        <v>0</v>
      </c>
      <c r="I111" s="33">
        <f>ROUND(ROUND(H111,2)*ROUND(G111,3),2)</f>
      </c>
      <c r="J111" s="31" t="s">
        <v>57</v>
      </c>
      <c r="O111">
        <f>(I111*21)/100</f>
      </c>
      <c r="P111" t="s">
        <v>23</v>
      </c>
    </row>
    <row r="112" spans="1:5" ht="12.75">
      <c r="A112" s="34" t="s">
        <v>52</v>
      </c>
      <c r="E112" s="35" t="s">
        <v>266</v>
      </c>
    </row>
    <row r="113" spans="1:5" ht="153">
      <c r="A113" s="38" t="s">
        <v>54</v>
      </c>
      <c r="E113" s="37" t="s">
        <v>267</v>
      </c>
    </row>
    <row r="114" spans="1:16" ht="12.75">
      <c r="A114" s="25" t="s">
        <v>47</v>
      </c>
      <c r="B114" s="29" t="s">
        <v>268</v>
      </c>
      <c r="C114" s="29" t="s">
        <v>269</v>
      </c>
      <c r="D114" s="25" t="s">
        <v>49</v>
      </c>
      <c r="E114" s="30" t="s">
        <v>270</v>
      </c>
      <c r="F114" s="31" t="s">
        <v>112</v>
      </c>
      <c r="G114" s="32">
        <v>44.657</v>
      </c>
      <c r="H114" s="33">
        <v>0</v>
      </c>
      <c r="I114" s="33">
        <f>ROUND(ROUND(H114,2)*ROUND(G114,3),2)</f>
      </c>
      <c r="J114" s="31" t="s">
        <v>57</v>
      </c>
      <c r="O114">
        <f>(I114*21)/100</f>
      </c>
      <c r="P114" t="s">
        <v>23</v>
      </c>
    </row>
    <row r="115" spans="1:5" ht="12.75">
      <c r="A115" s="34" t="s">
        <v>52</v>
      </c>
      <c r="E115" s="35" t="s">
        <v>271</v>
      </c>
    </row>
    <row r="116" spans="1:5" ht="25.5">
      <c r="A116" s="36" t="s">
        <v>54</v>
      </c>
      <c r="E116" s="37" t="s">
        <v>272</v>
      </c>
    </row>
    <row r="117" spans="1:18" ht="12.75" customHeight="1">
      <c r="A117" s="6" t="s">
        <v>45</v>
      </c>
      <c r="B117" s="6"/>
      <c r="C117" s="41" t="s">
        <v>33</v>
      </c>
      <c r="D117" s="6"/>
      <c r="E117" s="27" t="s">
        <v>273</v>
      </c>
      <c r="F117" s="6"/>
      <c r="G117" s="6"/>
      <c r="H117" s="6"/>
      <c r="I117" s="42">
        <f>0+Q117</f>
      </c>
      <c r="J117" s="6"/>
      <c r="O117">
        <f>0+R117</f>
      </c>
      <c r="Q117">
        <f>0+I118+I121+I124+I127+I130+I133+I136+I139</f>
      </c>
      <c r="R117">
        <f>0+O118+O121+O124+O127+O130+O133+O136+O139</f>
      </c>
    </row>
    <row r="118" spans="1:16" ht="12.75">
      <c r="A118" s="25" t="s">
        <v>47</v>
      </c>
      <c r="B118" s="29" t="s">
        <v>274</v>
      </c>
      <c r="C118" s="29" t="s">
        <v>275</v>
      </c>
      <c r="D118" s="25" t="s">
        <v>49</v>
      </c>
      <c r="E118" s="30" t="s">
        <v>276</v>
      </c>
      <c r="F118" s="31" t="s">
        <v>145</v>
      </c>
      <c r="G118" s="32">
        <v>1.568</v>
      </c>
      <c r="H118" s="33">
        <v>0</v>
      </c>
      <c r="I118" s="33">
        <f>ROUND(ROUND(H118,2)*ROUND(G118,3),2)</f>
      </c>
      <c r="J118" s="31" t="s">
        <v>57</v>
      </c>
      <c r="O118">
        <f>(I118*21)/100</f>
      </c>
      <c r="P118" t="s">
        <v>23</v>
      </c>
    </row>
    <row r="119" spans="1:5" ht="12.75">
      <c r="A119" s="34" t="s">
        <v>52</v>
      </c>
      <c r="E119" s="35" t="s">
        <v>49</v>
      </c>
    </row>
    <row r="120" spans="1:5" ht="25.5">
      <c r="A120" s="38" t="s">
        <v>54</v>
      </c>
      <c r="E120" s="37" t="s">
        <v>277</v>
      </c>
    </row>
    <row r="121" spans="1:16" ht="12.75">
      <c r="A121" s="25" t="s">
        <v>47</v>
      </c>
      <c r="B121" s="29" t="s">
        <v>278</v>
      </c>
      <c r="C121" s="29" t="s">
        <v>279</v>
      </c>
      <c r="D121" s="25" t="s">
        <v>49</v>
      </c>
      <c r="E121" s="30" t="s">
        <v>280</v>
      </c>
      <c r="F121" s="31" t="s">
        <v>145</v>
      </c>
      <c r="G121" s="32">
        <v>30.175</v>
      </c>
      <c r="H121" s="33">
        <v>0</v>
      </c>
      <c r="I121" s="33">
        <f>ROUND(ROUND(H121,2)*ROUND(G121,3),2)</f>
      </c>
      <c r="J121" s="31" t="s">
        <v>57</v>
      </c>
      <c r="O121">
        <f>(I121*21)/100</f>
      </c>
      <c r="P121" t="s">
        <v>23</v>
      </c>
    </row>
    <row r="122" spans="1:5" ht="12.75">
      <c r="A122" s="34" t="s">
        <v>52</v>
      </c>
      <c r="E122" s="35" t="s">
        <v>281</v>
      </c>
    </row>
    <row r="123" spans="1:5" ht="114.75">
      <c r="A123" s="38" t="s">
        <v>54</v>
      </c>
      <c r="E123" s="37" t="s">
        <v>282</v>
      </c>
    </row>
    <row r="124" spans="1:16" ht="12.75">
      <c r="A124" s="25" t="s">
        <v>47</v>
      </c>
      <c r="B124" s="29" t="s">
        <v>283</v>
      </c>
      <c r="C124" s="29" t="s">
        <v>284</v>
      </c>
      <c r="D124" s="25" t="s">
        <v>49</v>
      </c>
      <c r="E124" s="30" t="s">
        <v>285</v>
      </c>
      <c r="F124" s="31" t="s">
        <v>145</v>
      </c>
      <c r="G124" s="32">
        <v>7.334</v>
      </c>
      <c r="H124" s="33">
        <v>0</v>
      </c>
      <c r="I124" s="33">
        <f>ROUND(ROUND(H124,2)*ROUND(G124,3),2)</f>
      </c>
      <c r="J124" s="31" t="s">
        <v>57</v>
      </c>
      <c r="O124">
        <f>(I124*21)/100</f>
      </c>
      <c r="P124" t="s">
        <v>23</v>
      </c>
    </row>
    <row r="125" spans="1:5" ht="12.75">
      <c r="A125" s="34" t="s">
        <v>52</v>
      </c>
      <c r="E125" s="35" t="s">
        <v>286</v>
      </c>
    </row>
    <row r="126" spans="1:5" ht="153">
      <c r="A126" s="38" t="s">
        <v>54</v>
      </c>
      <c r="E126" s="37" t="s">
        <v>287</v>
      </c>
    </row>
    <row r="127" spans="1:16" ht="12.75">
      <c r="A127" s="25" t="s">
        <v>47</v>
      </c>
      <c r="B127" s="29" t="s">
        <v>288</v>
      </c>
      <c r="C127" s="29" t="s">
        <v>289</v>
      </c>
      <c r="D127" s="25" t="s">
        <v>49</v>
      </c>
      <c r="E127" s="30" t="s">
        <v>290</v>
      </c>
      <c r="F127" s="31" t="s">
        <v>145</v>
      </c>
      <c r="G127" s="32">
        <v>11.088</v>
      </c>
      <c r="H127" s="33">
        <v>0</v>
      </c>
      <c r="I127" s="33">
        <f>ROUND(ROUND(H127,2)*ROUND(G127,3),2)</f>
      </c>
      <c r="J127" s="31" t="s">
        <v>57</v>
      </c>
      <c r="O127">
        <f>(I127*21)/100</f>
      </c>
      <c r="P127" t="s">
        <v>23</v>
      </c>
    </row>
    <row r="128" spans="1:5" ht="12.75">
      <c r="A128" s="34" t="s">
        <v>52</v>
      </c>
      <c r="E128" s="35" t="s">
        <v>291</v>
      </c>
    </row>
    <row r="129" spans="1:5" ht="76.5">
      <c r="A129" s="38" t="s">
        <v>54</v>
      </c>
      <c r="E129" s="37" t="s">
        <v>292</v>
      </c>
    </row>
    <row r="130" spans="1:16" ht="12.75">
      <c r="A130" s="25" t="s">
        <v>47</v>
      </c>
      <c r="B130" s="29" t="s">
        <v>293</v>
      </c>
      <c r="C130" s="29" t="s">
        <v>294</v>
      </c>
      <c r="D130" s="25" t="s">
        <v>49</v>
      </c>
      <c r="E130" s="30" t="s">
        <v>295</v>
      </c>
      <c r="F130" s="31" t="s">
        <v>145</v>
      </c>
      <c r="G130" s="32">
        <v>6.3</v>
      </c>
      <c r="H130" s="33">
        <v>0</v>
      </c>
      <c r="I130" s="33">
        <f>ROUND(ROUND(H130,2)*ROUND(G130,3),2)</f>
      </c>
      <c r="J130" s="31" t="s">
        <v>57</v>
      </c>
      <c r="O130">
        <f>(I130*21)/100</f>
      </c>
      <c r="P130" t="s">
        <v>23</v>
      </c>
    </row>
    <row r="131" spans="1:5" ht="12.75">
      <c r="A131" s="34" t="s">
        <v>52</v>
      </c>
      <c r="E131" s="35" t="s">
        <v>296</v>
      </c>
    </row>
    <row r="132" spans="1:5" ht="12.75">
      <c r="A132" s="38" t="s">
        <v>54</v>
      </c>
      <c r="E132" s="37" t="s">
        <v>297</v>
      </c>
    </row>
    <row r="133" spans="1:16" ht="12.75">
      <c r="A133" s="25" t="s">
        <v>47</v>
      </c>
      <c r="B133" s="29" t="s">
        <v>298</v>
      </c>
      <c r="C133" s="29" t="s">
        <v>299</v>
      </c>
      <c r="D133" s="25" t="s">
        <v>49</v>
      </c>
      <c r="E133" s="30" t="s">
        <v>300</v>
      </c>
      <c r="F133" s="31" t="s">
        <v>145</v>
      </c>
      <c r="G133" s="32">
        <v>29.221</v>
      </c>
      <c r="H133" s="33">
        <v>0</v>
      </c>
      <c r="I133" s="33">
        <f>ROUND(ROUND(H133,2)*ROUND(G133,3),2)</f>
      </c>
      <c r="J133" s="31" t="s">
        <v>57</v>
      </c>
      <c r="O133">
        <f>(I133*21)/100</f>
      </c>
      <c r="P133" t="s">
        <v>23</v>
      </c>
    </row>
    <row r="134" spans="1:5" ht="12.75">
      <c r="A134" s="34" t="s">
        <v>52</v>
      </c>
      <c r="E134" s="35" t="s">
        <v>301</v>
      </c>
    </row>
    <row r="135" spans="1:5" ht="76.5">
      <c r="A135" s="38" t="s">
        <v>54</v>
      </c>
      <c r="E135" s="37" t="s">
        <v>302</v>
      </c>
    </row>
    <row r="136" spans="1:16" ht="12.75">
      <c r="A136" s="25" t="s">
        <v>47</v>
      </c>
      <c r="B136" s="29" t="s">
        <v>303</v>
      </c>
      <c r="C136" s="29" t="s">
        <v>304</v>
      </c>
      <c r="D136" s="25" t="s">
        <v>49</v>
      </c>
      <c r="E136" s="30" t="s">
        <v>305</v>
      </c>
      <c r="F136" s="31" t="s">
        <v>145</v>
      </c>
      <c r="G136" s="32">
        <v>30</v>
      </c>
      <c r="H136" s="33">
        <v>0</v>
      </c>
      <c r="I136" s="33">
        <f>ROUND(ROUND(H136,2)*ROUND(G136,3),2)</f>
      </c>
      <c r="J136" s="31" t="s">
        <v>57</v>
      </c>
      <c r="O136">
        <f>(I136*21)/100</f>
      </c>
      <c r="P136" t="s">
        <v>23</v>
      </c>
    </row>
    <row r="137" spans="1:5" ht="12.75">
      <c r="A137" s="34" t="s">
        <v>52</v>
      </c>
      <c r="E137" s="35" t="s">
        <v>306</v>
      </c>
    </row>
    <row r="138" spans="1:5" ht="25.5">
      <c r="A138" s="38" t="s">
        <v>54</v>
      </c>
      <c r="E138" s="37" t="s">
        <v>307</v>
      </c>
    </row>
    <row r="139" spans="1:16" ht="12.75">
      <c r="A139" s="25" t="s">
        <v>47</v>
      </c>
      <c r="B139" s="29" t="s">
        <v>308</v>
      </c>
      <c r="C139" s="29" t="s">
        <v>309</v>
      </c>
      <c r="D139" s="25" t="s">
        <v>49</v>
      </c>
      <c r="E139" s="30" t="s">
        <v>310</v>
      </c>
      <c r="F139" s="31" t="s">
        <v>145</v>
      </c>
      <c r="G139" s="32">
        <v>4.911</v>
      </c>
      <c r="H139" s="33">
        <v>0</v>
      </c>
      <c r="I139" s="33">
        <f>ROUND(ROUND(H139,2)*ROUND(G139,3),2)</f>
      </c>
      <c r="J139" s="31" t="s">
        <v>57</v>
      </c>
      <c r="O139">
        <f>(I139*21)/100</f>
      </c>
      <c r="P139" t="s">
        <v>23</v>
      </c>
    </row>
    <row r="140" spans="1:5" ht="25.5">
      <c r="A140" s="34" t="s">
        <v>52</v>
      </c>
      <c r="E140" s="35" t="s">
        <v>311</v>
      </c>
    </row>
    <row r="141" spans="1:5" ht="114.75">
      <c r="A141" s="36" t="s">
        <v>54</v>
      </c>
      <c r="E141" s="37" t="s">
        <v>312</v>
      </c>
    </row>
    <row r="142" spans="1:18" ht="12.75" customHeight="1">
      <c r="A142" s="6" t="s">
        <v>45</v>
      </c>
      <c r="B142" s="6"/>
      <c r="C142" s="41" t="s">
        <v>35</v>
      </c>
      <c r="D142" s="6"/>
      <c r="E142" s="27" t="s">
        <v>313</v>
      </c>
      <c r="F142" s="6"/>
      <c r="G142" s="6"/>
      <c r="H142" s="6"/>
      <c r="I142" s="42">
        <f>0+Q142</f>
      </c>
      <c r="J142" s="6"/>
      <c r="O142">
        <f>0+R142</f>
      </c>
      <c r="Q142">
        <f>0+I143+I146+I149+I152+I155+I158+I161+I164</f>
      </c>
      <c r="R142">
        <f>0+O143+O146+O149+O152+O155+O158+O161+O164</f>
      </c>
    </row>
    <row r="143" spans="1:16" ht="25.5">
      <c r="A143" s="25" t="s">
        <v>47</v>
      </c>
      <c r="B143" s="29" t="s">
        <v>314</v>
      </c>
      <c r="C143" s="29" t="s">
        <v>315</v>
      </c>
      <c r="D143" s="25" t="s">
        <v>49</v>
      </c>
      <c r="E143" s="30" t="s">
        <v>316</v>
      </c>
      <c r="F143" s="31" t="s">
        <v>233</v>
      </c>
      <c r="G143" s="32">
        <v>81</v>
      </c>
      <c r="H143" s="33">
        <v>0</v>
      </c>
      <c r="I143" s="33">
        <f>ROUND(ROUND(H143,2)*ROUND(G143,3),2)</f>
      </c>
      <c r="J143" s="31" t="s">
        <v>57</v>
      </c>
      <c r="O143">
        <f>(I143*21)/100</f>
      </c>
      <c r="P143" t="s">
        <v>23</v>
      </c>
    </row>
    <row r="144" spans="1:5" ht="12.75">
      <c r="A144" s="34" t="s">
        <v>52</v>
      </c>
      <c r="E144" s="35" t="s">
        <v>317</v>
      </c>
    </row>
    <row r="145" spans="1:5" ht="51">
      <c r="A145" s="38" t="s">
        <v>54</v>
      </c>
      <c r="E145" s="37" t="s">
        <v>318</v>
      </c>
    </row>
    <row r="146" spans="1:16" ht="12.75">
      <c r="A146" s="25" t="s">
        <v>47</v>
      </c>
      <c r="B146" s="29" t="s">
        <v>319</v>
      </c>
      <c r="C146" s="29" t="s">
        <v>320</v>
      </c>
      <c r="D146" s="25" t="s">
        <v>49</v>
      </c>
      <c r="E146" s="30" t="s">
        <v>321</v>
      </c>
      <c r="F146" s="31" t="s">
        <v>233</v>
      </c>
      <c r="G146" s="32">
        <v>77.25</v>
      </c>
      <c r="H146" s="33">
        <v>0</v>
      </c>
      <c r="I146" s="33">
        <f>ROUND(ROUND(H146,2)*ROUND(G146,3),2)</f>
      </c>
      <c r="J146" s="31" t="s">
        <v>57</v>
      </c>
      <c r="O146">
        <f>(I146*21)/100</f>
      </c>
      <c r="P146" t="s">
        <v>23</v>
      </c>
    </row>
    <row r="147" spans="1:5" ht="12.75">
      <c r="A147" s="34" t="s">
        <v>52</v>
      </c>
      <c r="E147" s="35" t="s">
        <v>322</v>
      </c>
    </row>
    <row r="148" spans="1:5" ht="51">
      <c r="A148" s="38" t="s">
        <v>54</v>
      </c>
      <c r="E148" s="37" t="s">
        <v>323</v>
      </c>
    </row>
    <row r="149" spans="1:16" ht="12.75">
      <c r="A149" s="25" t="s">
        <v>47</v>
      </c>
      <c r="B149" s="29" t="s">
        <v>324</v>
      </c>
      <c r="C149" s="29" t="s">
        <v>325</v>
      </c>
      <c r="D149" s="25" t="s">
        <v>49</v>
      </c>
      <c r="E149" s="30" t="s">
        <v>326</v>
      </c>
      <c r="F149" s="31" t="s">
        <v>233</v>
      </c>
      <c r="G149" s="32">
        <v>81</v>
      </c>
      <c r="H149" s="33">
        <v>0</v>
      </c>
      <c r="I149" s="33">
        <f>ROUND(ROUND(H149,2)*ROUND(G149,3),2)</f>
      </c>
      <c r="J149" s="31" t="s">
        <v>57</v>
      </c>
      <c r="O149">
        <f>(I149*21)/100</f>
      </c>
      <c r="P149" t="s">
        <v>23</v>
      </c>
    </row>
    <row r="150" spans="1:5" ht="12.75">
      <c r="A150" s="34" t="s">
        <v>52</v>
      </c>
      <c r="E150" s="35" t="s">
        <v>49</v>
      </c>
    </row>
    <row r="151" spans="1:5" ht="38.25">
      <c r="A151" s="38" t="s">
        <v>54</v>
      </c>
      <c r="E151" s="37" t="s">
        <v>327</v>
      </c>
    </row>
    <row r="152" spans="1:16" ht="12.75">
      <c r="A152" s="25" t="s">
        <v>47</v>
      </c>
      <c r="B152" s="29" t="s">
        <v>328</v>
      </c>
      <c r="C152" s="29" t="s">
        <v>329</v>
      </c>
      <c r="D152" s="25" t="s">
        <v>49</v>
      </c>
      <c r="E152" s="30" t="s">
        <v>330</v>
      </c>
      <c r="F152" s="31" t="s">
        <v>233</v>
      </c>
      <c r="G152" s="32">
        <v>594.35</v>
      </c>
      <c r="H152" s="33">
        <v>0</v>
      </c>
      <c r="I152" s="33">
        <f>ROUND(ROUND(H152,2)*ROUND(G152,3),2)</f>
      </c>
      <c r="J152" s="31" t="s">
        <v>57</v>
      </c>
      <c r="O152">
        <f>(I152*21)/100</f>
      </c>
      <c r="P152" t="s">
        <v>23</v>
      </c>
    </row>
    <row r="153" spans="1:5" ht="12.75">
      <c r="A153" s="34" t="s">
        <v>52</v>
      </c>
      <c r="E153" s="35" t="s">
        <v>331</v>
      </c>
    </row>
    <row r="154" spans="1:5" ht="76.5">
      <c r="A154" s="38" t="s">
        <v>54</v>
      </c>
      <c r="E154" s="37" t="s">
        <v>332</v>
      </c>
    </row>
    <row r="155" spans="1:16" ht="12.75">
      <c r="A155" s="25" t="s">
        <v>47</v>
      </c>
      <c r="B155" s="29" t="s">
        <v>333</v>
      </c>
      <c r="C155" s="29" t="s">
        <v>334</v>
      </c>
      <c r="D155" s="25" t="s">
        <v>49</v>
      </c>
      <c r="E155" s="30" t="s">
        <v>335</v>
      </c>
      <c r="F155" s="31" t="s">
        <v>233</v>
      </c>
      <c r="G155" s="32">
        <v>394.1</v>
      </c>
      <c r="H155" s="33">
        <v>0</v>
      </c>
      <c r="I155" s="33">
        <f>ROUND(ROUND(H155,2)*ROUND(G155,3),2)</f>
      </c>
      <c r="J155" s="31" t="s">
        <v>57</v>
      </c>
      <c r="O155">
        <f>(I155*21)/100</f>
      </c>
      <c r="P155" t="s">
        <v>23</v>
      </c>
    </row>
    <row r="156" spans="1:5" ht="12.75">
      <c r="A156" s="34" t="s">
        <v>52</v>
      </c>
      <c r="E156" s="35" t="s">
        <v>336</v>
      </c>
    </row>
    <row r="157" spans="1:5" ht="38.25">
      <c r="A157" s="38" t="s">
        <v>54</v>
      </c>
      <c r="E157" s="37" t="s">
        <v>337</v>
      </c>
    </row>
    <row r="158" spans="1:16" ht="12.75">
      <c r="A158" s="25" t="s">
        <v>47</v>
      </c>
      <c r="B158" s="29" t="s">
        <v>338</v>
      </c>
      <c r="C158" s="29" t="s">
        <v>339</v>
      </c>
      <c r="D158" s="25" t="s">
        <v>49</v>
      </c>
      <c r="E158" s="30" t="s">
        <v>340</v>
      </c>
      <c r="F158" s="31" t="s">
        <v>233</v>
      </c>
      <c r="G158" s="32">
        <v>200.25</v>
      </c>
      <c r="H158" s="33">
        <v>0</v>
      </c>
      <c r="I158" s="33">
        <f>ROUND(ROUND(H158,2)*ROUND(G158,3),2)</f>
      </c>
      <c r="J158" s="31" t="s">
        <v>57</v>
      </c>
      <c r="O158">
        <f>(I158*21)/100</f>
      </c>
      <c r="P158" t="s">
        <v>23</v>
      </c>
    </row>
    <row r="159" spans="1:5" ht="12.75">
      <c r="A159" s="34" t="s">
        <v>52</v>
      </c>
      <c r="E159" s="35" t="s">
        <v>341</v>
      </c>
    </row>
    <row r="160" spans="1:5" ht="38.25">
      <c r="A160" s="38" t="s">
        <v>54</v>
      </c>
      <c r="E160" s="37" t="s">
        <v>342</v>
      </c>
    </row>
    <row r="161" spans="1:16" ht="25.5">
      <c r="A161" s="25" t="s">
        <v>47</v>
      </c>
      <c r="B161" s="29" t="s">
        <v>343</v>
      </c>
      <c r="C161" s="29" t="s">
        <v>344</v>
      </c>
      <c r="D161" s="25" t="s">
        <v>49</v>
      </c>
      <c r="E161" s="30" t="s">
        <v>345</v>
      </c>
      <c r="F161" s="31" t="s">
        <v>233</v>
      </c>
      <c r="G161" s="32">
        <v>105</v>
      </c>
      <c r="H161" s="33">
        <v>0</v>
      </c>
      <c r="I161" s="33">
        <f>ROUND(ROUND(H161,2)*ROUND(G161,3),2)</f>
      </c>
      <c r="J161" s="31" t="s">
        <v>57</v>
      </c>
      <c r="O161">
        <f>(I161*21)/100</f>
      </c>
      <c r="P161" t="s">
        <v>23</v>
      </c>
    </row>
    <row r="162" spans="1:5" ht="12.75">
      <c r="A162" s="34" t="s">
        <v>52</v>
      </c>
      <c r="E162" s="35" t="s">
        <v>346</v>
      </c>
    </row>
    <row r="163" spans="1:5" ht="51">
      <c r="A163" s="38" t="s">
        <v>54</v>
      </c>
      <c r="E163" s="37" t="s">
        <v>347</v>
      </c>
    </row>
    <row r="164" spans="1:16" ht="12.75">
      <c r="A164" s="25" t="s">
        <v>47</v>
      </c>
      <c r="B164" s="29" t="s">
        <v>348</v>
      </c>
      <c r="C164" s="29" t="s">
        <v>349</v>
      </c>
      <c r="D164" s="25" t="s">
        <v>49</v>
      </c>
      <c r="E164" s="30" t="s">
        <v>350</v>
      </c>
      <c r="F164" s="31" t="s">
        <v>233</v>
      </c>
      <c r="G164" s="32">
        <v>91.5</v>
      </c>
      <c r="H164" s="33">
        <v>0</v>
      </c>
      <c r="I164" s="33">
        <f>ROUND(ROUND(H164,2)*ROUND(G164,3),2)</f>
      </c>
      <c r="J164" s="31" t="s">
        <v>57</v>
      </c>
      <c r="O164">
        <f>(I164*21)/100</f>
      </c>
      <c r="P164" t="s">
        <v>23</v>
      </c>
    </row>
    <row r="165" spans="1:5" ht="12.75">
      <c r="A165" s="34" t="s">
        <v>52</v>
      </c>
      <c r="E165" s="35" t="s">
        <v>351</v>
      </c>
    </row>
    <row r="166" spans="1:5" ht="38.25">
      <c r="A166" s="36" t="s">
        <v>54</v>
      </c>
      <c r="E166" s="37" t="s">
        <v>352</v>
      </c>
    </row>
    <row r="167" spans="1:18" ht="12.75" customHeight="1">
      <c r="A167" s="6" t="s">
        <v>45</v>
      </c>
      <c r="B167" s="6"/>
      <c r="C167" s="41" t="s">
        <v>73</v>
      </c>
      <c r="D167" s="6"/>
      <c r="E167" s="27" t="s">
        <v>353</v>
      </c>
      <c r="F167" s="6"/>
      <c r="G167" s="6"/>
      <c r="H167" s="6"/>
      <c r="I167" s="42">
        <f>0+Q167</f>
      </c>
      <c r="J167" s="6"/>
      <c r="O167">
        <f>0+R167</f>
      </c>
      <c r="Q167">
        <f>0+I168+I171+I174+I177</f>
      </c>
      <c r="R167">
        <f>0+O168+O171+O174+O177</f>
      </c>
    </row>
    <row r="168" spans="1:16" ht="25.5">
      <c r="A168" s="25" t="s">
        <v>47</v>
      </c>
      <c r="B168" s="29" t="s">
        <v>354</v>
      </c>
      <c r="C168" s="29" t="s">
        <v>355</v>
      </c>
      <c r="D168" s="25" t="s">
        <v>49</v>
      </c>
      <c r="E168" s="30" t="s">
        <v>356</v>
      </c>
      <c r="F168" s="31" t="s">
        <v>233</v>
      </c>
      <c r="G168" s="32">
        <v>179.64</v>
      </c>
      <c r="H168" s="33">
        <v>0</v>
      </c>
      <c r="I168" s="33">
        <f>ROUND(ROUND(H168,2)*ROUND(G168,3),2)</f>
      </c>
      <c r="J168" s="31" t="s">
        <v>57</v>
      </c>
      <c r="O168">
        <f>(I168*21)/100</f>
      </c>
      <c r="P168" t="s">
        <v>23</v>
      </c>
    </row>
    <row r="169" spans="1:5" ht="12.75">
      <c r="A169" s="34" t="s">
        <v>52</v>
      </c>
      <c r="E169" s="35" t="s">
        <v>357</v>
      </c>
    </row>
    <row r="170" spans="1:5" ht="76.5">
      <c r="A170" s="38" t="s">
        <v>54</v>
      </c>
      <c r="E170" s="37" t="s">
        <v>358</v>
      </c>
    </row>
    <row r="171" spans="1:16" ht="12.75">
      <c r="A171" s="25" t="s">
        <v>47</v>
      </c>
      <c r="B171" s="29" t="s">
        <v>359</v>
      </c>
      <c r="C171" s="29" t="s">
        <v>360</v>
      </c>
      <c r="D171" s="25" t="s">
        <v>49</v>
      </c>
      <c r="E171" s="30" t="s">
        <v>361</v>
      </c>
      <c r="F171" s="31" t="s">
        <v>233</v>
      </c>
      <c r="G171" s="32">
        <v>35.38</v>
      </c>
      <c r="H171" s="33">
        <v>0</v>
      </c>
      <c r="I171" s="33">
        <f>ROUND(ROUND(H171,2)*ROUND(G171,3),2)</f>
      </c>
      <c r="J171" s="31" t="s">
        <v>57</v>
      </c>
      <c r="O171">
        <f>(I171*21)/100</f>
      </c>
      <c r="P171" t="s">
        <v>23</v>
      </c>
    </row>
    <row r="172" spans="1:5" ht="12.75">
      <c r="A172" s="34" t="s">
        <v>52</v>
      </c>
      <c r="E172" s="35" t="s">
        <v>362</v>
      </c>
    </row>
    <row r="173" spans="1:5" ht="76.5">
      <c r="A173" s="38" t="s">
        <v>54</v>
      </c>
      <c r="E173" s="37" t="s">
        <v>363</v>
      </c>
    </row>
    <row r="174" spans="1:16" ht="12.75">
      <c r="A174" s="25" t="s">
        <v>47</v>
      </c>
      <c r="B174" s="29" t="s">
        <v>364</v>
      </c>
      <c r="C174" s="29" t="s">
        <v>365</v>
      </c>
      <c r="D174" s="25" t="s">
        <v>49</v>
      </c>
      <c r="E174" s="30" t="s">
        <v>366</v>
      </c>
      <c r="F174" s="31" t="s">
        <v>233</v>
      </c>
      <c r="G174" s="32">
        <v>8.32</v>
      </c>
      <c r="H174" s="33">
        <v>0</v>
      </c>
      <c r="I174" s="33">
        <f>ROUND(ROUND(H174,2)*ROUND(G174,3),2)</f>
      </c>
      <c r="J174" s="31" t="s">
        <v>57</v>
      </c>
      <c r="O174">
        <f>(I174*21)/100</f>
      </c>
      <c r="P174" t="s">
        <v>23</v>
      </c>
    </row>
    <row r="175" spans="1:5" ht="12.75">
      <c r="A175" s="34" t="s">
        <v>52</v>
      </c>
      <c r="E175" s="35" t="s">
        <v>367</v>
      </c>
    </row>
    <row r="176" spans="1:5" ht="12.75">
      <c r="A176" s="38" t="s">
        <v>54</v>
      </c>
      <c r="E176" s="37" t="s">
        <v>368</v>
      </c>
    </row>
    <row r="177" spans="1:16" ht="12.75">
      <c r="A177" s="25" t="s">
        <v>47</v>
      </c>
      <c r="B177" s="29" t="s">
        <v>369</v>
      </c>
      <c r="C177" s="29" t="s">
        <v>370</v>
      </c>
      <c r="D177" s="25" t="s">
        <v>49</v>
      </c>
      <c r="E177" s="30" t="s">
        <v>371</v>
      </c>
      <c r="F177" s="31" t="s">
        <v>233</v>
      </c>
      <c r="G177" s="32">
        <v>17.213</v>
      </c>
      <c r="H177" s="33">
        <v>0</v>
      </c>
      <c r="I177" s="33">
        <f>ROUND(ROUND(H177,2)*ROUND(G177,3),2)</f>
      </c>
      <c r="J177" s="31" t="s">
        <v>57</v>
      </c>
      <c r="O177">
        <f>(I177*21)/100</f>
      </c>
      <c r="P177" t="s">
        <v>23</v>
      </c>
    </row>
    <row r="178" spans="1:5" ht="12.75">
      <c r="A178" s="34" t="s">
        <v>52</v>
      </c>
      <c r="E178" s="35" t="s">
        <v>372</v>
      </c>
    </row>
    <row r="179" spans="1:5" ht="76.5">
      <c r="A179" s="36" t="s">
        <v>54</v>
      </c>
      <c r="E179" s="37" t="s">
        <v>373</v>
      </c>
    </row>
    <row r="180" spans="1:18" ht="12.75" customHeight="1">
      <c r="A180" s="6" t="s">
        <v>45</v>
      </c>
      <c r="B180" s="6"/>
      <c r="C180" s="41" t="s">
        <v>78</v>
      </c>
      <c r="D180" s="6"/>
      <c r="E180" s="27" t="s">
        <v>374</v>
      </c>
      <c r="F180" s="6"/>
      <c r="G180" s="6"/>
      <c r="H180" s="6"/>
      <c r="I180" s="42">
        <f>0+Q180</f>
      </c>
      <c r="J180" s="6"/>
      <c r="O180">
        <f>0+R180</f>
      </c>
      <c r="Q180">
        <f>0+I181</f>
      </c>
      <c r="R180">
        <f>0+O181</f>
      </c>
    </row>
    <row r="181" spans="1:16" ht="12.75">
      <c r="A181" s="25" t="s">
        <v>47</v>
      </c>
      <c r="B181" s="29" t="s">
        <v>375</v>
      </c>
      <c r="C181" s="29" t="s">
        <v>376</v>
      </c>
      <c r="D181" s="25" t="s">
        <v>49</v>
      </c>
      <c r="E181" s="30" t="s">
        <v>377</v>
      </c>
      <c r="F181" s="31" t="s">
        <v>212</v>
      </c>
      <c r="G181" s="32">
        <v>33.7</v>
      </c>
      <c r="H181" s="33">
        <v>0</v>
      </c>
      <c r="I181" s="33">
        <f>ROUND(ROUND(H181,2)*ROUND(G181,3),2)</f>
      </c>
      <c r="J181" s="31" t="s">
        <v>57</v>
      </c>
      <c r="O181">
        <f>(I181*21)/100</f>
      </c>
      <c r="P181" t="s">
        <v>23</v>
      </c>
    </row>
    <row r="182" spans="1:5" ht="38.25">
      <c r="A182" s="34" t="s">
        <v>52</v>
      </c>
      <c r="E182" s="35" t="s">
        <v>378</v>
      </c>
    </row>
    <row r="183" spans="1:5" ht="51">
      <c r="A183" s="36" t="s">
        <v>54</v>
      </c>
      <c r="E183" s="37" t="s">
        <v>379</v>
      </c>
    </row>
    <row r="184" spans="1:18" ht="12.75" customHeight="1">
      <c r="A184" s="6" t="s">
        <v>45</v>
      </c>
      <c r="B184" s="6"/>
      <c r="C184" s="41" t="s">
        <v>40</v>
      </c>
      <c r="D184" s="6"/>
      <c r="E184" s="27" t="s">
        <v>380</v>
      </c>
      <c r="F184" s="6"/>
      <c r="G184" s="6"/>
      <c r="H184" s="6"/>
      <c r="I184" s="42">
        <f>0+Q184</f>
      </c>
      <c r="J184" s="6"/>
      <c r="O184">
        <f>0+R184</f>
      </c>
      <c r="Q184">
        <f>0+I185+I188+I191+I194+I197+I200+I203+I206+I209+I212+I215+I218+I221+I224+I227+I230+I233+I236+I239+I242+I245+I248+I251+I254</f>
      </c>
      <c r="R184">
        <f>0+O185+O188+O191+O194+O197+O200+O203+O206+O209+O212+O215+O218+O221+O224+O227+O230+O233+O236+O239+O242+O245+O248+O251+O254</f>
      </c>
    </row>
    <row r="185" spans="1:16" ht="12.75">
      <c r="A185" s="25" t="s">
        <v>47</v>
      </c>
      <c r="B185" s="29" t="s">
        <v>381</v>
      </c>
      <c r="C185" s="29" t="s">
        <v>382</v>
      </c>
      <c r="D185" s="25" t="s">
        <v>49</v>
      </c>
      <c r="E185" s="30" t="s">
        <v>383</v>
      </c>
      <c r="F185" s="31" t="s">
        <v>212</v>
      </c>
      <c r="G185" s="32">
        <v>22</v>
      </c>
      <c r="H185" s="33">
        <v>0</v>
      </c>
      <c r="I185" s="33">
        <f>ROUND(ROUND(H185,2)*ROUND(G185,3),2)</f>
      </c>
      <c r="J185" s="31" t="s">
        <v>57</v>
      </c>
      <c r="O185">
        <f>(I185*21)/100</f>
      </c>
      <c r="P185" t="s">
        <v>23</v>
      </c>
    </row>
    <row r="186" spans="1:5" ht="12.75">
      <c r="A186" s="34" t="s">
        <v>52</v>
      </c>
      <c r="E186" s="35" t="s">
        <v>49</v>
      </c>
    </row>
    <row r="187" spans="1:5" ht="12.75">
      <c r="A187" s="38" t="s">
        <v>54</v>
      </c>
      <c r="E187" s="37" t="s">
        <v>384</v>
      </c>
    </row>
    <row r="188" spans="1:16" ht="25.5">
      <c r="A188" s="25" t="s">
        <v>47</v>
      </c>
      <c r="B188" s="29" t="s">
        <v>385</v>
      </c>
      <c r="C188" s="29" t="s">
        <v>386</v>
      </c>
      <c r="D188" s="25" t="s">
        <v>49</v>
      </c>
      <c r="E188" s="30" t="s">
        <v>387</v>
      </c>
      <c r="F188" s="31" t="s">
        <v>212</v>
      </c>
      <c r="G188" s="32">
        <v>88.4</v>
      </c>
      <c r="H188" s="33">
        <v>0</v>
      </c>
      <c r="I188" s="33">
        <f>ROUND(ROUND(H188,2)*ROUND(G188,3),2)</f>
      </c>
      <c r="J188" s="31" t="s">
        <v>57</v>
      </c>
      <c r="O188">
        <f>(I188*21)/100</f>
      </c>
      <c r="P188" t="s">
        <v>23</v>
      </c>
    </row>
    <row r="189" spans="1:5" ht="12.75">
      <c r="A189" s="34" t="s">
        <v>52</v>
      </c>
      <c r="E189" s="35" t="s">
        <v>388</v>
      </c>
    </row>
    <row r="190" spans="1:5" ht="12.75">
      <c r="A190" s="38" t="s">
        <v>54</v>
      </c>
      <c r="E190" s="37" t="s">
        <v>389</v>
      </c>
    </row>
    <row r="191" spans="1:16" ht="25.5">
      <c r="A191" s="25" t="s">
        <v>47</v>
      </c>
      <c r="B191" s="29" t="s">
        <v>390</v>
      </c>
      <c r="C191" s="29" t="s">
        <v>391</v>
      </c>
      <c r="D191" s="25" t="s">
        <v>49</v>
      </c>
      <c r="E191" s="30" t="s">
        <v>392</v>
      </c>
      <c r="F191" s="31" t="s">
        <v>212</v>
      </c>
      <c r="G191" s="32">
        <v>60</v>
      </c>
      <c r="H191" s="33">
        <v>0</v>
      </c>
      <c r="I191" s="33">
        <f>ROUND(ROUND(H191,2)*ROUND(G191,3),2)</f>
      </c>
      <c r="J191" s="31" t="s">
        <v>57</v>
      </c>
      <c r="O191">
        <f>(I191*21)/100</f>
      </c>
      <c r="P191" t="s">
        <v>23</v>
      </c>
    </row>
    <row r="192" spans="1:5" ht="12.75">
      <c r="A192" s="34" t="s">
        <v>52</v>
      </c>
      <c r="E192" s="35" t="s">
        <v>393</v>
      </c>
    </row>
    <row r="193" spans="1:5" ht="12.75">
      <c r="A193" s="38" t="s">
        <v>54</v>
      </c>
      <c r="E193" s="37" t="s">
        <v>394</v>
      </c>
    </row>
    <row r="194" spans="1:16" ht="12.75">
      <c r="A194" s="25" t="s">
        <v>47</v>
      </c>
      <c r="B194" s="29" t="s">
        <v>395</v>
      </c>
      <c r="C194" s="29" t="s">
        <v>396</v>
      </c>
      <c r="D194" s="25" t="s">
        <v>49</v>
      </c>
      <c r="E194" s="30" t="s">
        <v>397</v>
      </c>
      <c r="F194" s="31" t="s">
        <v>212</v>
      </c>
      <c r="G194" s="32">
        <v>50.5</v>
      </c>
      <c r="H194" s="33">
        <v>0</v>
      </c>
      <c r="I194" s="33">
        <f>ROUND(ROUND(H194,2)*ROUND(G194,3),2)</f>
      </c>
      <c r="J194" s="31" t="s">
        <v>57</v>
      </c>
      <c r="O194">
        <f>(I194*21)/100</f>
      </c>
      <c r="P194" t="s">
        <v>23</v>
      </c>
    </row>
    <row r="195" spans="1:5" ht="12.75">
      <c r="A195" s="34" t="s">
        <v>52</v>
      </c>
      <c r="E195" s="35" t="s">
        <v>398</v>
      </c>
    </row>
    <row r="196" spans="1:5" ht="38.25">
      <c r="A196" s="38" t="s">
        <v>54</v>
      </c>
      <c r="E196" s="37" t="s">
        <v>399</v>
      </c>
    </row>
    <row r="197" spans="1:16" ht="12.75">
      <c r="A197" s="25" t="s">
        <v>47</v>
      </c>
      <c r="B197" s="29" t="s">
        <v>400</v>
      </c>
      <c r="C197" s="29" t="s">
        <v>401</v>
      </c>
      <c r="D197" s="25" t="s">
        <v>49</v>
      </c>
      <c r="E197" s="30" t="s">
        <v>402</v>
      </c>
      <c r="F197" s="31" t="s">
        <v>83</v>
      </c>
      <c r="G197" s="32">
        <v>3</v>
      </c>
      <c r="H197" s="33">
        <v>0</v>
      </c>
      <c r="I197" s="33">
        <f>ROUND(ROUND(H197,2)*ROUND(G197,3),2)</f>
      </c>
      <c r="J197" s="31" t="s">
        <v>57</v>
      </c>
      <c r="O197">
        <f>(I197*21)/100</f>
      </c>
      <c r="P197" t="s">
        <v>23</v>
      </c>
    </row>
    <row r="198" spans="1:5" ht="25.5">
      <c r="A198" s="34" t="s">
        <v>52</v>
      </c>
      <c r="E198" s="35" t="s">
        <v>403</v>
      </c>
    </row>
    <row r="199" spans="1:5" ht="25.5">
      <c r="A199" s="38" t="s">
        <v>54</v>
      </c>
      <c r="E199" s="37" t="s">
        <v>404</v>
      </c>
    </row>
    <row r="200" spans="1:16" ht="25.5">
      <c r="A200" s="25" t="s">
        <v>47</v>
      </c>
      <c r="B200" s="29" t="s">
        <v>405</v>
      </c>
      <c r="C200" s="29" t="s">
        <v>406</v>
      </c>
      <c r="D200" s="25" t="s">
        <v>49</v>
      </c>
      <c r="E200" s="30" t="s">
        <v>407</v>
      </c>
      <c r="F200" s="31" t="s">
        <v>83</v>
      </c>
      <c r="G200" s="32">
        <v>8</v>
      </c>
      <c r="H200" s="33">
        <v>0</v>
      </c>
      <c r="I200" s="33">
        <f>ROUND(ROUND(H200,2)*ROUND(G200,3),2)</f>
      </c>
      <c r="J200" s="31" t="s">
        <v>57</v>
      </c>
      <c r="O200">
        <f>(I200*21)/100</f>
      </c>
      <c r="P200" t="s">
        <v>23</v>
      </c>
    </row>
    <row r="201" spans="1:5" ht="12.75">
      <c r="A201" s="34" t="s">
        <v>52</v>
      </c>
      <c r="E201" s="35" t="s">
        <v>49</v>
      </c>
    </row>
    <row r="202" spans="1:5" ht="25.5">
      <c r="A202" s="38" t="s">
        <v>54</v>
      </c>
      <c r="E202" s="37" t="s">
        <v>408</v>
      </c>
    </row>
    <row r="203" spans="1:16" ht="12.75">
      <c r="A203" s="25" t="s">
        <v>47</v>
      </c>
      <c r="B203" s="29" t="s">
        <v>409</v>
      </c>
      <c r="C203" s="29" t="s">
        <v>410</v>
      </c>
      <c r="D203" s="25" t="s">
        <v>49</v>
      </c>
      <c r="E203" s="30" t="s">
        <v>411</v>
      </c>
      <c r="F203" s="31" t="s">
        <v>83</v>
      </c>
      <c r="G203" s="32">
        <v>2</v>
      </c>
      <c r="H203" s="33">
        <v>0</v>
      </c>
      <c r="I203" s="33">
        <f>ROUND(ROUND(H203,2)*ROUND(G203,3),2)</f>
      </c>
      <c r="J203" s="31" t="s">
        <v>57</v>
      </c>
      <c r="O203">
        <f>(I203*21)/100</f>
      </c>
      <c r="P203" t="s">
        <v>23</v>
      </c>
    </row>
    <row r="204" spans="1:5" ht="12.75">
      <c r="A204" s="34" t="s">
        <v>52</v>
      </c>
      <c r="E204" s="35" t="s">
        <v>412</v>
      </c>
    </row>
    <row r="205" spans="1:5" ht="12.75">
      <c r="A205" s="38" t="s">
        <v>54</v>
      </c>
      <c r="E205" s="37" t="s">
        <v>104</v>
      </c>
    </row>
    <row r="206" spans="1:16" ht="25.5">
      <c r="A206" s="25" t="s">
        <v>47</v>
      </c>
      <c r="B206" s="29" t="s">
        <v>413</v>
      </c>
      <c r="C206" s="29" t="s">
        <v>414</v>
      </c>
      <c r="D206" s="25" t="s">
        <v>49</v>
      </c>
      <c r="E206" s="30" t="s">
        <v>415</v>
      </c>
      <c r="F206" s="31" t="s">
        <v>83</v>
      </c>
      <c r="G206" s="32">
        <v>4</v>
      </c>
      <c r="H206" s="33">
        <v>0</v>
      </c>
      <c r="I206" s="33">
        <f>ROUND(ROUND(H206,2)*ROUND(G206,3),2)</f>
      </c>
      <c r="J206" s="31" t="s">
        <v>57</v>
      </c>
      <c r="O206">
        <f>(I206*21)/100</f>
      </c>
      <c r="P206" t="s">
        <v>23</v>
      </c>
    </row>
    <row r="207" spans="1:5" ht="25.5">
      <c r="A207" s="34" t="s">
        <v>52</v>
      </c>
      <c r="E207" s="35" t="s">
        <v>416</v>
      </c>
    </row>
    <row r="208" spans="1:5" ht="12.75">
      <c r="A208" s="38" t="s">
        <v>54</v>
      </c>
      <c r="E208" s="37" t="s">
        <v>417</v>
      </c>
    </row>
    <row r="209" spans="1:16" ht="12.75">
      <c r="A209" s="25" t="s">
        <v>47</v>
      </c>
      <c r="B209" s="29" t="s">
        <v>418</v>
      </c>
      <c r="C209" s="29" t="s">
        <v>419</v>
      </c>
      <c r="D209" s="25" t="s">
        <v>49</v>
      </c>
      <c r="E209" s="30" t="s">
        <v>420</v>
      </c>
      <c r="F209" s="31" t="s">
        <v>83</v>
      </c>
      <c r="G209" s="32">
        <v>4</v>
      </c>
      <c r="H209" s="33">
        <v>0</v>
      </c>
      <c r="I209" s="33">
        <f>ROUND(ROUND(H209,2)*ROUND(G209,3),2)</f>
      </c>
      <c r="J209" s="31" t="s">
        <v>57</v>
      </c>
      <c r="O209">
        <f>(I209*21)/100</f>
      </c>
      <c r="P209" t="s">
        <v>23</v>
      </c>
    </row>
    <row r="210" spans="1:5" ht="25.5">
      <c r="A210" s="34" t="s">
        <v>52</v>
      </c>
      <c r="E210" s="35" t="s">
        <v>421</v>
      </c>
    </row>
    <row r="211" spans="1:5" ht="25.5">
      <c r="A211" s="38" t="s">
        <v>54</v>
      </c>
      <c r="E211" s="37" t="s">
        <v>422</v>
      </c>
    </row>
    <row r="212" spans="1:16" ht="25.5">
      <c r="A212" s="25" t="s">
        <v>47</v>
      </c>
      <c r="B212" s="29" t="s">
        <v>423</v>
      </c>
      <c r="C212" s="29" t="s">
        <v>424</v>
      </c>
      <c r="D212" s="25" t="s">
        <v>49</v>
      </c>
      <c r="E212" s="30" t="s">
        <v>425</v>
      </c>
      <c r="F212" s="31" t="s">
        <v>233</v>
      </c>
      <c r="G212" s="32">
        <v>37.5</v>
      </c>
      <c r="H212" s="33">
        <v>0</v>
      </c>
      <c r="I212" s="33">
        <f>ROUND(ROUND(H212,2)*ROUND(G212,3),2)</f>
      </c>
      <c r="J212" s="31" t="s">
        <v>57</v>
      </c>
      <c r="O212">
        <f>(I212*21)/100</f>
      </c>
      <c r="P212" t="s">
        <v>23</v>
      </c>
    </row>
    <row r="213" spans="1:5" ht="12.75">
      <c r="A213" s="34" t="s">
        <v>52</v>
      </c>
      <c r="E213" s="35" t="s">
        <v>426</v>
      </c>
    </row>
    <row r="214" spans="1:5" ht="76.5">
      <c r="A214" s="38" t="s">
        <v>54</v>
      </c>
      <c r="E214" s="37" t="s">
        <v>427</v>
      </c>
    </row>
    <row r="215" spans="1:16" ht="25.5">
      <c r="A215" s="25" t="s">
        <v>47</v>
      </c>
      <c r="B215" s="29" t="s">
        <v>428</v>
      </c>
      <c r="C215" s="29" t="s">
        <v>429</v>
      </c>
      <c r="D215" s="25" t="s">
        <v>49</v>
      </c>
      <c r="E215" s="30" t="s">
        <v>430</v>
      </c>
      <c r="F215" s="31" t="s">
        <v>233</v>
      </c>
      <c r="G215" s="32">
        <v>37.5</v>
      </c>
      <c r="H215" s="33">
        <v>0</v>
      </c>
      <c r="I215" s="33">
        <f>ROUND(ROUND(H215,2)*ROUND(G215,3),2)</f>
      </c>
      <c r="J215" s="31" t="s">
        <v>57</v>
      </c>
      <c r="O215">
        <f>(I215*21)/100</f>
      </c>
      <c r="P215" t="s">
        <v>23</v>
      </c>
    </row>
    <row r="216" spans="1:5" ht="12.75">
      <c r="A216" s="34" t="s">
        <v>52</v>
      </c>
      <c r="E216" s="35" t="s">
        <v>431</v>
      </c>
    </row>
    <row r="217" spans="1:5" ht="76.5">
      <c r="A217" s="38" t="s">
        <v>54</v>
      </c>
      <c r="E217" s="37" t="s">
        <v>427</v>
      </c>
    </row>
    <row r="218" spans="1:16" ht="12.75">
      <c r="A218" s="25" t="s">
        <v>47</v>
      </c>
      <c r="B218" s="29" t="s">
        <v>432</v>
      </c>
      <c r="C218" s="29" t="s">
        <v>433</v>
      </c>
      <c r="D218" s="25" t="s">
        <v>120</v>
      </c>
      <c r="E218" s="30" t="s">
        <v>434</v>
      </c>
      <c r="F218" s="31" t="s">
        <v>212</v>
      </c>
      <c r="G218" s="32">
        <v>29.9</v>
      </c>
      <c r="H218" s="33">
        <v>0</v>
      </c>
      <c r="I218" s="33">
        <f>ROUND(ROUND(H218,2)*ROUND(G218,3),2)</f>
      </c>
      <c r="J218" s="31" t="s">
        <v>57</v>
      </c>
      <c r="O218">
        <f>(I218*21)/100</f>
      </c>
      <c r="P218" t="s">
        <v>23</v>
      </c>
    </row>
    <row r="219" spans="1:5" ht="12.75">
      <c r="A219" s="34" t="s">
        <v>52</v>
      </c>
      <c r="E219" s="35" t="s">
        <v>435</v>
      </c>
    </row>
    <row r="220" spans="1:5" ht="25.5">
      <c r="A220" s="38" t="s">
        <v>54</v>
      </c>
      <c r="E220" s="37" t="s">
        <v>436</v>
      </c>
    </row>
    <row r="221" spans="1:16" ht="12.75">
      <c r="A221" s="25" t="s">
        <v>47</v>
      </c>
      <c r="B221" s="29" t="s">
        <v>437</v>
      </c>
      <c r="C221" s="29" t="s">
        <v>433</v>
      </c>
      <c r="D221" s="25" t="s">
        <v>124</v>
      </c>
      <c r="E221" s="30" t="s">
        <v>434</v>
      </c>
      <c r="F221" s="31" t="s">
        <v>212</v>
      </c>
      <c r="G221" s="32">
        <v>17</v>
      </c>
      <c r="H221" s="33">
        <v>0</v>
      </c>
      <c r="I221" s="33">
        <f>ROUND(ROUND(H221,2)*ROUND(G221,3),2)</f>
      </c>
      <c r="J221" s="31" t="s">
        <v>57</v>
      </c>
      <c r="O221">
        <f>(I221*21)/100</f>
      </c>
      <c r="P221" t="s">
        <v>23</v>
      </c>
    </row>
    <row r="222" spans="1:5" ht="12.75">
      <c r="A222" s="34" t="s">
        <v>52</v>
      </c>
      <c r="E222" s="35" t="s">
        <v>49</v>
      </c>
    </row>
    <row r="223" spans="1:5" ht="25.5">
      <c r="A223" s="38" t="s">
        <v>54</v>
      </c>
      <c r="E223" s="37" t="s">
        <v>438</v>
      </c>
    </row>
    <row r="224" spans="1:16" ht="12.75">
      <c r="A224" s="25" t="s">
        <v>47</v>
      </c>
      <c r="B224" s="29" t="s">
        <v>439</v>
      </c>
      <c r="C224" s="29" t="s">
        <v>440</v>
      </c>
      <c r="D224" s="25" t="s">
        <v>49</v>
      </c>
      <c r="E224" s="30" t="s">
        <v>441</v>
      </c>
      <c r="F224" s="31" t="s">
        <v>212</v>
      </c>
      <c r="G224" s="32">
        <v>18</v>
      </c>
      <c r="H224" s="33">
        <v>0</v>
      </c>
      <c r="I224" s="33">
        <f>ROUND(ROUND(H224,2)*ROUND(G224,3),2)</f>
      </c>
      <c r="J224" s="31" t="s">
        <v>57</v>
      </c>
      <c r="O224">
        <f>(I224*21)/100</f>
      </c>
      <c r="P224" t="s">
        <v>23</v>
      </c>
    </row>
    <row r="225" spans="1:5" ht="12.75">
      <c r="A225" s="34" t="s">
        <v>52</v>
      </c>
      <c r="E225" s="35" t="s">
        <v>442</v>
      </c>
    </row>
    <row r="226" spans="1:5" ht="25.5">
      <c r="A226" s="38" t="s">
        <v>54</v>
      </c>
      <c r="E226" s="37" t="s">
        <v>443</v>
      </c>
    </row>
    <row r="227" spans="1:16" ht="12.75">
      <c r="A227" s="25" t="s">
        <v>47</v>
      </c>
      <c r="B227" s="29" t="s">
        <v>444</v>
      </c>
      <c r="C227" s="29" t="s">
        <v>445</v>
      </c>
      <c r="D227" s="25" t="s">
        <v>49</v>
      </c>
      <c r="E227" s="30" t="s">
        <v>446</v>
      </c>
      <c r="F227" s="31" t="s">
        <v>212</v>
      </c>
      <c r="G227" s="32">
        <v>99.4</v>
      </c>
      <c r="H227" s="33">
        <v>0</v>
      </c>
      <c r="I227" s="33">
        <f>ROUND(ROUND(H227,2)*ROUND(G227,3),2)</f>
      </c>
      <c r="J227" s="31" t="s">
        <v>57</v>
      </c>
      <c r="O227">
        <f>(I227*21)/100</f>
      </c>
      <c r="P227" t="s">
        <v>23</v>
      </c>
    </row>
    <row r="228" spans="1:5" ht="12.75">
      <c r="A228" s="34" t="s">
        <v>52</v>
      </c>
      <c r="E228" s="35" t="s">
        <v>49</v>
      </c>
    </row>
    <row r="229" spans="1:5" ht="63.75">
      <c r="A229" s="38" t="s">
        <v>54</v>
      </c>
      <c r="E229" s="37" t="s">
        <v>447</v>
      </c>
    </row>
    <row r="230" spans="1:16" ht="12.75">
      <c r="A230" s="25" t="s">
        <v>47</v>
      </c>
      <c r="B230" s="29" t="s">
        <v>448</v>
      </c>
      <c r="C230" s="29" t="s">
        <v>449</v>
      </c>
      <c r="D230" s="25" t="s">
        <v>120</v>
      </c>
      <c r="E230" s="30" t="s">
        <v>450</v>
      </c>
      <c r="F230" s="31" t="s">
        <v>212</v>
      </c>
      <c r="G230" s="32">
        <v>40.5</v>
      </c>
      <c r="H230" s="33">
        <v>0</v>
      </c>
      <c r="I230" s="33">
        <f>ROUND(ROUND(H230,2)*ROUND(G230,3),2)</f>
      </c>
      <c r="J230" s="31" t="s">
        <v>57</v>
      </c>
      <c r="O230">
        <f>(I230*21)/100</f>
      </c>
      <c r="P230" t="s">
        <v>23</v>
      </c>
    </row>
    <row r="231" spans="1:5" ht="25.5">
      <c r="A231" s="34" t="s">
        <v>52</v>
      </c>
      <c r="E231" s="35" t="s">
        <v>451</v>
      </c>
    </row>
    <row r="232" spans="1:5" ht="12.75">
      <c r="A232" s="38" t="s">
        <v>54</v>
      </c>
      <c r="E232" s="37" t="s">
        <v>452</v>
      </c>
    </row>
    <row r="233" spans="1:16" ht="12.75">
      <c r="A233" s="25" t="s">
        <v>47</v>
      </c>
      <c r="B233" s="29" t="s">
        <v>453</v>
      </c>
      <c r="C233" s="29" t="s">
        <v>449</v>
      </c>
      <c r="D233" s="25" t="s">
        <v>124</v>
      </c>
      <c r="E233" s="30" t="s">
        <v>450</v>
      </c>
      <c r="F233" s="31" t="s">
        <v>212</v>
      </c>
      <c r="G233" s="32">
        <v>139.9</v>
      </c>
      <c r="H233" s="33">
        <v>0</v>
      </c>
      <c r="I233" s="33">
        <f>ROUND(ROUND(H233,2)*ROUND(G233,3),2)</f>
      </c>
      <c r="J233" s="31" t="s">
        <v>57</v>
      </c>
      <c r="O233">
        <f>(I233*21)/100</f>
      </c>
      <c r="P233" t="s">
        <v>23</v>
      </c>
    </row>
    <row r="234" spans="1:5" ht="12.75">
      <c r="A234" s="34" t="s">
        <v>52</v>
      </c>
      <c r="E234" s="35" t="s">
        <v>49</v>
      </c>
    </row>
    <row r="235" spans="1:5" ht="89.25">
      <c r="A235" s="38" t="s">
        <v>54</v>
      </c>
      <c r="E235" s="37" t="s">
        <v>454</v>
      </c>
    </row>
    <row r="236" spans="1:16" ht="12.75">
      <c r="A236" s="25" t="s">
        <v>47</v>
      </c>
      <c r="B236" s="29" t="s">
        <v>455</v>
      </c>
      <c r="C236" s="29" t="s">
        <v>456</v>
      </c>
      <c r="D236" s="25" t="s">
        <v>49</v>
      </c>
      <c r="E236" s="30" t="s">
        <v>457</v>
      </c>
      <c r="F236" s="31" t="s">
        <v>83</v>
      </c>
      <c r="G236" s="32">
        <v>2</v>
      </c>
      <c r="H236" s="33">
        <v>0</v>
      </c>
      <c r="I236" s="33">
        <f>ROUND(ROUND(H236,2)*ROUND(G236,3),2)</f>
      </c>
      <c r="J236" s="31" t="s">
        <v>57</v>
      </c>
      <c r="O236">
        <f>(I236*21)/100</f>
      </c>
      <c r="P236" t="s">
        <v>23</v>
      </c>
    </row>
    <row r="237" spans="1:5" ht="38.25">
      <c r="A237" s="34" t="s">
        <v>52</v>
      </c>
      <c r="E237" s="35" t="s">
        <v>458</v>
      </c>
    </row>
    <row r="238" spans="1:5" ht="12.75">
      <c r="A238" s="38" t="s">
        <v>54</v>
      </c>
      <c r="E238" s="37" t="s">
        <v>104</v>
      </c>
    </row>
    <row r="239" spans="1:16" ht="25.5">
      <c r="A239" s="25" t="s">
        <v>47</v>
      </c>
      <c r="B239" s="29" t="s">
        <v>459</v>
      </c>
      <c r="C239" s="29" t="s">
        <v>460</v>
      </c>
      <c r="D239" s="25" t="s">
        <v>49</v>
      </c>
      <c r="E239" s="30" t="s">
        <v>461</v>
      </c>
      <c r="F239" s="31" t="s">
        <v>83</v>
      </c>
      <c r="G239" s="32">
        <v>10</v>
      </c>
      <c r="H239" s="33">
        <v>0</v>
      </c>
      <c r="I239" s="33">
        <f>ROUND(ROUND(H239,2)*ROUND(G239,3),2)</f>
      </c>
      <c r="J239" s="31" t="s">
        <v>57</v>
      </c>
      <c r="O239">
        <f>(I239*21)/100</f>
      </c>
      <c r="P239" t="s">
        <v>23</v>
      </c>
    </row>
    <row r="240" spans="1:5" ht="25.5">
      <c r="A240" s="34" t="s">
        <v>52</v>
      </c>
      <c r="E240" s="35" t="s">
        <v>462</v>
      </c>
    </row>
    <row r="241" spans="1:5" ht="25.5">
      <c r="A241" s="38" t="s">
        <v>54</v>
      </c>
      <c r="E241" s="37" t="s">
        <v>463</v>
      </c>
    </row>
    <row r="242" spans="1:16" ht="12.75">
      <c r="A242" s="25" t="s">
        <v>47</v>
      </c>
      <c r="B242" s="29" t="s">
        <v>464</v>
      </c>
      <c r="C242" s="29" t="s">
        <v>465</v>
      </c>
      <c r="D242" s="25" t="s">
        <v>49</v>
      </c>
      <c r="E242" s="30" t="s">
        <v>466</v>
      </c>
      <c r="F242" s="31" t="s">
        <v>212</v>
      </c>
      <c r="G242" s="32">
        <v>23.56</v>
      </c>
      <c r="H242" s="33">
        <v>0</v>
      </c>
      <c r="I242" s="33">
        <f>ROUND(ROUND(H242,2)*ROUND(G242,3),2)</f>
      </c>
      <c r="J242" s="31" t="s">
        <v>57</v>
      </c>
      <c r="O242">
        <f>(I242*21)/100</f>
      </c>
      <c r="P242" t="s">
        <v>23</v>
      </c>
    </row>
    <row r="243" spans="1:5" ht="12.75">
      <c r="A243" s="34" t="s">
        <v>52</v>
      </c>
      <c r="E243" s="35" t="s">
        <v>467</v>
      </c>
    </row>
    <row r="244" spans="1:5" ht="38.25">
      <c r="A244" s="38" t="s">
        <v>54</v>
      </c>
      <c r="E244" s="37" t="s">
        <v>468</v>
      </c>
    </row>
    <row r="245" spans="1:16" ht="12.75">
      <c r="A245" s="25" t="s">
        <v>47</v>
      </c>
      <c r="B245" s="29" t="s">
        <v>469</v>
      </c>
      <c r="C245" s="29" t="s">
        <v>470</v>
      </c>
      <c r="D245" s="25" t="s">
        <v>49</v>
      </c>
      <c r="E245" s="30" t="s">
        <v>471</v>
      </c>
      <c r="F245" s="31" t="s">
        <v>83</v>
      </c>
      <c r="G245" s="32">
        <v>4</v>
      </c>
      <c r="H245" s="33">
        <v>0</v>
      </c>
      <c r="I245" s="33">
        <f>ROUND(ROUND(H245,2)*ROUND(G245,3),2)</f>
      </c>
      <c r="J245" s="31" t="s">
        <v>57</v>
      </c>
      <c r="O245">
        <f>(I245*21)/100</f>
      </c>
      <c r="P245" t="s">
        <v>23</v>
      </c>
    </row>
    <row r="246" spans="1:5" ht="12.75">
      <c r="A246" s="34" t="s">
        <v>52</v>
      </c>
      <c r="E246" s="35" t="s">
        <v>472</v>
      </c>
    </row>
    <row r="247" spans="1:5" ht="12.75">
      <c r="A247" s="38" t="s">
        <v>54</v>
      </c>
      <c r="E247" s="37" t="s">
        <v>417</v>
      </c>
    </row>
    <row r="248" spans="1:16" ht="12.75">
      <c r="A248" s="25" t="s">
        <v>47</v>
      </c>
      <c r="B248" s="29" t="s">
        <v>473</v>
      </c>
      <c r="C248" s="29" t="s">
        <v>474</v>
      </c>
      <c r="D248" s="25" t="s">
        <v>49</v>
      </c>
      <c r="E248" s="30" t="s">
        <v>475</v>
      </c>
      <c r="F248" s="31" t="s">
        <v>145</v>
      </c>
      <c r="G248" s="32">
        <v>161.231</v>
      </c>
      <c r="H248" s="33">
        <v>0</v>
      </c>
      <c r="I248" s="33">
        <f>ROUND(ROUND(H248,2)*ROUND(G248,3),2)</f>
      </c>
      <c r="J248" s="31" t="s">
        <v>57</v>
      </c>
      <c r="O248">
        <f>(I248*21)/100</f>
      </c>
      <c r="P248" t="s">
        <v>23</v>
      </c>
    </row>
    <row r="249" spans="1:5" ht="12.75">
      <c r="A249" s="34" t="s">
        <v>52</v>
      </c>
      <c r="E249" s="35" t="s">
        <v>476</v>
      </c>
    </row>
    <row r="250" spans="1:5" ht="102">
      <c r="A250" s="38" t="s">
        <v>54</v>
      </c>
      <c r="E250" s="37" t="s">
        <v>477</v>
      </c>
    </row>
    <row r="251" spans="1:16" ht="12.75">
      <c r="A251" s="25" t="s">
        <v>47</v>
      </c>
      <c r="B251" s="29" t="s">
        <v>478</v>
      </c>
      <c r="C251" s="29" t="s">
        <v>479</v>
      </c>
      <c r="D251" s="25" t="s">
        <v>49</v>
      </c>
      <c r="E251" s="30" t="s">
        <v>480</v>
      </c>
      <c r="F251" s="31" t="s">
        <v>145</v>
      </c>
      <c r="G251" s="32">
        <v>53.602</v>
      </c>
      <c r="H251" s="33">
        <v>0</v>
      </c>
      <c r="I251" s="33">
        <f>ROUND(ROUND(H251,2)*ROUND(G251,3),2)</f>
      </c>
      <c r="J251" s="31" t="s">
        <v>57</v>
      </c>
      <c r="O251">
        <f>(I251*21)/100</f>
      </c>
      <c r="P251" t="s">
        <v>23</v>
      </c>
    </row>
    <row r="252" spans="1:5" ht="12.75">
      <c r="A252" s="34" t="s">
        <v>52</v>
      </c>
      <c r="E252" s="35" t="s">
        <v>476</v>
      </c>
    </row>
    <row r="253" spans="1:5" ht="153">
      <c r="A253" s="38" t="s">
        <v>54</v>
      </c>
      <c r="E253" s="37" t="s">
        <v>481</v>
      </c>
    </row>
    <row r="254" spans="1:16" ht="12.75">
      <c r="A254" s="25" t="s">
        <v>47</v>
      </c>
      <c r="B254" s="29" t="s">
        <v>482</v>
      </c>
      <c r="C254" s="29" t="s">
        <v>483</v>
      </c>
      <c r="D254" s="25" t="s">
        <v>49</v>
      </c>
      <c r="E254" s="30" t="s">
        <v>484</v>
      </c>
      <c r="F254" s="31" t="s">
        <v>145</v>
      </c>
      <c r="G254" s="32">
        <v>4.886</v>
      </c>
      <c r="H254" s="33">
        <v>0</v>
      </c>
      <c r="I254" s="33">
        <f>ROUND(ROUND(H254,2)*ROUND(G254,3),2)</f>
      </c>
      <c r="J254" s="31" t="s">
        <v>57</v>
      </c>
      <c r="O254">
        <f>(I254*21)/100</f>
      </c>
      <c r="P254" t="s">
        <v>23</v>
      </c>
    </row>
    <row r="255" spans="1:5" ht="12.75">
      <c r="A255" s="34" t="s">
        <v>52</v>
      </c>
      <c r="E255" s="35" t="s">
        <v>476</v>
      </c>
    </row>
    <row r="256" spans="1:5" ht="89.25">
      <c r="A256" s="36" t="s">
        <v>54</v>
      </c>
      <c r="E256" s="37" t="s">
        <v>485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0+O8+O24+O64+O71+O75+O79+O95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486</v>
      </c>
      <c r="I3" s="39">
        <f>0+I8+I24+I64+I71+I75+I79+I95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486</v>
      </c>
      <c r="D4" s="6"/>
      <c r="E4" s="18" t="s">
        <v>487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0+I9+I12+I15+I18+I21</f>
      </c>
      <c r="R8">
        <f>0+O9+O12+O15+O18+O21</f>
      </c>
    </row>
    <row r="9" spans="1:16" ht="25.5">
      <c r="A9" s="25" t="s">
        <v>47</v>
      </c>
      <c r="B9" s="29" t="s">
        <v>29</v>
      </c>
      <c r="C9" s="29" t="s">
        <v>110</v>
      </c>
      <c r="D9" s="25" t="s">
        <v>49</v>
      </c>
      <c r="E9" s="30" t="s">
        <v>111</v>
      </c>
      <c r="F9" s="31" t="s">
        <v>112</v>
      </c>
      <c r="G9" s="32">
        <v>2382.21</v>
      </c>
      <c r="H9" s="33">
        <v>0</v>
      </c>
      <c r="I9" s="33">
        <f>ROUND(ROUND(H9,2)*ROUND(G9,3),2)</f>
      </c>
      <c r="J9" s="31" t="s">
        <v>57</v>
      </c>
      <c r="O9">
        <f>(I9*21)/100</f>
      </c>
      <c r="P9" t="s">
        <v>23</v>
      </c>
    </row>
    <row r="10" spans="1:5" ht="12.75">
      <c r="A10" s="34" t="s">
        <v>52</v>
      </c>
      <c r="E10" s="35" t="s">
        <v>49</v>
      </c>
    </row>
    <row r="11" spans="1:5" ht="25.5">
      <c r="A11" s="38" t="s">
        <v>54</v>
      </c>
      <c r="E11" s="37" t="s">
        <v>488</v>
      </c>
    </row>
    <row r="12" spans="1:16" ht="25.5">
      <c r="A12" s="25" t="s">
        <v>47</v>
      </c>
      <c r="B12" s="29" t="s">
        <v>23</v>
      </c>
      <c r="C12" s="29" t="s">
        <v>115</v>
      </c>
      <c r="D12" s="25" t="s">
        <v>49</v>
      </c>
      <c r="E12" s="30" t="s">
        <v>116</v>
      </c>
      <c r="F12" s="31" t="s">
        <v>112</v>
      </c>
      <c r="G12" s="32">
        <v>131.32</v>
      </c>
      <c r="H12" s="33">
        <v>0</v>
      </c>
      <c r="I12" s="33">
        <f>ROUND(ROUND(H12,2)*ROUND(G12,3),2)</f>
      </c>
      <c r="J12" s="31" t="s">
        <v>57</v>
      </c>
      <c r="O12">
        <f>(I12*21)/100</f>
      </c>
      <c r="P12" t="s">
        <v>23</v>
      </c>
    </row>
    <row r="13" spans="1:5" ht="38.25">
      <c r="A13" s="34" t="s">
        <v>52</v>
      </c>
      <c r="E13" s="35" t="s">
        <v>489</v>
      </c>
    </row>
    <row r="14" spans="1:5" ht="63.75">
      <c r="A14" s="38" t="s">
        <v>54</v>
      </c>
      <c r="E14" s="37" t="s">
        <v>490</v>
      </c>
    </row>
    <row r="15" spans="1:16" ht="25.5">
      <c r="A15" s="25" t="s">
        <v>47</v>
      </c>
      <c r="B15" s="29" t="s">
        <v>22</v>
      </c>
      <c r="C15" s="29" t="s">
        <v>127</v>
      </c>
      <c r="D15" s="25" t="s">
        <v>49</v>
      </c>
      <c r="E15" s="30" t="s">
        <v>128</v>
      </c>
      <c r="F15" s="31" t="s">
        <v>112</v>
      </c>
      <c r="G15" s="32">
        <v>228.961</v>
      </c>
      <c r="H15" s="33">
        <v>0</v>
      </c>
      <c r="I15" s="33">
        <f>ROUND(ROUND(H15,2)*ROUND(G15,3),2)</f>
      </c>
      <c r="J15" s="31" t="s">
        <v>57</v>
      </c>
      <c r="O15">
        <f>(I15*21)/100</f>
      </c>
      <c r="P15" t="s">
        <v>23</v>
      </c>
    </row>
    <row r="16" spans="1:5" ht="12.75">
      <c r="A16" s="34" t="s">
        <v>52</v>
      </c>
      <c r="E16" s="35" t="s">
        <v>491</v>
      </c>
    </row>
    <row r="17" spans="1:5" ht="25.5">
      <c r="A17" s="38" t="s">
        <v>54</v>
      </c>
      <c r="E17" s="37" t="s">
        <v>492</v>
      </c>
    </row>
    <row r="18" spans="1:16" ht="12.75">
      <c r="A18" s="25" t="s">
        <v>47</v>
      </c>
      <c r="B18" s="29" t="s">
        <v>33</v>
      </c>
      <c r="C18" s="29" t="s">
        <v>493</v>
      </c>
      <c r="D18" s="25" t="s">
        <v>49</v>
      </c>
      <c r="E18" s="30" t="s">
        <v>494</v>
      </c>
      <c r="F18" s="31" t="s">
        <v>51</v>
      </c>
      <c r="G18" s="32">
        <v>1</v>
      </c>
      <c r="H18" s="33">
        <v>0</v>
      </c>
      <c r="I18" s="33">
        <f>ROUND(ROUND(H18,2)*ROUND(G18,3),2)</f>
      </c>
      <c r="J18" s="31" t="s">
        <v>57</v>
      </c>
      <c r="O18">
        <f>(I18*21)/100</f>
      </c>
      <c r="P18" t="s">
        <v>23</v>
      </c>
    </row>
    <row r="19" spans="1:5" ht="25.5">
      <c r="A19" s="34" t="s">
        <v>52</v>
      </c>
      <c r="E19" s="35" t="s">
        <v>495</v>
      </c>
    </row>
    <row r="20" spans="1:5" ht="12.75">
      <c r="A20" s="38" t="s">
        <v>54</v>
      </c>
      <c r="E20" s="37" t="s">
        <v>65</v>
      </c>
    </row>
    <row r="21" spans="1:16" ht="12.75">
      <c r="A21" s="25" t="s">
        <v>47</v>
      </c>
      <c r="B21" s="29" t="s">
        <v>35</v>
      </c>
      <c r="C21" s="29" t="s">
        <v>138</v>
      </c>
      <c r="D21" s="25" t="s">
        <v>49</v>
      </c>
      <c r="E21" s="30" t="s">
        <v>139</v>
      </c>
      <c r="F21" s="31" t="s">
        <v>83</v>
      </c>
      <c r="G21" s="32">
        <v>1</v>
      </c>
      <c r="H21" s="33">
        <v>0</v>
      </c>
      <c r="I21" s="33">
        <f>ROUND(ROUND(H21,2)*ROUND(G21,3),2)</f>
      </c>
      <c r="J21" s="31" t="s">
        <v>57</v>
      </c>
      <c r="O21">
        <f>(I21*21)/100</f>
      </c>
      <c r="P21" t="s">
        <v>23</v>
      </c>
    </row>
    <row r="22" spans="1:5" ht="12.75">
      <c r="A22" s="34" t="s">
        <v>52</v>
      </c>
      <c r="E22" s="35" t="s">
        <v>49</v>
      </c>
    </row>
    <row r="23" spans="1:5" ht="25.5">
      <c r="A23" s="36" t="s">
        <v>54</v>
      </c>
      <c r="E23" s="37" t="s">
        <v>141</v>
      </c>
    </row>
    <row r="24" spans="1:18" ht="12.75" customHeight="1">
      <c r="A24" s="6" t="s">
        <v>45</v>
      </c>
      <c r="B24" s="6"/>
      <c r="C24" s="41" t="s">
        <v>29</v>
      </c>
      <c r="D24" s="6"/>
      <c r="E24" s="27" t="s">
        <v>142</v>
      </c>
      <c r="F24" s="6"/>
      <c r="G24" s="6"/>
      <c r="H24" s="6"/>
      <c r="I24" s="42">
        <f>0+Q24</f>
      </c>
      <c r="J24" s="6"/>
      <c r="O24">
        <f>0+R24</f>
      </c>
      <c r="Q24">
        <f>0+I25+I28+I31+I34+I37+I40+I43+I46+I49+I52+I55+I58+I61</f>
      </c>
      <c r="R24">
        <f>0+O25+O28+O31+O34+O37+O40+O43+O46+O49+O52+O55+O58+O61</f>
      </c>
    </row>
    <row r="25" spans="1:16" ht="12.75">
      <c r="A25" s="25" t="s">
        <v>47</v>
      </c>
      <c r="B25" s="29" t="s">
        <v>37</v>
      </c>
      <c r="C25" s="29" t="s">
        <v>496</v>
      </c>
      <c r="D25" s="25" t="s">
        <v>49</v>
      </c>
      <c r="E25" s="30" t="s">
        <v>497</v>
      </c>
      <c r="F25" s="31" t="s">
        <v>233</v>
      </c>
      <c r="G25" s="32">
        <v>605.948</v>
      </c>
      <c r="H25" s="33">
        <v>0</v>
      </c>
      <c r="I25" s="33">
        <f>ROUND(ROUND(H25,2)*ROUND(G25,3),2)</f>
      </c>
      <c r="J25" s="31" t="s">
        <v>57</v>
      </c>
      <c r="O25">
        <f>(I25*21)/100</f>
      </c>
      <c r="P25" t="s">
        <v>23</v>
      </c>
    </row>
    <row r="26" spans="1:5" ht="12.75">
      <c r="A26" s="34" t="s">
        <v>52</v>
      </c>
      <c r="E26" s="35" t="s">
        <v>498</v>
      </c>
    </row>
    <row r="27" spans="1:5" ht="12.75">
      <c r="A27" s="38" t="s">
        <v>54</v>
      </c>
      <c r="E27" s="37" t="s">
        <v>499</v>
      </c>
    </row>
    <row r="28" spans="1:16" ht="12.75">
      <c r="A28" s="25" t="s">
        <v>47</v>
      </c>
      <c r="B28" s="29" t="s">
        <v>73</v>
      </c>
      <c r="C28" s="29" t="s">
        <v>500</v>
      </c>
      <c r="D28" s="25" t="s">
        <v>49</v>
      </c>
      <c r="E28" s="30" t="s">
        <v>501</v>
      </c>
      <c r="F28" s="31" t="s">
        <v>83</v>
      </c>
      <c r="G28" s="32">
        <v>4</v>
      </c>
      <c r="H28" s="33">
        <v>0</v>
      </c>
      <c r="I28" s="33">
        <f>ROUND(ROUND(H28,2)*ROUND(G28,3),2)</f>
      </c>
      <c r="J28" s="31" t="s">
        <v>57</v>
      </c>
      <c r="O28">
        <f>(I28*21)/100</f>
      </c>
      <c r="P28" t="s">
        <v>23</v>
      </c>
    </row>
    <row r="29" spans="1:5" ht="25.5">
      <c r="A29" s="34" t="s">
        <v>52</v>
      </c>
      <c r="E29" s="35" t="s">
        <v>502</v>
      </c>
    </row>
    <row r="30" spans="1:5" ht="25.5">
      <c r="A30" s="38" t="s">
        <v>54</v>
      </c>
      <c r="E30" s="37" t="s">
        <v>422</v>
      </c>
    </row>
    <row r="31" spans="1:16" ht="12.75">
      <c r="A31" s="25" t="s">
        <v>47</v>
      </c>
      <c r="B31" s="29" t="s">
        <v>78</v>
      </c>
      <c r="C31" s="29" t="s">
        <v>143</v>
      </c>
      <c r="D31" s="25" t="s">
        <v>49</v>
      </c>
      <c r="E31" s="30" t="s">
        <v>144</v>
      </c>
      <c r="F31" s="31" t="s">
        <v>145</v>
      </c>
      <c r="G31" s="32">
        <v>42.281</v>
      </c>
      <c r="H31" s="33">
        <v>0</v>
      </c>
      <c r="I31" s="33">
        <f>ROUND(ROUND(H31,2)*ROUND(G31,3),2)</f>
      </c>
      <c r="J31" s="31" t="s">
        <v>57</v>
      </c>
      <c r="O31">
        <f>(I31*21)/100</f>
      </c>
      <c r="P31" t="s">
        <v>23</v>
      </c>
    </row>
    <row r="32" spans="1:5" ht="12.75">
      <c r="A32" s="34" t="s">
        <v>52</v>
      </c>
      <c r="E32" s="35" t="s">
        <v>503</v>
      </c>
    </row>
    <row r="33" spans="1:5" ht="12.75">
      <c r="A33" s="38" t="s">
        <v>54</v>
      </c>
      <c r="E33" s="37" t="s">
        <v>504</v>
      </c>
    </row>
    <row r="34" spans="1:16" ht="25.5">
      <c r="A34" s="25" t="s">
        <v>47</v>
      </c>
      <c r="B34" s="29" t="s">
        <v>40</v>
      </c>
      <c r="C34" s="29" t="s">
        <v>148</v>
      </c>
      <c r="D34" s="25" t="s">
        <v>49</v>
      </c>
      <c r="E34" s="30" t="s">
        <v>149</v>
      </c>
      <c r="F34" s="31" t="s">
        <v>145</v>
      </c>
      <c r="G34" s="32">
        <v>104.073</v>
      </c>
      <c r="H34" s="33">
        <v>0</v>
      </c>
      <c r="I34" s="33">
        <f>ROUND(ROUND(H34,2)*ROUND(G34,3),2)</f>
      </c>
      <c r="J34" s="31" t="s">
        <v>57</v>
      </c>
      <c r="O34">
        <f>(I34*21)/100</f>
      </c>
      <c r="P34" t="s">
        <v>23</v>
      </c>
    </row>
    <row r="35" spans="1:5" ht="12.75">
      <c r="A35" s="34" t="s">
        <v>52</v>
      </c>
      <c r="E35" s="35" t="s">
        <v>505</v>
      </c>
    </row>
    <row r="36" spans="1:5" ht="76.5">
      <c r="A36" s="38" t="s">
        <v>54</v>
      </c>
      <c r="E36" s="37" t="s">
        <v>506</v>
      </c>
    </row>
    <row r="37" spans="1:16" ht="12.75">
      <c r="A37" s="25" t="s">
        <v>47</v>
      </c>
      <c r="B37" s="29" t="s">
        <v>42</v>
      </c>
      <c r="C37" s="29" t="s">
        <v>155</v>
      </c>
      <c r="D37" s="25" t="s">
        <v>49</v>
      </c>
      <c r="E37" s="30" t="s">
        <v>156</v>
      </c>
      <c r="F37" s="31" t="s">
        <v>145</v>
      </c>
      <c r="G37" s="32">
        <v>12.436</v>
      </c>
      <c r="H37" s="33">
        <v>0</v>
      </c>
      <c r="I37" s="33">
        <f>ROUND(ROUND(H37,2)*ROUND(G37,3),2)</f>
      </c>
      <c r="J37" s="31" t="s">
        <v>57</v>
      </c>
      <c r="O37">
        <f>(I37*21)/100</f>
      </c>
      <c r="P37" t="s">
        <v>23</v>
      </c>
    </row>
    <row r="38" spans="1:5" ht="12.75">
      <c r="A38" s="34" t="s">
        <v>52</v>
      </c>
      <c r="E38" s="35" t="s">
        <v>507</v>
      </c>
    </row>
    <row r="39" spans="1:5" ht="12.75">
      <c r="A39" s="38" t="s">
        <v>54</v>
      </c>
      <c r="E39" s="37" t="s">
        <v>508</v>
      </c>
    </row>
    <row r="40" spans="1:16" ht="12.75">
      <c r="A40" s="25" t="s">
        <v>47</v>
      </c>
      <c r="B40" s="29" t="s">
        <v>44</v>
      </c>
      <c r="C40" s="29" t="s">
        <v>509</v>
      </c>
      <c r="D40" s="25" t="s">
        <v>49</v>
      </c>
      <c r="E40" s="30" t="s">
        <v>510</v>
      </c>
      <c r="F40" s="31" t="s">
        <v>145</v>
      </c>
      <c r="G40" s="32">
        <v>122.094</v>
      </c>
      <c r="H40" s="33">
        <v>0</v>
      </c>
      <c r="I40" s="33">
        <f>ROUND(ROUND(H40,2)*ROUND(G40,3),2)</f>
      </c>
      <c r="J40" s="31" t="s">
        <v>57</v>
      </c>
      <c r="O40">
        <f>(I40*21)/100</f>
      </c>
      <c r="P40" t="s">
        <v>23</v>
      </c>
    </row>
    <row r="41" spans="1:5" ht="25.5">
      <c r="A41" s="34" t="s">
        <v>52</v>
      </c>
      <c r="E41" s="35" t="s">
        <v>511</v>
      </c>
    </row>
    <row r="42" spans="1:5" ht="12.75">
      <c r="A42" s="38" t="s">
        <v>54</v>
      </c>
      <c r="E42" s="37" t="s">
        <v>512</v>
      </c>
    </row>
    <row r="43" spans="1:16" ht="12.75">
      <c r="A43" s="25" t="s">
        <v>47</v>
      </c>
      <c r="B43" s="29" t="s">
        <v>91</v>
      </c>
      <c r="C43" s="29" t="s">
        <v>513</v>
      </c>
      <c r="D43" s="25" t="s">
        <v>49</v>
      </c>
      <c r="E43" s="30" t="s">
        <v>514</v>
      </c>
      <c r="F43" s="31" t="s">
        <v>145</v>
      </c>
      <c r="G43" s="32">
        <v>1191.105</v>
      </c>
      <c r="H43" s="33">
        <v>0</v>
      </c>
      <c r="I43" s="33">
        <f>ROUND(ROUND(H43,2)*ROUND(G43,3),2)</f>
      </c>
      <c r="J43" s="31" t="s">
        <v>57</v>
      </c>
      <c r="O43">
        <f>(I43*21)/100</f>
      </c>
      <c r="P43" t="s">
        <v>23</v>
      </c>
    </row>
    <row r="44" spans="1:5" ht="12.75">
      <c r="A44" s="34" t="s">
        <v>52</v>
      </c>
      <c r="E44" s="35" t="s">
        <v>515</v>
      </c>
    </row>
    <row r="45" spans="1:5" ht="76.5">
      <c r="A45" s="38" t="s">
        <v>54</v>
      </c>
      <c r="E45" s="37" t="s">
        <v>516</v>
      </c>
    </row>
    <row r="46" spans="1:16" ht="12.75">
      <c r="A46" s="25" t="s">
        <v>47</v>
      </c>
      <c r="B46" s="29" t="s">
        <v>94</v>
      </c>
      <c r="C46" s="29" t="s">
        <v>159</v>
      </c>
      <c r="D46" s="25" t="s">
        <v>49</v>
      </c>
      <c r="E46" s="30" t="s">
        <v>160</v>
      </c>
      <c r="F46" s="31" t="s">
        <v>145</v>
      </c>
      <c r="G46" s="32">
        <v>122.09</v>
      </c>
      <c r="H46" s="33">
        <v>0</v>
      </c>
      <c r="I46" s="33">
        <f>ROUND(ROUND(H46,2)*ROUND(G46,3),2)</f>
      </c>
      <c r="J46" s="31" t="s">
        <v>57</v>
      </c>
      <c r="O46">
        <f>(I46*21)/100</f>
      </c>
      <c r="P46" t="s">
        <v>23</v>
      </c>
    </row>
    <row r="47" spans="1:5" ht="12.75">
      <c r="A47" s="34" t="s">
        <v>52</v>
      </c>
      <c r="E47" s="35" t="s">
        <v>517</v>
      </c>
    </row>
    <row r="48" spans="1:5" ht="38.25">
      <c r="A48" s="38" t="s">
        <v>54</v>
      </c>
      <c r="E48" s="37" t="s">
        <v>518</v>
      </c>
    </row>
    <row r="49" spans="1:16" ht="12.75">
      <c r="A49" s="25" t="s">
        <v>47</v>
      </c>
      <c r="B49" s="29" t="s">
        <v>98</v>
      </c>
      <c r="C49" s="29" t="s">
        <v>519</v>
      </c>
      <c r="D49" s="25" t="s">
        <v>49</v>
      </c>
      <c r="E49" s="30" t="s">
        <v>520</v>
      </c>
      <c r="F49" s="31" t="s">
        <v>145</v>
      </c>
      <c r="G49" s="32">
        <v>1176.407</v>
      </c>
      <c r="H49" s="33">
        <v>0</v>
      </c>
      <c r="I49" s="33">
        <f>ROUND(ROUND(H49,2)*ROUND(G49,3),2)</f>
      </c>
      <c r="J49" s="31" t="s">
        <v>57</v>
      </c>
      <c r="O49">
        <f>(I49*21)/100</f>
      </c>
      <c r="P49" t="s">
        <v>23</v>
      </c>
    </row>
    <row r="50" spans="1:5" ht="12.75">
      <c r="A50" s="34" t="s">
        <v>52</v>
      </c>
      <c r="E50" s="35" t="s">
        <v>49</v>
      </c>
    </row>
    <row r="51" spans="1:5" ht="12.75">
      <c r="A51" s="38" t="s">
        <v>54</v>
      </c>
      <c r="E51" s="37" t="s">
        <v>521</v>
      </c>
    </row>
    <row r="52" spans="1:16" ht="12.75">
      <c r="A52" s="25" t="s">
        <v>47</v>
      </c>
      <c r="B52" s="29" t="s">
        <v>100</v>
      </c>
      <c r="C52" s="29" t="s">
        <v>522</v>
      </c>
      <c r="D52" s="25" t="s">
        <v>49</v>
      </c>
      <c r="E52" s="30" t="s">
        <v>523</v>
      </c>
      <c r="F52" s="31" t="s">
        <v>145</v>
      </c>
      <c r="G52" s="32">
        <v>14.698</v>
      </c>
      <c r="H52" s="33">
        <v>0</v>
      </c>
      <c r="I52" s="33">
        <f>ROUND(ROUND(H52,2)*ROUND(G52,3),2)</f>
      </c>
      <c r="J52" s="31" t="s">
        <v>57</v>
      </c>
      <c r="O52">
        <f>(I52*21)/100</f>
      </c>
      <c r="P52" t="s">
        <v>23</v>
      </c>
    </row>
    <row r="53" spans="1:5" ht="12.75">
      <c r="A53" s="34" t="s">
        <v>52</v>
      </c>
      <c r="E53" s="35" t="s">
        <v>49</v>
      </c>
    </row>
    <row r="54" spans="1:5" ht="51">
      <c r="A54" s="38" t="s">
        <v>54</v>
      </c>
      <c r="E54" s="37" t="s">
        <v>524</v>
      </c>
    </row>
    <row r="55" spans="1:16" ht="12.75">
      <c r="A55" s="25" t="s">
        <v>47</v>
      </c>
      <c r="B55" s="29" t="s">
        <v>105</v>
      </c>
      <c r="C55" s="29" t="s">
        <v>525</v>
      </c>
      <c r="D55" s="25" t="s">
        <v>49</v>
      </c>
      <c r="E55" s="30" t="s">
        <v>526</v>
      </c>
      <c r="F55" s="31" t="s">
        <v>233</v>
      </c>
      <c r="G55" s="32">
        <v>605.948</v>
      </c>
      <c r="H55" s="33">
        <v>0</v>
      </c>
      <c r="I55" s="33">
        <f>ROUND(ROUND(H55,2)*ROUND(G55,3),2)</f>
      </c>
      <c r="J55" s="31" t="s">
        <v>57</v>
      </c>
      <c r="O55">
        <f>(I55*21)/100</f>
      </c>
      <c r="P55" t="s">
        <v>23</v>
      </c>
    </row>
    <row r="56" spans="1:5" ht="12.75">
      <c r="A56" s="34" t="s">
        <v>52</v>
      </c>
      <c r="E56" s="35" t="s">
        <v>49</v>
      </c>
    </row>
    <row r="57" spans="1:5" ht="12.75">
      <c r="A57" s="38" t="s">
        <v>54</v>
      </c>
      <c r="E57" s="37" t="s">
        <v>499</v>
      </c>
    </row>
    <row r="58" spans="1:16" ht="12.75">
      <c r="A58" s="25" t="s">
        <v>47</v>
      </c>
      <c r="B58" s="29" t="s">
        <v>174</v>
      </c>
      <c r="C58" s="29" t="s">
        <v>527</v>
      </c>
      <c r="D58" s="25" t="s">
        <v>49</v>
      </c>
      <c r="E58" s="30" t="s">
        <v>528</v>
      </c>
      <c r="F58" s="31" t="s">
        <v>233</v>
      </c>
      <c r="G58" s="32">
        <v>605.948</v>
      </c>
      <c r="H58" s="33">
        <v>0</v>
      </c>
      <c r="I58" s="33">
        <f>ROUND(ROUND(H58,2)*ROUND(G58,3),2)</f>
      </c>
      <c r="J58" s="31" t="s">
        <v>57</v>
      </c>
      <c r="O58">
        <f>(I58*21)/100</f>
      </c>
      <c r="P58" t="s">
        <v>23</v>
      </c>
    </row>
    <row r="59" spans="1:5" ht="12.75">
      <c r="A59" s="34" t="s">
        <v>52</v>
      </c>
      <c r="E59" s="35" t="s">
        <v>529</v>
      </c>
    </row>
    <row r="60" spans="1:5" ht="12.75">
      <c r="A60" s="38" t="s">
        <v>54</v>
      </c>
      <c r="E60" s="37" t="s">
        <v>499</v>
      </c>
    </row>
    <row r="61" spans="1:16" ht="12.75">
      <c r="A61" s="25" t="s">
        <v>47</v>
      </c>
      <c r="B61" s="29" t="s">
        <v>179</v>
      </c>
      <c r="C61" s="29" t="s">
        <v>530</v>
      </c>
      <c r="D61" s="25" t="s">
        <v>49</v>
      </c>
      <c r="E61" s="30" t="s">
        <v>531</v>
      </c>
      <c r="F61" s="31" t="s">
        <v>233</v>
      </c>
      <c r="G61" s="32">
        <v>605.948</v>
      </c>
      <c r="H61" s="33">
        <v>0</v>
      </c>
      <c r="I61" s="33">
        <f>ROUND(ROUND(H61,2)*ROUND(G61,3),2)</f>
      </c>
      <c r="J61" s="31" t="s">
        <v>57</v>
      </c>
      <c r="O61">
        <f>(I61*21)/100</f>
      </c>
      <c r="P61" t="s">
        <v>23</v>
      </c>
    </row>
    <row r="62" spans="1:5" ht="12.75">
      <c r="A62" s="34" t="s">
        <v>52</v>
      </c>
      <c r="E62" s="35" t="s">
        <v>532</v>
      </c>
    </row>
    <row r="63" spans="1:5" ht="12.75">
      <c r="A63" s="36" t="s">
        <v>54</v>
      </c>
      <c r="E63" s="37" t="s">
        <v>499</v>
      </c>
    </row>
    <row r="64" spans="1:18" ht="12.75" customHeight="1">
      <c r="A64" s="6" t="s">
        <v>45</v>
      </c>
      <c r="B64" s="6"/>
      <c r="C64" s="41" t="s">
        <v>23</v>
      </c>
      <c r="D64" s="6"/>
      <c r="E64" s="27" t="s">
        <v>189</v>
      </c>
      <c r="F64" s="6"/>
      <c r="G64" s="6"/>
      <c r="H64" s="6"/>
      <c r="I64" s="42">
        <f>0+Q64</f>
      </c>
      <c r="J64" s="6"/>
      <c r="O64">
        <f>0+R64</f>
      </c>
      <c r="Q64">
        <f>0+I65+I68</f>
      </c>
      <c r="R64">
        <f>0+O65+O68</f>
      </c>
    </row>
    <row r="65" spans="1:16" ht="12.75">
      <c r="A65" s="25" t="s">
        <v>47</v>
      </c>
      <c r="B65" s="29" t="s">
        <v>184</v>
      </c>
      <c r="C65" s="29" t="s">
        <v>533</v>
      </c>
      <c r="D65" s="25" t="s">
        <v>49</v>
      </c>
      <c r="E65" s="30" t="s">
        <v>534</v>
      </c>
      <c r="F65" s="31" t="s">
        <v>233</v>
      </c>
      <c r="G65" s="32">
        <v>605.948</v>
      </c>
      <c r="H65" s="33">
        <v>0</v>
      </c>
      <c r="I65" s="33">
        <f>ROUND(ROUND(H65,2)*ROUND(G65,3),2)</f>
      </c>
      <c r="J65" s="31" t="s">
        <v>57</v>
      </c>
      <c r="O65">
        <f>(I65*21)/100</f>
      </c>
      <c r="P65" t="s">
        <v>23</v>
      </c>
    </row>
    <row r="66" spans="1:5" ht="12.75">
      <c r="A66" s="34" t="s">
        <v>52</v>
      </c>
      <c r="E66" s="35" t="s">
        <v>535</v>
      </c>
    </row>
    <row r="67" spans="1:5" ht="12.75">
      <c r="A67" s="38" t="s">
        <v>54</v>
      </c>
      <c r="E67" s="37" t="s">
        <v>499</v>
      </c>
    </row>
    <row r="68" spans="1:16" ht="12.75">
      <c r="A68" s="25" t="s">
        <v>47</v>
      </c>
      <c r="B68" s="29" t="s">
        <v>190</v>
      </c>
      <c r="C68" s="29" t="s">
        <v>536</v>
      </c>
      <c r="D68" s="25" t="s">
        <v>49</v>
      </c>
      <c r="E68" s="30" t="s">
        <v>537</v>
      </c>
      <c r="F68" s="31" t="s">
        <v>233</v>
      </c>
      <c r="G68" s="32">
        <v>50</v>
      </c>
      <c r="H68" s="33">
        <v>0</v>
      </c>
      <c r="I68" s="33">
        <f>ROUND(ROUND(H68,2)*ROUND(G68,3),2)</f>
      </c>
      <c r="J68" s="31"/>
      <c r="O68">
        <f>(I68*21)/100</f>
      </c>
      <c r="P68" t="s">
        <v>23</v>
      </c>
    </row>
    <row r="69" spans="1:5" ht="51">
      <c r="A69" s="34" t="s">
        <v>52</v>
      </c>
      <c r="E69" s="35" t="s">
        <v>538</v>
      </c>
    </row>
    <row r="70" spans="1:5" ht="25.5">
      <c r="A70" s="36" t="s">
        <v>54</v>
      </c>
      <c r="E70" s="37" t="s">
        <v>539</v>
      </c>
    </row>
    <row r="71" spans="1:18" ht="12.75" customHeight="1">
      <c r="A71" s="6" t="s">
        <v>45</v>
      </c>
      <c r="B71" s="6"/>
      <c r="C71" s="41" t="s">
        <v>22</v>
      </c>
      <c r="D71" s="6"/>
      <c r="E71" s="27" t="s">
        <v>241</v>
      </c>
      <c r="F71" s="6"/>
      <c r="G71" s="6"/>
      <c r="H71" s="6"/>
      <c r="I71" s="42">
        <f>0+Q71</f>
      </c>
      <c r="J71" s="6"/>
      <c r="O71">
        <f>0+R71</f>
      </c>
      <c r="Q71">
        <f>0+I72</f>
      </c>
      <c r="R71">
        <f>0+O72</f>
      </c>
    </row>
    <row r="72" spans="1:16" ht="25.5">
      <c r="A72" s="25" t="s">
        <v>47</v>
      </c>
      <c r="B72" s="29" t="s">
        <v>195</v>
      </c>
      <c r="C72" s="29" t="s">
        <v>540</v>
      </c>
      <c r="D72" s="25" t="s">
        <v>49</v>
      </c>
      <c r="E72" s="30" t="s">
        <v>541</v>
      </c>
      <c r="F72" s="31" t="s">
        <v>51</v>
      </c>
      <c r="G72" s="32">
        <v>2</v>
      </c>
      <c r="H72" s="33">
        <v>0</v>
      </c>
      <c r="I72" s="33">
        <f>ROUND(ROUND(H72,2)*ROUND(G72,3),2)</f>
      </c>
      <c r="J72" s="31" t="s">
        <v>57</v>
      </c>
      <c r="O72">
        <f>(I72*21)/100</f>
      </c>
      <c r="P72" t="s">
        <v>23</v>
      </c>
    </row>
    <row r="73" spans="1:5" ht="12.75">
      <c r="A73" s="34" t="s">
        <v>52</v>
      </c>
      <c r="E73" s="35" t="s">
        <v>49</v>
      </c>
    </row>
    <row r="74" spans="1:5" ht="12.75">
      <c r="A74" s="36" t="s">
        <v>54</v>
      </c>
      <c r="E74" s="37" t="s">
        <v>104</v>
      </c>
    </row>
    <row r="75" spans="1:18" ht="12.75" customHeight="1">
      <c r="A75" s="6" t="s">
        <v>45</v>
      </c>
      <c r="B75" s="6"/>
      <c r="C75" s="41" t="s">
        <v>33</v>
      </c>
      <c r="D75" s="6"/>
      <c r="E75" s="27" t="s">
        <v>273</v>
      </c>
      <c r="F75" s="6"/>
      <c r="G75" s="6"/>
      <c r="H75" s="6"/>
      <c r="I75" s="42">
        <f>0+Q75</f>
      </c>
      <c r="J75" s="6"/>
      <c r="O75">
        <f>0+R75</f>
      </c>
      <c r="Q75">
        <f>0+I76</f>
      </c>
      <c r="R75">
        <f>0+O76</f>
      </c>
    </row>
    <row r="76" spans="1:16" ht="12.75">
      <c r="A76" s="25" t="s">
        <v>47</v>
      </c>
      <c r="B76" s="29" t="s">
        <v>200</v>
      </c>
      <c r="C76" s="29" t="s">
        <v>289</v>
      </c>
      <c r="D76" s="25" t="s">
        <v>49</v>
      </c>
      <c r="E76" s="30" t="s">
        <v>290</v>
      </c>
      <c r="F76" s="31" t="s">
        <v>145</v>
      </c>
      <c r="G76" s="32">
        <v>55.125</v>
      </c>
      <c r="H76" s="33">
        <v>0</v>
      </c>
      <c r="I76" s="33">
        <f>ROUND(ROUND(H76,2)*ROUND(G76,3),2)</f>
      </c>
      <c r="J76" s="31" t="s">
        <v>57</v>
      </c>
      <c r="O76">
        <f>(I76*21)/100</f>
      </c>
      <c r="P76" t="s">
        <v>23</v>
      </c>
    </row>
    <row r="77" spans="1:5" ht="12.75">
      <c r="A77" s="34" t="s">
        <v>52</v>
      </c>
      <c r="E77" s="35" t="s">
        <v>542</v>
      </c>
    </row>
    <row r="78" spans="1:5" ht="12.75">
      <c r="A78" s="36" t="s">
        <v>54</v>
      </c>
      <c r="E78" s="37" t="s">
        <v>543</v>
      </c>
    </row>
    <row r="79" spans="1:18" ht="12.75" customHeight="1">
      <c r="A79" s="6" t="s">
        <v>45</v>
      </c>
      <c r="B79" s="6"/>
      <c r="C79" s="41" t="s">
        <v>35</v>
      </c>
      <c r="D79" s="6"/>
      <c r="E79" s="27" t="s">
        <v>313</v>
      </c>
      <c r="F79" s="6"/>
      <c r="G79" s="6"/>
      <c r="H79" s="6"/>
      <c r="I79" s="42">
        <f>0+Q79</f>
      </c>
      <c r="J79" s="6"/>
      <c r="O79">
        <f>0+R79</f>
      </c>
      <c r="Q79">
        <f>0+I80+I83+I86+I89+I92</f>
      </c>
      <c r="R79">
        <f>0+O80+O83+O86+O89+O92</f>
      </c>
    </row>
    <row r="80" spans="1:16" ht="25.5">
      <c r="A80" s="25" t="s">
        <v>47</v>
      </c>
      <c r="B80" s="29" t="s">
        <v>205</v>
      </c>
      <c r="C80" s="29" t="s">
        <v>315</v>
      </c>
      <c r="D80" s="25" t="s">
        <v>49</v>
      </c>
      <c r="E80" s="30" t="s">
        <v>316</v>
      </c>
      <c r="F80" s="31" t="s">
        <v>233</v>
      </c>
      <c r="G80" s="32">
        <v>271.772</v>
      </c>
      <c r="H80" s="33">
        <v>0</v>
      </c>
      <c r="I80" s="33">
        <f>ROUND(ROUND(H80,2)*ROUND(G80,3),2)</f>
      </c>
      <c r="J80" s="31" t="s">
        <v>57</v>
      </c>
      <c r="O80">
        <f>(I80*21)/100</f>
      </c>
      <c r="P80" t="s">
        <v>23</v>
      </c>
    </row>
    <row r="81" spans="1:5" ht="12.75">
      <c r="A81" s="34" t="s">
        <v>52</v>
      </c>
      <c r="E81" s="35" t="s">
        <v>544</v>
      </c>
    </row>
    <row r="82" spans="1:5" ht="12.75">
      <c r="A82" s="38" t="s">
        <v>54</v>
      </c>
      <c r="E82" s="37" t="s">
        <v>545</v>
      </c>
    </row>
    <row r="83" spans="1:16" ht="12.75">
      <c r="A83" s="25" t="s">
        <v>47</v>
      </c>
      <c r="B83" s="29" t="s">
        <v>209</v>
      </c>
      <c r="C83" s="29" t="s">
        <v>320</v>
      </c>
      <c r="D83" s="25" t="s">
        <v>49</v>
      </c>
      <c r="E83" s="30" t="s">
        <v>321</v>
      </c>
      <c r="F83" s="31" t="s">
        <v>233</v>
      </c>
      <c r="G83" s="32">
        <v>331.463</v>
      </c>
      <c r="H83" s="33">
        <v>0</v>
      </c>
      <c r="I83" s="33">
        <f>ROUND(ROUND(H83,2)*ROUND(G83,3),2)</f>
      </c>
      <c r="J83" s="31" t="s">
        <v>57</v>
      </c>
      <c r="O83">
        <f>(I83*21)/100</f>
      </c>
      <c r="P83" t="s">
        <v>23</v>
      </c>
    </row>
    <row r="84" spans="1:5" ht="12.75">
      <c r="A84" s="34" t="s">
        <v>52</v>
      </c>
      <c r="E84" s="35" t="s">
        <v>322</v>
      </c>
    </row>
    <row r="85" spans="1:5" ht="12.75">
      <c r="A85" s="38" t="s">
        <v>54</v>
      </c>
      <c r="E85" s="37" t="s">
        <v>546</v>
      </c>
    </row>
    <row r="86" spans="1:16" ht="12.75">
      <c r="A86" s="25" t="s">
        <v>47</v>
      </c>
      <c r="B86" s="29" t="s">
        <v>215</v>
      </c>
      <c r="C86" s="29" t="s">
        <v>547</v>
      </c>
      <c r="D86" s="25" t="s">
        <v>49</v>
      </c>
      <c r="E86" s="30" t="s">
        <v>548</v>
      </c>
      <c r="F86" s="31" t="s">
        <v>233</v>
      </c>
      <c r="G86" s="32">
        <v>248.71</v>
      </c>
      <c r="H86" s="33">
        <v>0</v>
      </c>
      <c r="I86" s="33">
        <f>ROUND(ROUND(H86,2)*ROUND(G86,3),2)</f>
      </c>
      <c r="J86" s="31" t="s">
        <v>57</v>
      </c>
      <c r="O86">
        <f>(I86*21)/100</f>
      </c>
      <c r="P86" t="s">
        <v>23</v>
      </c>
    </row>
    <row r="87" spans="1:5" ht="12.75">
      <c r="A87" s="34" t="s">
        <v>52</v>
      </c>
      <c r="E87" s="35" t="s">
        <v>549</v>
      </c>
    </row>
    <row r="88" spans="1:5" ht="12.75">
      <c r="A88" s="38" t="s">
        <v>54</v>
      </c>
      <c r="E88" s="37" t="s">
        <v>550</v>
      </c>
    </row>
    <row r="89" spans="1:16" ht="12.75">
      <c r="A89" s="25" t="s">
        <v>47</v>
      </c>
      <c r="B89" s="29" t="s">
        <v>220</v>
      </c>
      <c r="C89" s="29" t="s">
        <v>551</v>
      </c>
      <c r="D89" s="25" t="s">
        <v>49</v>
      </c>
      <c r="E89" s="30" t="s">
        <v>552</v>
      </c>
      <c r="F89" s="31" t="s">
        <v>233</v>
      </c>
      <c r="G89" s="32">
        <v>253.232</v>
      </c>
      <c r="H89" s="33">
        <v>0</v>
      </c>
      <c r="I89" s="33">
        <f>ROUND(ROUND(H89,2)*ROUND(G89,3),2)</f>
      </c>
      <c r="J89" s="31" t="s">
        <v>57</v>
      </c>
      <c r="O89">
        <f>(I89*21)/100</f>
      </c>
      <c r="P89" t="s">
        <v>23</v>
      </c>
    </row>
    <row r="90" spans="1:5" ht="12.75">
      <c r="A90" s="34" t="s">
        <v>52</v>
      </c>
      <c r="E90" s="35" t="s">
        <v>553</v>
      </c>
    </row>
    <row r="91" spans="1:5" ht="12.75">
      <c r="A91" s="38" t="s">
        <v>54</v>
      </c>
      <c r="E91" s="37" t="s">
        <v>554</v>
      </c>
    </row>
    <row r="92" spans="1:16" ht="12.75">
      <c r="A92" s="25" t="s">
        <v>47</v>
      </c>
      <c r="B92" s="29" t="s">
        <v>225</v>
      </c>
      <c r="C92" s="29" t="s">
        <v>555</v>
      </c>
      <c r="D92" s="25" t="s">
        <v>49</v>
      </c>
      <c r="E92" s="30" t="s">
        <v>556</v>
      </c>
      <c r="F92" s="31" t="s">
        <v>233</v>
      </c>
      <c r="G92" s="32">
        <v>259.563</v>
      </c>
      <c r="H92" s="33">
        <v>0</v>
      </c>
      <c r="I92" s="33">
        <f>ROUND(ROUND(H92,2)*ROUND(G92,3),2)</f>
      </c>
      <c r="J92" s="31" t="s">
        <v>57</v>
      </c>
      <c r="O92">
        <f>(I92*21)/100</f>
      </c>
      <c r="P92" t="s">
        <v>23</v>
      </c>
    </row>
    <row r="93" spans="1:5" ht="12.75">
      <c r="A93" s="34" t="s">
        <v>52</v>
      </c>
      <c r="E93" s="35" t="s">
        <v>557</v>
      </c>
    </row>
    <row r="94" spans="1:5" ht="12.75">
      <c r="A94" s="36" t="s">
        <v>54</v>
      </c>
      <c r="E94" s="37" t="s">
        <v>558</v>
      </c>
    </row>
    <row r="95" spans="1:18" ht="12.75" customHeight="1">
      <c r="A95" s="6" t="s">
        <v>45</v>
      </c>
      <c r="B95" s="6"/>
      <c r="C95" s="41" t="s">
        <v>40</v>
      </c>
      <c r="D95" s="6"/>
      <c r="E95" s="27" t="s">
        <v>380</v>
      </c>
      <c r="F95" s="6"/>
      <c r="G95" s="6"/>
      <c r="H95" s="6"/>
      <c r="I95" s="42">
        <f>0+Q95</f>
      </c>
      <c r="J95" s="6"/>
      <c r="O95">
        <f>0+R95</f>
      </c>
      <c r="Q95">
        <f>0+I96+I99+I102</f>
      </c>
      <c r="R95">
        <f>0+O96+O99+O102</f>
      </c>
    </row>
    <row r="96" spans="1:16" ht="25.5">
      <c r="A96" s="25" t="s">
        <v>47</v>
      </c>
      <c r="B96" s="29" t="s">
        <v>230</v>
      </c>
      <c r="C96" s="29" t="s">
        <v>559</v>
      </c>
      <c r="D96" s="25" t="s">
        <v>49</v>
      </c>
      <c r="E96" s="30" t="s">
        <v>560</v>
      </c>
      <c r="F96" s="31" t="s">
        <v>212</v>
      </c>
      <c r="G96" s="32">
        <v>92</v>
      </c>
      <c r="H96" s="33">
        <v>0</v>
      </c>
      <c r="I96" s="33">
        <f>ROUND(ROUND(H96,2)*ROUND(G96,3),2)</f>
      </c>
      <c r="J96" s="31" t="s">
        <v>57</v>
      </c>
      <c r="O96">
        <f>(I96*21)/100</f>
      </c>
      <c r="P96" t="s">
        <v>23</v>
      </c>
    </row>
    <row r="97" spans="1:5" ht="12.75">
      <c r="A97" s="34" t="s">
        <v>52</v>
      </c>
      <c r="E97" s="35" t="s">
        <v>49</v>
      </c>
    </row>
    <row r="98" spans="1:5" ht="51">
      <c r="A98" s="38" t="s">
        <v>54</v>
      </c>
      <c r="E98" s="37" t="s">
        <v>561</v>
      </c>
    </row>
    <row r="99" spans="1:16" ht="12.75">
      <c r="A99" s="25" t="s">
        <v>47</v>
      </c>
      <c r="B99" s="29" t="s">
        <v>236</v>
      </c>
      <c r="C99" s="29" t="s">
        <v>562</v>
      </c>
      <c r="D99" s="25" t="s">
        <v>49</v>
      </c>
      <c r="E99" s="30" t="s">
        <v>563</v>
      </c>
      <c r="F99" s="31" t="s">
        <v>212</v>
      </c>
      <c r="G99" s="32">
        <v>92</v>
      </c>
      <c r="H99" s="33">
        <v>0</v>
      </c>
      <c r="I99" s="33">
        <f>ROUND(ROUND(H99,2)*ROUND(G99,3),2)</f>
      </c>
      <c r="J99" s="31" t="s">
        <v>57</v>
      </c>
      <c r="O99">
        <f>(I99*21)/100</f>
      </c>
      <c r="P99" t="s">
        <v>23</v>
      </c>
    </row>
    <row r="100" spans="1:5" ht="12.75">
      <c r="A100" s="34" t="s">
        <v>52</v>
      </c>
      <c r="E100" s="35" t="s">
        <v>49</v>
      </c>
    </row>
    <row r="101" spans="1:5" ht="51">
      <c r="A101" s="38" t="s">
        <v>54</v>
      </c>
      <c r="E101" s="37" t="s">
        <v>561</v>
      </c>
    </row>
    <row r="102" spans="1:16" ht="12.75">
      <c r="A102" s="25" t="s">
        <v>47</v>
      </c>
      <c r="B102" s="29" t="s">
        <v>242</v>
      </c>
      <c r="C102" s="29" t="s">
        <v>564</v>
      </c>
      <c r="D102" s="25" t="s">
        <v>49</v>
      </c>
      <c r="E102" s="30" t="s">
        <v>565</v>
      </c>
      <c r="F102" s="31" t="s">
        <v>566</v>
      </c>
      <c r="G102" s="32">
        <v>11592</v>
      </c>
      <c r="H102" s="33">
        <v>0</v>
      </c>
      <c r="I102" s="33">
        <f>ROUND(ROUND(H102,2)*ROUND(G102,3),2)</f>
      </c>
      <c r="J102" s="31" t="s">
        <v>57</v>
      </c>
      <c r="O102">
        <f>(I102*21)/100</f>
      </c>
      <c r="P102" t="s">
        <v>23</v>
      </c>
    </row>
    <row r="103" spans="1:5" ht="12.75">
      <c r="A103" s="34" t="s">
        <v>52</v>
      </c>
      <c r="E103" s="35" t="s">
        <v>567</v>
      </c>
    </row>
    <row r="104" spans="1:5" ht="25.5">
      <c r="A104" s="36" t="s">
        <v>54</v>
      </c>
      <c r="E104" s="37" t="s">
        <v>568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570</v>
      </c>
      <c r="I3" s="39">
        <f>0+I9+I13+I38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2" t="s">
        <v>569</v>
      </c>
      <c r="C4" s="13" t="s">
        <v>570</v>
      </c>
      <c r="D4" s="1"/>
      <c r="E4" s="14" t="s">
        <v>571</v>
      </c>
      <c r="F4" s="1"/>
      <c r="G4" s="1"/>
      <c r="H4" s="11"/>
      <c r="I4" s="11"/>
      <c r="J4" s="1"/>
      <c r="O4" t="s">
        <v>20</v>
      </c>
      <c r="P4" t="s">
        <v>23</v>
      </c>
    </row>
    <row r="5" spans="1:16" ht="12.75" customHeight="1">
      <c r="A5" t="s">
        <v>572</v>
      </c>
      <c r="B5" s="16" t="s">
        <v>18</v>
      </c>
      <c r="C5" s="17" t="s">
        <v>570</v>
      </c>
      <c r="D5" s="6"/>
      <c r="E5" s="18" t="s">
        <v>571</v>
      </c>
      <c r="F5" s="6"/>
      <c r="G5" s="6"/>
      <c r="H5" s="6"/>
      <c r="I5" s="6"/>
      <c r="J5" s="6"/>
      <c r="O5" t="s">
        <v>21</v>
      </c>
      <c r="P5" t="s">
        <v>23</v>
      </c>
    </row>
    <row r="6" spans="1:10" ht="12.75" customHeight="1">
      <c r="A6" s="15" t="s">
        <v>26</v>
      </c>
      <c r="B6" s="15" t="s">
        <v>28</v>
      </c>
      <c r="C6" s="15" t="s">
        <v>30</v>
      </c>
      <c r="D6" s="15" t="s">
        <v>31</v>
      </c>
      <c r="E6" s="15" t="s">
        <v>32</v>
      </c>
      <c r="F6" s="15" t="s">
        <v>34</v>
      </c>
      <c r="G6" s="15" t="s">
        <v>36</v>
      </c>
      <c r="H6" s="15" t="s">
        <v>38</v>
      </c>
      <c r="I6" s="15"/>
      <c r="J6" s="15" t="s">
        <v>43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39</v>
      </c>
      <c r="I7" s="15" t="s">
        <v>41</v>
      </c>
      <c r="J7" s="15"/>
    </row>
    <row r="8" spans="1:10" ht="12.75" customHeight="1">
      <c r="A8" s="15" t="s">
        <v>27</v>
      </c>
      <c r="B8" s="15" t="s">
        <v>29</v>
      </c>
      <c r="C8" s="15" t="s">
        <v>23</v>
      </c>
      <c r="D8" s="15" t="s">
        <v>22</v>
      </c>
      <c r="E8" s="15" t="s">
        <v>33</v>
      </c>
      <c r="F8" s="15" t="s">
        <v>35</v>
      </c>
      <c r="G8" s="15" t="s">
        <v>37</v>
      </c>
      <c r="H8" s="15" t="s">
        <v>40</v>
      </c>
      <c r="I8" s="15" t="s">
        <v>42</v>
      </c>
      <c r="J8" s="15" t="s">
        <v>44</v>
      </c>
    </row>
    <row r="9" spans="1:18" ht="12.75" customHeight="1">
      <c r="A9" s="19" t="s">
        <v>45</v>
      </c>
      <c r="B9" s="19"/>
      <c r="C9" s="26" t="s">
        <v>27</v>
      </c>
      <c r="D9" s="19"/>
      <c r="E9" s="27" t="s">
        <v>46</v>
      </c>
      <c r="F9" s="19"/>
      <c r="G9" s="19"/>
      <c r="H9" s="19"/>
      <c r="I9" s="28">
        <f>0+Q9</f>
      </c>
      <c r="J9" s="19"/>
      <c r="O9">
        <f>0+R9</f>
      </c>
      <c r="Q9">
        <f>0+I10</f>
      </c>
      <c r="R9">
        <f>0+O10</f>
      </c>
    </row>
    <row r="10" spans="1:16" ht="25.5">
      <c r="A10" s="25" t="s">
        <v>47</v>
      </c>
      <c r="B10" s="29" t="s">
        <v>29</v>
      </c>
      <c r="C10" s="29" t="s">
        <v>110</v>
      </c>
      <c r="D10" s="25" t="s">
        <v>49</v>
      </c>
      <c r="E10" s="30" t="s">
        <v>111</v>
      </c>
      <c r="F10" s="31" t="s">
        <v>112</v>
      </c>
      <c r="G10" s="32">
        <v>73.72</v>
      </c>
      <c r="H10" s="33">
        <v>0</v>
      </c>
      <c r="I10" s="33">
        <f>ROUND(ROUND(H10,2)*ROUND(G10,3),2)</f>
      </c>
      <c r="J10" s="31" t="s">
        <v>57</v>
      </c>
      <c r="O10">
        <f>(I10*21)/100</f>
      </c>
      <c r="P10" t="s">
        <v>23</v>
      </c>
    </row>
    <row r="11" spans="1:5" ht="12.75">
      <c r="A11" s="34" t="s">
        <v>52</v>
      </c>
      <c r="E11" s="35" t="s">
        <v>574</v>
      </c>
    </row>
    <row r="12" spans="1:5" ht="38.25">
      <c r="A12" s="36" t="s">
        <v>54</v>
      </c>
      <c r="E12" s="37" t="s">
        <v>575</v>
      </c>
    </row>
    <row r="13" spans="1:18" ht="12.75" customHeight="1">
      <c r="A13" s="6" t="s">
        <v>45</v>
      </c>
      <c r="B13" s="6"/>
      <c r="C13" s="41" t="s">
        <v>29</v>
      </c>
      <c r="D13" s="6"/>
      <c r="E13" s="27" t="s">
        <v>142</v>
      </c>
      <c r="F13" s="6"/>
      <c r="G13" s="6"/>
      <c r="H13" s="6"/>
      <c r="I13" s="42">
        <f>0+Q13</f>
      </c>
      <c r="J13" s="6"/>
      <c r="O13">
        <f>0+R13</f>
      </c>
      <c r="Q13">
        <f>0+I14+I17+I20+I23+I26+I29+I32+I35</f>
      </c>
      <c r="R13">
        <f>0+O14+O17+O20+O23+O26+O29+O32+O35</f>
      </c>
    </row>
    <row r="14" spans="1:16" ht="12.75">
      <c r="A14" s="25" t="s">
        <v>47</v>
      </c>
      <c r="B14" s="29" t="s">
        <v>23</v>
      </c>
      <c r="C14" s="29" t="s">
        <v>496</v>
      </c>
      <c r="D14" s="25" t="s">
        <v>49</v>
      </c>
      <c r="E14" s="30" t="s">
        <v>497</v>
      </c>
      <c r="F14" s="31" t="s">
        <v>233</v>
      </c>
      <c r="G14" s="32">
        <v>16</v>
      </c>
      <c r="H14" s="33">
        <v>0</v>
      </c>
      <c r="I14" s="33">
        <f>ROUND(ROUND(H14,2)*ROUND(G14,3),2)</f>
      </c>
      <c r="J14" s="31" t="s">
        <v>57</v>
      </c>
      <c r="O14">
        <f>(I14*21)/100</f>
      </c>
      <c r="P14" t="s">
        <v>23</v>
      </c>
    </row>
    <row r="15" spans="1:5" ht="25.5">
      <c r="A15" s="34" t="s">
        <v>52</v>
      </c>
      <c r="E15" s="35" t="s">
        <v>576</v>
      </c>
    </row>
    <row r="16" spans="1:5" ht="25.5">
      <c r="A16" s="38" t="s">
        <v>54</v>
      </c>
      <c r="E16" s="37" t="s">
        <v>577</v>
      </c>
    </row>
    <row r="17" spans="1:16" ht="12.75">
      <c r="A17" s="25" t="s">
        <v>47</v>
      </c>
      <c r="B17" s="29" t="s">
        <v>22</v>
      </c>
      <c r="C17" s="29" t="s">
        <v>509</v>
      </c>
      <c r="D17" s="25" t="s">
        <v>49</v>
      </c>
      <c r="E17" s="30" t="s">
        <v>510</v>
      </c>
      <c r="F17" s="31" t="s">
        <v>145</v>
      </c>
      <c r="G17" s="32">
        <v>33.45</v>
      </c>
      <c r="H17" s="33">
        <v>0</v>
      </c>
      <c r="I17" s="33">
        <f>ROUND(ROUND(H17,2)*ROUND(G17,3),2)</f>
      </c>
      <c r="J17" s="31" t="s">
        <v>57</v>
      </c>
      <c r="O17">
        <f>(I17*21)/100</f>
      </c>
      <c r="P17" t="s">
        <v>23</v>
      </c>
    </row>
    <row r="18" spans="1:5" ht="51">
      <c r="A18" s="34" t="s">
        <v>52</v>
      </c>
      <c r="E18" s="35" t="s">
        <v>578</v>
      </c>
    </row>
    <row r="19" spans="1:5" ht="25.5">
      <c r="A19" s="38" t="s">
        <v>54</v>
      </c>
      <c r="E19" s="37" t="s">
        <v>579</v>
      </c>
    </row>
    <row r="20" spans="1:16" ht="12.75">
      <c r="A20" s="25" t="s">
        <v>47</v>
      </c>
      <c r="B20" s="29" t="s">
        <v>33</v>
      </c>
      <c r="C20" s="29" t="s">
        <v>159</v>
      </c>
      <c r="D20" s="25" t="s">
        <v>49</v>
      </c>
      <c r="E20" s="30" t="s">
        <v>160</v>
      </c>
      <c r="F20" s="31" t="s">
        <v>145</v>
      </c>
      <c r="G20" s="32">
        <v>8</v>
      </c>
      <c r="H20" s="33">
        <v>0</v>
      </c>
      <c r="I20" s="33">
        <f>ROUND(ROUND(H20,2)*ROUND(G20,3),2)</f>
      </c>
      <c r="J20" s="31" t="s">
        <v>57</v>
      </c>
      <c r="O20">
        <f>(I20*21)/100</f>
      </c>
      <c r="P20" t="s">
        <v>23</v>
      </c>
    </row>
    <row r="21" spans="1:5" ht="25.5">
      <c r="A21" s="34" t="s">
        <v>52</v>
      </c>
      <c r="E21" s="35" t="s">
        <v>580</v>
      </c>
    </row>
    <row r="22" spans="1:5" ht="25.5">
      <c r="A22" s="38" t="s">
        <v>54</v>
      </c>
      <c r="E22" s="37" t="s">
        <v>581</v>
      </c>
    </row>
    <row r="23" spans="1:16" ht="12.75">
      <c r="A23" s="25" t="s">
        <v>47</v>
      </c>
      <c r="B23" s="29" t="s">
        <v>35</v>
      </c>
      <c r="C23" s="29" t="s">
        <v>582</v>
      </c>
      <c r="D23" s="25" t="s">
        <v>49</v>
      </c>
      <c r="E23" s="30" t="s">
        <v>583</v>
      </c>
      <c r="F23" s="31" t="s">
        <v>145</v>
      </c>
      <c r="G23" s="32">
        <v>36.563</v>
      </c>
      <c r="H23" s="33">
        <v>0</v>
      </c>
      <c r="I23" s="33">
        <f>ROUND(ROUND(H23,2)*ROUND(G23,3),2)</f>
      </c>
      <c r="J23" s="31" t="s">
        <v>57</v>
      </c>
      <c r="O23">
        <f>(I23*21)/100</f>
      </c>
      <c r="P23" t="s">
        <v>23</v>
      </c>
    </row>
    <row r="24" spans="1:5" ht="12.75">
      <c r="A24" s="34" t="s">
        <v>52</v>
      </c>
      <c r="E24" s="35" t="s">
        <v>49</v>
      </c>
    </row>
    <row r="25" spans="1:5" ht="25.5">
      <c r="A25" s="38" t="s">
        <v>54</v>
      </c>
      <c r="E25" s="37" t="s">
        <v>584</v>
      </c>
    </row>
    <row r="26" spans="1:16" ht="12.75">
      <c r="A26" s="25" t="s">
        <v>47</v>
      </c>
      <c r="B26" s="29" t="s">
        <v>37</v>
      </c>
      <c r="C26" s="29" t="s">
        <v>519</v>
      </c>
      <c r="D26" s="25" t="s">
        <v>49</v>
      </c>
      <c r="E26" s="30" t="s">
        <v>520</v>
      </c>
      <c r="F26" s="31" t="s">
        <v>145</v>
      </c>
      <c r="G26" s="32">
        <v>103.83</v>
      </c>
      <c r="H26" s="33">
        <v>0</v>
      </c>
      <c r="I26" s="33">
        <f>ROUND(ROUND(H26,2)*ROUND(G26,3),2)</f>
      </c>
      <c r="J26" s="31" t="s">
        <v>57</v>
      </c>
      <c r="O26">
        <f>(I26*21)/100</f>
      </c>
      <c r="P26" t="s">
        <v>23</v>
      </c>
    </row>
    <row r="27" spans="1:5" ht="12.75">
      <c r="A27" s="34" t="s">
        <v>52</v>
      </c>
      <c r="E27" s="35" t="s">
        <v>585</v>
      </c>
    </row>
    <row r="28" spans="1:5" ht="63.75">
      <c r="A28" s="38" t="s">
        <v>54</v>
      </c>
      <c r="E28" s="37" t="s">
        <v>586</v>
      </c>
    </row>
    <row r="29" spans="1:16" ht="12.75">
      <c r="A29" s="25" t="s">
        <v>47</v>
      </c>
      <c r="B29" s="29" t="s">
        <v>73</v>
      </c>
      <c r="C29" s="29" t="s">
        <v>522</v>
      </c>
      <c r="D29" s="25" t="s">
        <v>49</v>
      </c>
      <c r="E29" s="30" t="s">
        <v>523</v>
      </c>
      <c r="F29" s="31" t="s">
        <v>145</v>
      </c>
      <c r="G29" s="32">
        <v>3.3</v>
      </c>
      <c r="H29" s="33">
        <v>0</v>
      </c>
      <c r="I29" s="33">
        <f>ROUND(ROUND(H29,2)*ROUND(G29,3),2)</f>
      </c>
      <c r="J29" s="31" t="s">
        <v>57</v>
      </c>
      <c r="O29">
        <f>(I29*21)/100</f>
      </c>
      <c r="P29" t="s">
        <v>23</v>
      </c>
    </row>
    <row r="30" spans="1:5" ht="12.75">
      <c r="A30" s="34" t="s">
        <v>52</v>
      </c>
      <c r="E30" s="35" t="s">
        <v>49</v>
      </c>
    </row>
    <row r="31" spans="1:5" ht="38.25">
      <c r="A31" s="38" t="s">
        <v>54</v>
      </c>
      <c r="E31" s="37" t="s">
        <v>587</v>
      </c>
    </row>
    <row r="32" spans="1:16" ht="12.75">
      <c r="A32" s="25" t="s">
        <v>47</v>
      </c>
      <c r="B32" s="29" t="s">
        <v>78</v>
      </c>
      <c r="C32" s="29" t="s">
        <v>527</v>
      </c>
      <c r="D32" s="25" t="s">
        <v>120</v>
      </c>
      <c r="E32" s="30" t="s">
        <v>528</v>
      </c>
      <c r="F32" s="31" t="s">
        <v>233</v>
      </c>
      <c r="G32" s="32">
        <v>40</v>
      </c>
      <c r="H32" s="33">
        <v>0</v>
      </c>
      <c r="I32" s="33">
        <f>ROUND(ROUND(H32,2)*ROUND(G32,3),2)</f>
      </c>
      <c r="J32" s="31" t="s">
        <v>57</v>
      </c>
      <c r="O32">
        <f>(I32*21)/100</f>
      </c>
      <c r="P32" t="s">
        <v>23</v>
      </c>
    </row>
    <row r="33" spans="1:5" ht="25.5">
      <c r="A33" s="34" t="s">
        <v>52</v>
      </c>
      <c r="E33" s="35" t="s">
        <v>588</v>
      </c>
    </row>
    <row r="34" spans="1:5" ht="38.25">
      <c r="A34" s="38" t="s">
        <v>54</v>
      </c>
      <c r="E34" s="37" t="s">
        <v>589</v>
      </c>
    </row>
    <row r="35" spans="1:16" ht="12.75">
      <c r="A35" s="25" t="s">
        <v>47</v>
      </c>
      <c r="B35" s="29" t="s">
        <v>40</v>
      </c>
      <c r="C35" s="29" t="s">
        <v>530</v>
      </c>
      <c r="D35" s="25" t="s">
        <v>49</v>
      </c>
      <c r="E35" s="30" t="s">
        <v>531</v>
      </c>
      <c r="F35" s="31" t="s">
        <v>233</v>
      </c>
      <c r="G35" s="32">
        <v>40</v>
      </c>
      <c r="H35" s="33">
        <v>0</v>
      </c>
      <c r="I35" s="33">
        <f>ROUND(ROUND(H35,2)*ROUND(G35,3),2)</f>
      </c>
      <c r="J35" s="31" t="s">
        <v>57</v>
      </c>
      <c r="O35">
        <f>(I35*21)/100</f>
      </c>
      <c r="P35" t="s">
        <v>23</v>
      </c>
    </row>
    <row r="36" spans="1:5" ht="12.75">
      <c r="A36" s="34" t="s">
        <v>52</v>
      </c>
      <c r="E36" s="35" t="s">
        <v>532</v>
      </c>
    </row>
    <row r="37" spans="1:5" ht="38.25">
      <c r="A37" s="36" t="s">
        <v>54</v>
      </c>
      <c r="E37" s="37" t="s">
        <v>589</v>
      </c>
    </row>
    <row r="38" spans="1:18" ht="12.75" customHeight="1">
      <c r="A38" s="6" t="s">
        <v>45</v>
      </c>
      <c r="B38" s="6"/>
      <c r="C38" s="41" t="s">
        <v>35</v>
      </c>
      <c r="D38" s="6"/>
      <c r="E38" s="27" t="s">
        <v>313</v>
      </c>
      <c r="F38" s="6"/>
      <c r="G38" s="6"/>
      <c r="H38" s="6"/>
      <c r="I38" s="42">
        <f>0+Q38</f>
      </c>
      <c r="J38" s="6"/>
      <c r="O38">
        <f>0+R38</f>
      </c>
      <c r="Q38">
        <f>0+I39+I42</f>
      </c>
      <c r="R38">
        <f>0+O39+O42</f>
      </c>
    </row>
    <row r="39" spans="1:16" ht="12.75">
      <c r="A39" s="25" t="s">
        <v>47</v>
      </c>
      <c r="B39" s="29" t="s">
        <v>42</v>
      </c>
      <c r="C39" s="29" t="s">
        <v>590</v>
      </c>
      <c r="D39" s="25" t="s">
        <v>49</v>
      </c>
      <c r="E39" s="30" t="s">
        <v>591</v>
      </c>
      <c r="F39" s="31" t="s">
        <v>233</v>
      </c>
      <c r="G39" s="32">
        <v>65.875</v>
      </c>
      <c r="H39" s="33">
        <v>0</v>
      </c>
      <c r="I39" s="33">
        <f>ROUND(ROUND(H39,2)*ROUND(G39,3),2)</f>
      </c>
      <c r="J39" s="31" t="s">
        <v>57</v>
      </c>
      <c r="O39">
        <f>(I39*21)/100</f>
      </c>
      <c r="P39" t="s">
        <v>23</v>
      </c>
    </row>
    <row r="40" spans="1:5" ht="12.75">
      <c r="A40" s="34" t="s">
        <v>52</v>
      </c>
      <c r="E40" s="35" t="s">
        <v>592</v>
      </c>
    </row>
    <row r="41" spans="1:5" ht="25.5">
      <c r="A41" s="38" t="s">
        <v>54</v>
      </c>
      <c r="E41" s="37" t="s">
        <v>593</v>
      </c>
    </row>
    <row r="42" spans="1:16" ht="12.75">
      <c r="A42" s="25" t="s">
        <v>47</v>
      </c>
      <c r="B42" s="29" t="s">
        <v>44</v>
      </c>
      <c r="C42" s="29" t="s">
        <v>594</v>
      </c>
      <c r="D42" s="25" t="s">
        <v>49</v>
      </c>
      <c r="E42" s="30" t="s">
        <v>595</v>
      </c>
      <c r="F42" s="31" t="s">
        <v>233</v>
      </c>
      <c r="G42" s="32">
        <v>62</v>
      </c>
      <c r="H42" s="33">
        <v>0</v>
      </c>
      <c r="I42" s="33">
        <f>ROUND(ROUND(H42,2)*ROUND(G42,3),2)</f>
      </c>
      <c r="J42" s="31" t="s">
        <v>57</v>
      </c>
      <c r="O42">
        <f>(I42*21)/100</f>
      </c>
      <c r="P42" t="s">
        <v>23</v>
      </c>
    </row>
    <row r="43" spans="1:5" ht="12.75">
      <c r="A43" s="34" t="s">
        <v>52</v>
      </c>
      <c r="E43" s="35" t="s">
        <v>596</v>
      </c>
    </row>
    <row r="44" spans="1:5" ht="25.5">
      <c r="A44" s="36" t="s">
        <v>54</v>
      </c>
      <c r="E44" s="37" t="s">
        <v>597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