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340" windowHeight="16035" activeTab="1"/>
  </bookViews>
  <sheets>
    <sheet name="Rekapitulace stavby" sheetId="1" r:id="rId1"/>
    <sheet name="Rekapitulace - ROZDĚLENÍ INVEST" sheetId="11" r:id="rId2"/>
    <sheet name="101 - SO101 KOMUNIKACE" sheetId="2" r:id="rId3"/>
    <sheet name="101-UZN - KOMUNIKACE - AU..." sheetId="3" r:id="rId4"/>
    <sheet name="102-NEUZN - SO102 CHODNÍK..." sheetId="4" r:id="rId5"/>
    <sheet name="102-UZN - SO102 CHODNÍK -..." sheetId="5" r:id="rId6"/>
    <sheet name="103 -  OBRATIŠTĚ" sheetId="6" r:id="rId7"/>
    <sheet name="01 - Dešťová kanalizace" sheetId="7" r:id="rId8"/>
    <sheet name="02 - Kanalizační přípojky" sheetId="8" r:id="rId9"/>
    <sheet name="401 - SO401 VEŘEJNÉ OSVĚT..." sheetId="9" r:id="rId10"/>
    <sheet name="Seznam figur" sheetId="10" r:id="rId11"/>
  </sheets>
  <definedNames>
    <definedName name="_xlnm._FilterDatabase" localSheetId="7" hidden="1">'01 - Dešťová kanalizace'!$C$129:$K$251</definedName>
    <definedName name="_xlnm._FilterDatabase" localSheetId="8" hidden="1">'02 - Kanalizační přípojky'!$C$126:$K$179</definedName>
    <definedName name="_xlnm._FilterDatabase" localSheetId="2" hidden="1">'101 - SO101 KOMUNIKACE'!$C$127:$K$294</definedName>
    <definedName name="_xlnm._FilterDatabase" localSheetId="3" hidden="1">'101-UZN - KOMUNIKACE - AU...'!$C$121:$K$147</definedName>
    <definedName name="_xlnm._FilterDatabase" localSheetId="4" hidden="1">'102-NEUZN - SO102 CHODNÍK...'!$C$124:$K$200</definedName>
    <definedName name="_xlnm._FilterDatabase" localSheetId="5" hidden="1">'102-UZN - SO102 CHODNÍK -...'!$C$125:$K$238</definedName>
    <definedName name="_xlnm._FilterDatabase" localSheetId="6" hidden="1">'103 -  OBRATIŠTĚ'!$C$127:$K$388</definedName>
    <definedName name="_xlnm._FilterDatabase" localSheetId="9" hidden="1">'401 - SO401 VEŘEJNÉ OSVĚT...'!$C$115:$K$194</definedName>
    <definedName name="_xlnm.Print_Area" localSheetId="7">'01 - Dešťová kanalizace'!$C$4:$J$76,'01 - Dešťová kanalizace'!$C$82:$J$109,'01 - Dešťová kanalizace'!$C$115:$K$251</definedName>
    <definedName name="_xlnm.Print_Area" localSheetId="8">'02 - Kanalizační přípojky'!$C$4:$J$76,'02 - Kanalizační přípojky'!$C$82:$J$106,'02 - Kanalizační přípojky'!$C$112:$K$179</definedName>
    <definedName name="_xlnm.Print_Area" localSheetId="2">'101 - SO101 KOMUNIKACE'!$C$4:$J$76,'101 - SO101 KOMUNIKACE'!$C$82:$J$109,'101 - SO101 KOMUNIKACE'!$C$115:$K$294</definedName>
    <definedName name="_xlnm.Print_Area" localSheetId="3">'101-UZN - KOMUNIKACE - AU...'!$C$4:$J$76,'101-UZN - KOMUNIKACE - AU...'!$C$82:$J$103,'101-UZN - KOMUNIKACE - AU...'!$C$109:$K$147</definedName>
    <definedName name="_xlnm.Print_Area" localSheetId="4">'102-NEUZN - SO102 CHODNÍK...'!$C$4:$J$76,'102-NEUZN - SO102 CHODNÍK...'!$C$82:$J$106,'102-NEUZN - SO102 CHODNÍK...'!$C$112:$K$200</definedName>
    <definedName name="_xlnm.Print_Area" localSheetId="5">'102-UZN - SO102 CHODNÍK -...'!$C$4:$J$76,'102-UZN - SO102 CHODNÍK -...'!$C$82:$J$107,'102-UZN - SO102 CHODNÍK -...'!$C$113:$K$238</definedName>
    <definedName name="_xlnm.Print_Area" localSheetId="6">'103 -  OBRATIŠTĚ'!$C$4:$J$76,'103 -  OBRATIŠTĚ'!$C$82:$J$109,'103 -  OBRATIŠTĚ'!$C$115:$K$388</definedName>
    <definedName name="_xlnm.Print_Area" localSheetId="9">'401 - SO401 VEŘEJNÉ OSVĚT...'!$C$4:$J$76,'401 - SO401 VEŘEJNÉ OSVĚT...'!$C$82:$J$97,'401 - SO401 VEŘEJNÉ OSVĚT...'!$C$103:$K$194</definedName>
    <definedName name="_xlnm.Print_Area" localSheetId="0">'Rekapitulace stavby'!$D$4:$AO$76,'Rekapitulace stavby'!$C$82:$AQ$104</definedName>
    <definedName name="_xlnm.Print_Area" localSheetId="10">'Seznam figur'!$C$4:$G$62</definedName>
    <definedName name="_xlnm.Print_Titles" localSheetId="0">'Rekapitulace stavby'!$92:$92</definedName>
    <definedName name="_xlnm.Print_Titles" localSheetId="2">'101 - SO101 KOMUNIKACE'!$127:$127</definedName>
    <definedName name="_xlnm.Print_Titles" localSheetId="3">'101-UZN - KOMUNIKACE - AU...'!$121:$121</definedName>
    <definedName name="_xlnm.Print_Titles" localSheetId="4">'102-NEUZN - SO102 CHODNÍK...'!$124:$124</definedName>
    <definedName name="_xlnm.Print_Titles" localSheetId="5">'102-UZN - SO102 CHODNÍK -...'!$125:$125</definedName>
    <definedName name="_xlnm.Print_Titles" localSheetId="6">'103 -  OBRATIŠTĚ'!$127:$127</definedName>
    <definedName name="_xlnm.Print_Titles" localSheetId="7">'01 - Dešťová kanalizace'!$129:$129</definedName>
    <definedName name="_xlnm.Print_Titles" localSheetId="8">'02 - Kanalizační přípojky'!$126:$126</definedName>
    <definedName name="_xlnm.Print_Titles" localSheetId="9">'401 - SO401 VEŘEJNÉ OSVĚT...'!$115:$115</definedName>
    <definedName name="_xlnm.Print_Titles" localSheetId="10">'Seznam figur'!$9:$9</definedName>
  </definedNames>
  <calcPr calcId="162913"/>
</workbook>
</file>

<file path=xl/sharedStrings.xml><?xml version="1.0" encoding="utf-8"?>
<sst xmlns="http://schemas.openxmlformats.org/spreadsheetml/2006/main" count="11580" uniqueCount="1464">
  <si>
    <t>Export Komplet</t>
  </si>
  <si>
    <t/>
  </si>
  <si>
    <t>2.0</t>
  </si>
  <si>
    <t>ZAMOK</t>
  </si>
  <si>
    <t>False</t>
  </si>
  <si>
    <t>{9d1ad71d-6ecb-4be2-ae72-752915f4e4fe}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</si>
  <si>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</si>
  <si>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</si>
  <si>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</si>
  <si>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</si>
  <si>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</si>
  <si>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</si>
  <si>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</si>
  <si>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</si>
  <si>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</si>
  <si>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</si>
  <si>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</si>
  <si>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III/18614 PAČEJOV – NÁDRAŽÍ, REKONSTRUKCE</t>
  </si>
  <si>
    <t>KSO:</t>
  </si>
  <si>
    <t>CC-CZ:</t>
  </si>
  <si>
    <t>Místo:</t>
  </si>
  <si>
    <t>Pačejov</t>
  </si>
  <si>
    <t>Datum:</t>
  </si>
  <si>
    <t>14. 6. 2023</t>
  </si>
  <si>
    <t>Zadavatel:</t>
  </si>
  <si>
    <t>IČ:</t>
  </si>
  <si>
    <t>Obec Pačejov, SÚS PK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</si>
  <si>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</si>
  <si>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</si>
  <si>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</si>
  <si>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</si>
  <si>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</si>
  <si>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</si>
  <si>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</si>
  <si>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</si>
  <si>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</si>
  <si>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</si>
  <si>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</si>
  <si>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</si>
  <si>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</si>
  <si>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</si>
  <si>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</si>
  <si>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</si>
  <si>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</si>
  <si>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</si>
  <si>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</si>
  <si>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</si>
  <si>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</si>
  <si>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</si>
  <si>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</si>
  <si>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</si>
  <si>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</si>
  <si>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</si>
  <si>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</si>
  <si>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</si>
  <si>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</si>
  <si>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</si>
  <si>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</si>
  <si>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</si>
  <si>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</si>
  <si>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</si>
  <si>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</si>
  <si>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</si>
  <si>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</si>
  <si>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</si>
  <si>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</si>
  <si>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</si>
  <si>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</si>
  <si>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</si>
  <si>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</si>
  <si>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</si>
  <si>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</si>
  <si>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</si>
  <si>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</si>
  <si>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</si>
  <si>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</si>
  <si>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</si>
  <si>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</si>
  <si>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</si>
  <si>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</si>
  <si>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</si>
  <si>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</si>
  <si>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SO101 KOMUNIKACE</t>
  </si>
  <si>
    <t>STA</t>
  </si>
  <si>
    <t>1</t>
  </si>
  <si>
    <t>{c67d08b6-69c2-4ee4-87ea-541eaec40e57}</t>
  </si>
  <si>
    <t>2</t>
  </si>
  <si>
    <t>101-UZN</t>
  </si>
  <si>
    <t>KOMUNIKACE - AUTOBUSOVÉ ZÁLIVY - UZNATELNÉ</t>
  </si>
  <si>
    <t>{45e6dba1-7559-4eed-b3ac-449d2b495dec}</t>
  </si>
  <si>
    <t>102-NEUZN</t>
  </si>
  <si>
    <t>SO102 CHODNÍK - NEUZNATELNÉ</t>
  </si>
  <si>
    <t>{9f7db276-02e3-4201-882e-de799c1aa468}</t>
  </si>
  <si>
    <t>102-UZN</t>
  </si>
  <si>
    <t>SO102 CHODNÍK - UZNATELNÉ</t>
  </si>
  <si>
    <t>{c91f5f2c-2057-4e5d-b032-c30a6c88acd0}</t>
  </si>
  <si>
    <t>103</t>
  </si>
  <si>
    <t xml:space="preserve"> OBRATIŠTĚ</t>
  </si>
  <si>
    <t>{c46e6c6e-8257-4385-b485-ecd6ada34402}</t>
  </si>
  <si>
    <t>301</t>
  </si>
  <si>
    <t>SO301 ODVODNĚNÍ KOMUNIKACE</t>
  </si>
  <si>
    <t>{80d99648-7192-496e-9f53-6c2e37655d55}</t>
  </si>
  <si>
    <t>01</t>
  </si>
  <si>
    <t>Dešťová kanalizace</t>
  </si>
  <si>
    <t>Soupis</t>
  </si>
  <si>
    <t>{df68df98-e2f7-49a8-9fbe-32f4e80587ca}</t>
  </si>
  <si>
    <t>02</t>
  </si>
  <si>
    <t>Kanalizační přípojky</t>
  </si>
  <si>
    <t>{1d2e04db-257b-4b36-9684-9b44454d95a8}</t>
  </si>
  <si>
    <t>401</t>
  </si>
  <si>
    <t>SO401 VEŘEJNÉ OSVĚTLENÍ</t>
  </si>
  <si>
    <t>{93f1047d-df6c-4454-b45e-7f9c5b1f1c98}</t>
  </si>
  <si>
    <t>hloub</t>
  </si>
  <si>
    <t>m3</t>
  </si>
  <si>
    <t>371</t>
  </si>
  <si>
    <t>odkop</t>
  </si>
  <si>
    <t>1198,08</t>
  </si>
  <si>
    <t>KRYCÍ LIST SOUPISU PRACÍ</t>
  </si>
  <si>
    <t>sanace</t>
  </si>
  <si>
    <t>1123,2</t>
  </si>
  <si>
    <t>Objekt:</t>
  </si>
  <si>
    <t>101 - SO101 KOMUNIKACE</t>
  </si>
  <si>
    <t>SÚS PK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</si>
  <si>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</si>
  <si>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</si>
  <si>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</si>
  <si>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</si>
  <si>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</si>
  <si>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</si>
  <si>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</si>
  <si>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</si>
  <si>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</si>
  <si>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</si>
  <si>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</si>
  <si>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</si>
  <si>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</si>
  <si>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</si>
  <si>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</si>
  <si>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</si>
  <si>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</si>
  <si>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</si>
  <si>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</si>
  <si>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</si>
  <si>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</si>
  <si>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</si>
  <si>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</si>
  <si>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</si>
  <si>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</si>
  <si>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</si>
  <si>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</si>
  <si>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</si>
  <si>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</si>
  <si>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</si>
  <si>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</si>
  <si>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</si>
  <si>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</si>
  <si>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</si>
  <si>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</si>
  <si>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</si>
  <si>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</si>
  <si>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m2</t>
  </si>
  <si>
    <t>CS ÚRS 2023 01</t>
  </si>
  <si>
    <t>4</t>
  </si>
  <si>
    <t>-1856740541</t>
  </si>
  <si>
    <t>Odstranění stávajících betonových sloupků včetně odvozu a likvidace se zákonem o odpadech</t>
  </si>
  <si>
    <t>ks</t>
  </si>
  <si>
    <t>1918002198</t>
  </si>
  <si>
    <t>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</si>
  <si>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</si>
  <si>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</si>
  <si>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</si>
  <si>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1783371679</t>
  </si>
  <si>
    <t>VV</t>
  </si>
  <si>
    <t>150</t>
  </si>
  <si>
    <t>Součet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</si>
  <si>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</si>
  <si>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</si>
  <si>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-315064923</t>
  </si>
  <si>
    <t>120</t>
  </si>
  <si>
    <t>5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</si>
  <si>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</si>
  <si>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</si>
  <si>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544236827</t>
  </si>
  <si>
    <t>6</t>
  </si>
  <si>
    <t>122252206</t>
  </si>
  <si>
    <t>Odkopávky a prokopávky nezapažené pro silnice a dálnice strojně v hornině třídy těžitelnosti I přes 1 000 do 5 000 m3</t>
  </si>
  <si>
    <t>555058448</t>
  </si>
  <si>
    <t>"odkop pro sanaci" (3120*1,2)*0,3</t>
  </si>
  <si>
    <t>"odkop pro konstrukční vrstvy"(3120*1,2)*0,32</t>
  </si>
  <si>
    <t>7</t>
  </si>
  <si>
    <t>132251104</t>
  </si>
  <si>
    <t>Hloubení nezapažených rýh šířky do 800 mm strojně s urovnáním dna do předepsaného profilu a spádu v hornině třídy těžitelnosti I skupiny 3 přes 100 m3</t>
  </si>
  <si>
    <t>-1849881738</t>
  </si>
  <si>
    <t>"UV" 27*1</t>
  </si>
  <si>
    <t>"přípojky UV" (((3*18)+1,5+1+7+2+1,5+3+4+2+1,5)*0,8*1)</t>
  </si>
  <si>
    <t>"žb propustek" 17*1</t>
  </si>
  <si>
    <t>"trativody" (491+499+70)*0,5*0,5</t>
  </si>
  <si>
    <t>8</t>
  </si>
  <si>
    <t>174151101</t>
  </si>
  <si>
    <t>Zásyp sypaninou z jakékoliv horniny strojně s uložením výkopku ve vrstvách se zhutněním jam, šachet, rýh nebo kolem objektů v těchto vykopávkách</t>
  </si>
  <si>
    <t>-686546444</t>
  </si>
  <si>
    <t>"přípojky UV" 62</t>
  </si>
  <si>
    <t>zásyp</t>
  </si>
  <si>
    <t>9</t>
  </si>
  <si>
    <t>M</t>
  </si>
  <si>
    <t>58344171</t>
  </si>
  <si>
    <t>štěrkodrť frakce 0/32</t>
  </si>
  <si>
    <t>t</t>
  </si>
  <si>
    <t>-275915127</t>
  </si>
  <si>
    <t>62*1,8 'Přepočtené koeficientem množství</t>
  </si>
  <si>
    <t>10</t>
  </si>
  <si>
    <t>162701105R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</si>
  <si>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</si>
  <si>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2107517472</t>
  </si>
  <si>
    <t>odkop+sanace+hloub</t>
  </si>
  <si>
    <t>11</t>
  </si>
  <si>
    <t>181951112</t>
  </si>
  <si>
    <t>Úprava pláně vyrovnáním výškových rozdílů strojně v hornině třídy těžitelnosti I, skupiny 1 až 3 se zhutněním</t>
  </si>
  <si>
    <t>-12444100</t>
  </si>
  <si>
    <t>3120*1,2</t>
  </si>
  <si>
    <t>Zakládání</t>
  </si>
  <si>
    <t>212752412</t>
  </si>
  <si>
    <t>Trativody z drenážních trubek pro liniové stavby a komunikace se zřízením štěrkového lože pod trubky a s jejich obsypem v otevřeném výkopu trubka korugovaná sendvičová PE-HD SN 8 perforace 220° DN 150</t>
  </si>
  <si>
    <t>1331563885</t>
  </si>
  <si>
    <t>491+499+70</t>
  </si>
  <si>
    <t>Vodorovné konstrukce</t>
  </si>
  <si>
    <t>13</t>
  </si>
  <si>
    <t>451541111</t>
  </si>
  <si>
    <t>Lože pod potrubí, stoky a drobné objekty v otevřeném výkopu ze štěrkodrtě 0-63 mm</t>
  </si>
  <si>
    <t>896463114</t>
  </si>
  <si>
    <t>"propustek" 17*0,3</t>
  </si>
  <si>
    <t>Komunikace pozemní</t>
  </si>
  <si>
    <t>14</t>
  </si>
  <si>
    <t>564871116</t>
  </si>
  <si>
    <t>Podklad ze štěrkodrti ŠD s rozprostřením a zhutněním plochy přes 100 m2, po zhutnění tl. 300 mm</t>
  </si>
  <si>
    <t>-791643999</t>
  </si>
  <si>
    <t>15</t>
  </si>
  <si>
    <t>564861111</t>
  </si>
  <si>
    <t>Podklad ze štěrkodrti ŠD s rozprostřením a zhutněním plochy přes 100 m2, po zhutnění tl. 200 mm</t>
  </si>
  <si>
    <t>-1272888013</t>
  </si>
  <si>
    <t>16</t>
  </si>
  <si>
    <t>564952111</t>
  </si>
  <si>
    <t>Podklad z mechanicky zpevněného kameniva MZK (minerální beton) s rozprostřením a s hutněním, po zhutnění tl. 150 mm</t>
  </si>
  <si>
    <t>687613633</t>
  </si>
  <si>
    <t>3120</t>
  </si>
  <si>
    <t>17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</si>
  <si>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</si>
  <si>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</si>
  <si>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42334796</t>
  </si>
  <si>
    <t>18</t>
  </si>
  <si>
    <t>577176141</t>
  </si>
  <si>
    <t>Asfaltový beton vrstva ložní ACL 22 (ABVH) s rozprostřením a zhutněním z modifikovaného asfaltu v pruhu šířky přes 3 m, po zhutnění tl. 80 mm</t>
  </si>
  <si>
    <t>1587759254</t>
  </si>
  <si>
    <t>19</t>
  </si>
  <si>
    <t>573231106</t>
  </si>
  <si>
    <t>Postřik spojovací PS bez posypu kamenivem ze silniční emulze, v množství 0,30 kg/m2</t>
  </si>
  <si>
    <t>220261586</t>
  </si>
  <si>
    <t>20</t>
  </si>
  <si>
    <t>577134141</t>
  </si>
  <si>
    <t>Asfaltový beton vrstva obrusná ACO 11 (ABS) s rozprostřením a se zhutněním z modifikovaného asfaltu v pruhu šířky přes 3 m, po zhutnění tl. 40 mm</t>
  </si>
  <si>
    <t>-513610860</t>
  </si>
  <si>
    <t>572341112</t>
  </si>
  <si>
    <t>Vyspravení krytu komunikací po překopech inženýrských sítí plochy přes 15 m2 asfaltovým betonem ACO (AB), po zhutnění tl. přes 50 do 70 mm</t>
  </si>
  <si>
    <t>-884906796</t>
  </si>
  <si>
    <t>"plocha nad propustkem" 70</t>
  </si>
  <si>
    <t>22</t>
  </si>
  <si>
    <t>572341111</t>
  </si>
  <si>
    <t>Vyspravení krytu komunikací po překopech inženýrských sítí plochy přes 15 m2 asfaltovým betonem ACO (AB), po zhutnění tl. přes 30 do 50 mm</t>
  </si>
  <si>
    <t>948337896</t>
  </si>
  <si>
    <t>Trubní vedení</t>
  </si>
  <si>
    <t>23</t>
  </si>
  <si>
    <t>871315221</t>
  </si>
  <si>
    <t>Kanalizační potrubí z tvrdého PVC v otevřeném výkopu ve sklonu do 20 %, hladkého plnostěnného jednovrstvého, tuhost třídy SN 8 DN 160</t>
  </si>
  <si>
    <t>-1204592775</t>
  </si>
  <si>
    <t>"přípojky UV" (3*18)+1,5+1+7+2+1,5+3+4+2+1,5</t>
  </si>
  <si>
    <t>24</t>
  </si>
  <si>
    <t>877315211</t>
  </si>
  <si>
    <t>Montáž tvarovek na kanalizačním potrubí z trub z plastu z tvrdého PVC nebo z polypropylenu v otevřeném výkopu jednoosých DN 160</t>
  </si>
  <si>
    <t>kus</t>
  </si>
  <si>
    <t>-856160382</t>
  </si>
  <si>
    <t>27*3</t>
  </si>
  <si>
    <t>25</t>
  </si>
  <si>
    <t>28611361</t>
  </si>
  <si>
    <t>koleno kanalizační PVC KG 160x45°</t>
  </si>
  <si>
    <t>-1223988322</t>
  </si>
  <si>
    <t>26</t>
  </si>
  <si>
    <t>895941302</t>
  </si>
  <si>
    <t>Osazení vpusti uliční z betonových dílců DN 450 dno s kalištěm</t>
  </si>
  <si>
    <t>-1815688957</t>
  </si>
  <si>
    <t>27</t>
  </si>
  <si>
    <t>59223852</t>
  </si>
  <si>
    <t>dno pro uliční vpusť s kalovou prohlubní betonové 450x300x50mm</t>
  </si>
  <si>
    <t>657290929</t>
  </si>
  <si>
    <t>28</t>
  </si>
  <si>
    <t>895941313</t>
  </si>
  <si>
    <t>Osazení vpusti uliční z betonových dílců DN 450 skruž horní 295 mm</t>
  </si>
  <si>
    <t>-1347908084</t>
  </si>
  <si>
    <t>29</t>
  </si>
  <si>
    <t>59224485</t>
  </si>
  <si>
    <t>vpusť uliční DN 450 skruž horní betonová 450/295x50mm</t>
  </si>
  <si>
    <t>-707765966</t>
  </si>
  <si>
    <t>30</t>
  </si>
  <si>
    <t>895941332</t>
  </si>
  <si>
    <t>Osazení vpusti uliční z betonových dílců DN 450 skruž průběžná se zápachovou uzávěrkou</t>
  </si>
  <si>
    <t>-119397778</t>
  </si>
  <si>
    <t>31</t>
  </si>
  <si>
    <t>59224493</t>
  </si>
  <si>
    <t>vpusť uliční DN 450 skruž průběžná 450/645x50mm betonová se zápachovou uzávěrkou 150mm PVC</t>
  </si>
  <si>
    <t>-1683611484</t>
  </si>
  <si>
    <t>32</t>
  </si>
  <si>
    <t>895941362</t>
  </si>
  <si>
    <t>Osazení vpusti uliční z betonových dílců DN 500 skruž středová 590 mm</t>
  </si>
  <si>
    <t>1668996203</t>
  </si>
  <si>
    <t>33</t>
  </si>
  <si>
    <t>59224462</t>
  </si>
  <si>
    <t>vpusť uliční DN 500 skruž průběžná vysoká betonová 500/590x65mm</t>
  </si>
  <si>
    <t>-1872685011</t>
  </si>
  <si>
    <t>34</t>
  </si>
  <si>
    <t>899204112</t>
  </si>
  <si>
    <t>Osazení mříží litinových včetně rámů a košů na bahno pro třídu zatížení D400, E600</t>
  </si>
  <si>
    <t>1375154968</t>
  </si>
  <si>
    <t>35</t>
  </si>
  <si>
    <t>55241043</t>
  </si>
  <si>
    <t>mříž šachtová dešťová litinová DN 425 pro třídu zatížení D400 čtverec</t>
  </si>
  <si>
    <t>-2022280510</t>
  </si>
  <si>
    <t>36</t>
  </si>
  <si>
    <t>KSI.UA4</t>
  </si>
  <si>
    <t>Betonová uliční vpusť, koš kalový, A4 vysoký v.600 pro 500x500</t>
  </si>
  <si>
    <t>1514207735</t>
  </si>
  <si>
    <t>37</t>
  </si>
  <si>
    <t>KSI.BUP10A</t>
  </si>
  <si>
    <t>Betonová uliční vpusť, vyrovnávací prstenec, 10A pod mříže 500x500</t>
  </si>
  <si>
    <t>-1478853648</t>
  </si>
  <si>
    <t>38</t>
  </si>
  <si>
    <t>899623151</t>
  </si>
  <si>
    <t>Obetonování potrubí nebo zdiva stok betonem prostým v otevřeném výkopu, betonem tř. C 16/20</t>
  </si>
  <si>
    <t>696189987</t>
  </si>
  <si>
    <t>"propustek" 17*0,5</t>
  </si>
  <si>
    <t>Ostatní konstrukce a práce, bourání</t>
  </si>
  <si>
    <t>39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</si>
  <si>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</si>
  <si>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</si>
  <si>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541038082</t>
  </si>
  <si>
    <t>491</t>
  </si>
  <si>
    <t>40</t>
  </si>
  <si>
    <t>59217031</t>
  </si>
  <si>
    <t>obrubník betonový silniční 1000x150x250mm</t>
  </si>
  <si>
    <t>-1272958780</t>
  </si>
  <si>
    <t>491*1,03</t>
  </si>
  <si>
    <t>41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</si>
  <si>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</si>
  <si>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</si>
  <si>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1142150695</t>
  </si>
  <si>
    <t>491+499</t>
  </si>
  <si>
    <t>42</t>
  </si>
  <si>
    <t>59245020</t>
  </si>
  <si>
    <t>dlažba tvar obdélník betonová 200x100x80mm přírodní</t>
  </si>
  <si>
    <t>-1256831497</t>
  </si>
  <si>
    <t>(491+499)*0,1*1,03</t>
  </si>
  <si>
    <t>43</t>
  </si>
  <si>
    <t>919735112</t>
  </si>
  <si>
    <t>Řezání stávajícího živičného krytu nebo podkladu hloubky přes 50 do 100 mm</t>
  </si>
  <si>
    <t>1638021545</t>
  </si>
  <si>
    <t>50</t>
  </si>
  <si>
    <t>44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</si>
  <si>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</si>
  <si>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</si>
  <si>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1211817205</t>
  </si>
  <si>
    <t>45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</si>
  <si>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</si>
  <si>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</si>
  <si>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440093952</t>
  </si>
  <si>
    <t>160</t>
  </si>
  <si>
    <t>46</t>
  </si>
  <si>
    <t>911331111</t>
  </si>
  <si>
    <t>Silniční svodidlo ocelové se zaberaněním sloupků jednostranné úroveň zádržnosti N2 vzdálenosti sloupků do 2 m vč. náběhů</t>
  </si>
  <si>
    <t>2080012380</t>
  </si>
  <si>
    <t>47</t>
  </si>
  <si>
    <t>919521120</t>
  </si>
  <si>
    <t>Zřízení silničního propustku z trub betonových nebo železobetonových DN 400 mm</t>
  </si>
  <si>
    <t>749222213</t>
  </si>
  <si>
    <t>48</t>
  </si>
  <si>
    <t>59222022</t>
  </si>
  <si>
    <t>trouba ŽB hrdlová DN 400</t>
  </si>
  <si>
    <t>-1578482740</t>
  </si>
  <si>
    <t>49</t>
  </si>
  <si>
    <t>919441211</t>
  </si>
  <si>
    <t>Čelo propustku včetně římsy ze zdiva z lomového kamene, pro propustek z trub DN 300 až 500 mm</t>
  </si>
  <si>
    <t>-575438621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</si>
  <si>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</si>
  <si>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</si>
  <si>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-1466323640</t>
  </si>
  <si>
    <t>51</t>
  </si>
  <si>
    <t>914111111</t>
  </si>
  <si>
    <t>Montáž svislé dopravní značky základní velikosti do 1 m2 objímkami na sloupky nebo konzoly</t>
  </si>
  <si>
    <t>753770017</t>
  </si>
  <si>
    <t>8+2</t>
  </si>
  <si>
    <t>52</t>
  </si>
  <si>
    <t>914511112</t>
  </si>
  <si>
    <t>Montáž sloupku dopravních značek délky do 3,5 m do hliníkové patky pro sloupek D 60 mm</t>
  </si>
  <si>
    <t>-2086643113</t>
  </si>
  <si>
    <t>53</t>
  </si>
  <si>
    <t>40445235</t>
  </si>
  <si>
    <t>sloupek pro dopravní značku Al D 60mm v 3,5m</t>
  </si>
  <si>
    <t>1993239046</t>
  </si>
  <si>
    <t>54</t>
  </si>
  <si>
    <t>40445240</t>
  </si>
  <si>
    <t>patka pro sloupek Al D 60mm</t>
  </si>
  <si>
    <t>1123170416</t>
  </si>
  <si>
    <t>55</t>
  </si>
  <si>
    <t>40445256</t>
  </si>
  <si>
    <t>svorka upínací na sloupek dopravní značky D 60mm</t>
  </si>
  <si>
    <t>-1782208423</t>
  </si>
  <si>
    <t>10*2</t>
  </si>
  <si>
    <t>56</t>
  </si>
  <si>
    <t>40445253</t>
  </si>
  <si>
    <t>víčko plastové na sloupek D 60mm</t>
  </si>
  <si>
    <t>-1956349429</t>
  </si>
  <si>
    <t>57</t>
  </si>
  <si>
    <t>40445612</t>
  </si>
  <si>
    <t>značky upravující přednost P2, P3, P8 750mm</t>
  </si>
  <si>
    <t>1423172134</t>
  </si>
  <si>
    <t>58</t>
  </si>
  <si>
    <t>40445615</t>
  </si>
  <si>
    <t>značky upravující přednost P6 700mm</t>
  </si>
  <si>
    <t>1419293605</t>
  </si>
  <si>
    <t>59</t>
  </si>
  <si>
    <t>915121121</t>
  </si>
  <si>
    <t>Vodorovné dopravní značení stříkané barvou vodící čára bílá šířky 250 mm přerušovaná základní</t>
  </si>
  <si>
    <t>1912253973</t>
  </si>
  <si>
    <t>60</t>
  </si>
  <si>
    <t>915111111</t>
  </si>
  <si>
    <t>Vodorovné dopravní značení stříkané barvou dělící čára šířky 125 mm souvislá bílá základní</t>
  </si>
  <si>
    <t>1950084947</t>
  </si>
  <si>
    <t>61</t>
  </si>
  <si>
    <t>915131111</t>
  </si>
  <si>
    <t>Vodorovné dopravní značení stříkané barvou přechody pro chodce, šipky, symboly bílé základní</t>
  </si>
  <si>
    <t>600533727</t>
  </si>
  <si>
    <t>62</t>
  </si>
  <si>
    <t>915221122</t>
  </si>
  <si>
    <t>Vodorovné dopravní značení stříkaným plastem vodící čára bílá šířky 250 mm přerušovaná retroreflexní</t>
  </si>
  <si>
    <t>668345103</t>
  </si>
  <si>
    <t>63</t>
  </si>
  <si>
    <t>915211112</t>
  </si>
  <si>
    <t>Vodorovné dopravní značení stříkaným plastem dělící čára šířky 125 mm souvislá bílá retroreflexní</t>
  </si>
  <si>
    <t>-1098946964</t>
  </si>
  <si>
    <t>64</t>
  </si>
  <si>
    <t>915231112</t>
  </si>
  <si>
    <t>Vodorovné dopravní značení stříkaným plastem přechody pro chodce, šipky, symboly nápisy bílé retroreflexní</t>
  </si>
  <si>
    <t>1790861458</t>
  </si>
  <si>
    <t>997</t>
  </si>
  <si>
    <t>Přesun sutě</t>
  </si>
  <si>
    <t>65</t>
  </si>
  <si>
    <t>997211511R</t>
  </si>
  <si>
    <t>Vodorovná doprava suti nebo vybouraných hmot suti se složením a hrubým urovnáním, na skládku včetně likvidace v souladu se zákonem o odpadech</t>
  </si>
  <si>
    <t>-2088714335</t>
  </si>
  <si>
    <t>998</t>
  </si>
  <si>
    <t>Přesun hmot</t>
  </si>
  <si>
    <t>66</t>
  </si>
  <si>
    <t>998225111</t>
  </si>
  <si>
    <t>Přesun hmot pro komunikace s krytem z kameniva, monolitickým betonovým nebo živičným  dopravní vzdálenost do 200 m jakékoliv délky objektu</t>
  </si>
  <si>
    <t>1431219158</t>
  </si>
  <si>
    <t>VRN</t>
  </si>
  <si>
    <t>Vedlejší rozpočtové náklady</t>
  </si>
  <si>
    <t>VRN1</t>
  </si>
  <si>
    <t>Průzkumné, geodetické a projektové práce</t>
  </si>
  <si>
    <t>67</t>
  </si>
  <si>
    <t>012203000</t>
  </si>
  <si>
    <t>Geodetické práce při provádění stavby</t>
  </si>
  <si>
    <t>1024</t>
  </si>
  <si>
    <t>1327454471</t>
  </si>
  <si>
    <t>68</t>
  </si>
  <si>
    <t>012303000</t>
  </si>
  <si>
    <t>Geodetické práce po výstavbě</t>
  </si>
  <si>
    <t>-1370889879</t>
  </si>
  <si>
    <t>P</t>
  </si>
  <si>
    <t>Poznámka k položce:
zaměření skutečného provedení stavby</t>
  </si>
  <si>
    <t>69</t>
  </si>
  <si>
    <t>013254000</t>
  </si>
  <si>
    <t>Dokumentace skutečného provedení stavby</t>
  </si>
  <si>
    <t>661837543</t>
  </si>
  <si>
    <t>VRN3</t>
  </si>
  <si>
    <t>Zařízení staveniště</t>
  </si>
  <si>
    <t>70</t>
  </si>
  <si>
    <t>030001000</t>
  </si>
  <si>
    <t>-492974880</t>
  </si>
  <si>
    <t>71</t>
  </si>
  <si>
    <t>034303000</t>
  </si>
  <si>
    <t>Dopravní značení na staveništi včetně inženýrské činnosti</t>
  </si>
  <si>
    <t>kč</t>
  </si>
  <si>
    <t>705148454</t>
  </si>
  <si>
    <t>72</t>
  </si>
  <si>
    <t>039103000</t>
  </si>
  <si>
    <t>Rozebrání, bourání a odvoz zařízení staveniště</t>
  </si>
  <si>
    <t>-754662244</t>
  </si>
  <si>
    <t>73</t>
  </si>
  <si>
    <t>Provizorní chodník - přístupová trasa k nádraží
-provizorní chodník z asf. recyklátu tl. 150 mm
-mobilní zábradlí 215 m</t>
  </si>
  <si>
    <t>208530669</t>
  </si>
  <si>
    <t>101-UZN - KOMUNIKACE - AUTOBUSOVÉ ZÁLIVY - UZNATELNÉ</t>
  </si>
  <si>
    <t>Obec Pačejov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</si>
  <si>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</si>
  <si>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</si>
  <si>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1773481935</t>
  </si>
  <si>
    <t>122251104</t>
  </si>
  <si>
    <t>Odkopávky a prokopávky nezapažené strojně v hornině třídy těžitelnosti I skupiny 3 přes 100 do 500 m3</t>
  </si>
  <si>
    <t>-2129150554</t>
  </si>
  <si>
    <t>302*0,61</t>
  </si>
  <si>
    <t>-2104280374</t>
  </si>
  <si>
    <t>184,22</t>
  </si>
  <si>
    <t>-750527996</t>
  </si>
  <si>
    <t>302</t>
  </si>
  <si>
    <t>302*1,2 'Přepočtené koeficientem množství</t>
  </si>
  <si>
    <t>273326131</t>
  </si>
  <si>
    <t>Základy z betonu železového desky z betonu se zvýšenými nároky na prostředí tř. C 30/37</t>
  </si>
  <si>
    <t>-1554779984</t>
  </si>
  <si>
    <t>302*0,05</t>
  </si>
  <si>
    <t>564861011</t>
  </si>
  <si>
    <t>Podklad ze štěrkodrti ŠD s rozprostřením a zhutněním plochy jednotlivě do 100 m2, po zhutnění tl. 200 mm</t>
  </si>
  <si>
    <t>-2046028079</t>
  </si>
  <si>
    <t>564962111</t>
  </si>
  <si>
    <t>Podklad z mechanicky zpevněného kameniva MZK (minerální beton) s rozprostřením a s hutněním, po zhutnění tl. 200 mm</t>
  </si>
  <si>
    <t>-475663683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</si>
  <si>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</si>
  <si>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</si>
  <si>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1841868264</t>
  </si>
  <si>
    <t>58381008</t>
  </si>
  <si>
    <t>kostka štípaná dlažební žula velká 15/17</t>
  </si>
  <si>
    <t>-965835467</t>
  </si>
  <si>
    <t>302*1,01 'Přepočtené koeficientem množství</t>
  </si>
  <si>
    <t>1713045906</t>
  </si>
  <si>
    <t>1218533949</t>
  </si>
  <si>
    <t>102-NEUZN - SO102 CHODNÍK - NEUZNATELNÉ</t>
  </si>
  <si>
    <t xml:space="preserve">    3 - Svislé a kompletní konstrukce</t>
  </si>
  <si>
    <t>PSV - Práce a dodávky PSV</t>
  </si>
  <si>
    <t xml:space="preserve">    711 - Izolace proti vodě, vlhkosti a plynům</t>
  </si>
  <si>
    <t>607500624</t>
  </si>
  <si>
    <t>92515284</t>
  </si>
  <si>
    <t xml:space="preserve">chodník </t>
  </si>
  <si>
    <t>10*0,15</t>
  </si>
  <si>
    <t>sjezdy</t>
  </si>
  <si>
    <t>45*0,3</t>
  </si>
  <si>
    <t>parkovací stání</t>
  </si>
  <si>
    <t>215</t>
  </si>
  <si>
    <t>2001490744</t>
  </si>
  <si>
    <t>230</t>
  </si>
  <si>
    <t>181411131</t>
  </si>
  <si>
    <t>Založení trávníku na půdě předem připravené plochy do 1000 m2 výsevem včetně utažení parkového v rovině nebo na svahu do 1:5</t>
  </si>
  <si>
    <t>-1676026274</t>
  </si>
  <si>
    <t>00572410</t>
  </si>
  <si>
    <t>osivo směs travní parková</t>
  </si>
  <si>
    <t>kg</t>
  </si>
  <si>
    <t>1663670606</t>
  </si>
  <si>
    <t>423*0,02 'Přepočtené koeficientem množství</t>
  </si>
  <si>
    <t>-362965269</t>
  </si>
  <si>
    <t>10+45+215</t>
  </si>
  <si>
    <t>270*1,2 'Přepočtené koeficientem množství</t>
  </si>
  <si>
    <t>182351024</t>
  </si>
  <si>
    <t>Rozprostření a urovnání ornice ve svahu sklonu přes 1:5 strojně při souvislé ploše do 100 m2, tl. vrstvy přes 200 do 250 mm</t>
  </si>
  <si>
    <t>-1128311865</t>
  </si>
  <si>
    <t>10371500</t>
  </si>
  <si>
    <t>substrát pro trávníky VL</t>
  </si>
  <si>
    <t>-140714987</t>
  </si>
  <si>
    <t>423*0,2</t>
  </si>
  <si>
    <t>Svislé a kompletní konstrukce</t>
  </si>
  <si>
    <t>348101170</t>
  </si>
  <si>
    <t>Výšková úprava stávajících vrat do 20cm</t>
  </si>
  <si>
    <t>kpl</t>
  </si>
  <si>
    <t>-1679914486</t>
  </si>
  <si>
    <t>564851011</t>
  </si>
  <si>
    <t>Podklad ze štěrkodrti ŠD s rozprostřením a zhutněním plochy jednotlivě do 100 m2, po zhutnění tl. 150 mm</t>
  </si>
  <si>
    <t>-21996125</t>
  </si>
  <si>
    <t>chodník</t>
  </si>
  <si>
    <t>270*1,1 'Přepočtené koeficientem množství</t>
  </si>
  <si>
    <t>-1453271904</t>
  </si>
  <si>
    <t>260*1,2 'Přepočtené koeficientem množství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</si>
  <si>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</si>
  <si>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</si>
  <si>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48153471</t>
  </si>
  <si>
    <t>59245018</t>
  </si>
  <si>
    <t>dlažba tvar obdélník betonová 200x100x60mm přírodní</t>
  </si>
  <si>
    <t>-922355335</t>
  </si>
  <si>
    <t>10*1,03 'Přepočtené koeficientem množství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</si>
  <si>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</si>
  <si>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</si>
  <si>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1061048939</t>
  </si>
  <si>
    <t>sjezdy mimo šířku chodníku</t>
  </si>
  <si>
    <t>dlažba tvar obdélník betonová 200x100x80mm přírodní, bezfazetová</t>
  </si>
  <si>
    <t>713648592</t>
  </si>
  <si>
    <t>45*1,03 'Přepočtené koeficientem množství</t>
  </si>
  <si>
    <t>59245030</t>
  </si>
  <si>
    <t>dlažba tvar čtverec betonová 200x200x80mm přírodní</t>
  </si>
  <si>
    <t>-1734285934</t>
  </si>
  <si>
    <t>215*1,03 'Přepočtené koeficientem množství</t>
  </si>
  <si>
    <t>-1552085766</t>
  </si>
  <si>
    <t>40445625</t>
  </si>
  <si>
    <t>informativní značky provozní IP8, IP9, IP11-IP13 500x700mm</t>
  </si>
  <si>
    <t>589293912</t>
  </si>
  <si>
    <t>117698327</t>
  </si>
  <si>
    <t>40445225</t>
  </si>
  <si>
    <t>sloupek pro dopravní značku Zn D 60mm v 3,5m</t>
  </si>
  <si>
    <t>1286460084</t>
  </si>
  <si>
    <t>1038899276</t>
  </si>
  <si>
    <t>-1953493569</t>
  </si>
  <si>
    <t>-685792621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</si>
  <si>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</si>
  <si>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</si>
  <si>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-210969122</t>
  </si>
  <si>
    <t>59217016</t>
  </si>
  <si>
    <t>obrubník betonový chodníkový 1000x80x250mm</t>
  </si>
  <si>
    <t>267882333</t>
  </si>
  <si>
    <t>35*1,02 'Přepočtené koeficientem množství</t>
  </si>
  <si>
    <t>-1171211748</t>
  </si>
  <si>
    <t>47115829</t>
  </si>
  <si>
    <t>PSV</t>
  </si>
  <si>
    <t>Práce a dodávky PSV</t>
  </si>
  <si>
    <t>711</t>
  </si>
  <si>
    <t>Izolace proti vodě, vlhkosti a plynům</t>
  </si>
  <si>
    <t>711161215</t>
  </si>
  <si>
    <t>Izolace proti zemní vlhkosti a beztlakové vodě nopovými fóliemi na ploše svislé S vrstva ochranná, odvětrávací a drenážní výška nopku 20,0 mm, tl. fólie do 1,0 mm</t>
  </si>
  <si>
    <t>-1413816479</t>
  </si>
  <si>
    <t>102-UZN - SO102 CHODNÍK - UZNATELNÉ</t>
  </si>
  <si>
    <t>112201119</t>
  </si>
  <si>
    <t>Odstranění pařezu v rovině nebo na svahu do 1:5 o průměru pařezu na řezné ploše přes 900 do 1000 mm</t>
  </si>
  <si>
    <t>-928437712</t>
  </si>
  <si>
    <t>1933666558</t>
  </si>
  <si>
    <t>-643827532</t>
  </si>
  <si>
    <t>chodník + varovné pásy + kontrastní pás</t>
  </si>
  <si>
    <t>(928+10+12)*0,15</t>
  </si>
  <si>
    <t>sjezdy + varovné pásy + podélné drážky</t>
  </si>
  <si>
    <t>(105+34+6)*0,3</t>
  </si>
  <si>
    <t>parkovací stání pro invalidy</t>
  </si>
  <si>
    <t>35*0,47</t>
  </si>
  <si>
    <t>132251101</t>
  </si>
  <si>
    <t>Hloubení nezapažených rýh šířky do 800 mm strojně s urovnáním dna do předepsaného profilu a spádu v hornině třídy těžitelnosti I skupiny 3 do 20 m3</t>
  </si>
  <si>
    <t>-1432405622</t>
  </si>
  <si>
    <t>Poznámka k položce:
rýha pro palisády</t>
  </si>
  <si>
    <t>38*0,5*0,4</t>
  </si>
  <si>
    <t>-630553409</t>
  </si>
  <si>
    <t>202,45+7,6</t>
  </si>
  <si>
    <t>-769582572</t>
  </si>
  <si>
    <t>928+105+34+10+12+6+35</t>
  </si>
  <si>
    <t>1130*1,2 'Přepočtené koeficientem množství</t>
  </si>
  <si>
    <t>339921132</t>
  </si>
  <si>
    <t>Osazování palisád betonových v řadě se zabetonováním výšky palisády přes 500 do 1000 mm</t>
  </si>
  <si>
    <t>-1257503090</t>
  </si>
  <si>
    <t>59228413</t>
  </si>
  <si>
    <t>palisáda betonová tyčová půlkulatá přírodní 175x200x800mm</t>
  </si>
  <si>
    <t>-1183318421</t>
  </si>
  <si>
    <t>38*5,715 'Přepočtené koeficientem množství</t>
  </si>
  <si>
    <t>-488354477</t>
  </si>
  <si>
    <t>928</t>
  </si>
  <si>
    <t>105</t>
  </si>
  <si>
    <t>varovné a signální pásy</t>
  </si>
  <si>
    <t>34+10</t>
  </si>
  <si>
    <t>kontrastní pás</t>
  </si>
  <si>
    <t>podélné drážky</t>
  </si>
  <si>
    <t>1130*1,1 'Přepočtené koeficientem množství</t>
  </si>
  <si>
    <t>-1864309095</t>
  </si>
  <si>
    <t>varovné pásy</t>
  </si>
  <si>
    <t>180*1,2 'Přepočtené koeficientem množství</t>
  </si>
  <si>
    <t>-1804105673</t>
  </si>
  <si>
    <t>424982564</t>
  </si>
  <si>
    <t>928*1,03 'Přepočtené koeficientem množství</t>
  </si>
  <si>
    <t>59245006</t>
  </si>
  <si>
    <t>dlažba tvar obdélník betonová pro nevidomé 200x100x60mm barevná</t>
  </si>
  <si>
    <t>1056247046</t>
  </si>
  <si>
    <t>59245008</t>
  </si>
  <si>
    <t>dlažba tvar obdélník betonová 200x100x60mm barevná</t>
  </si>
  <si>
    <t>822993252</t>
  </si>
  <si>
    <t>12*1,03 'Přepočtené koeficientem množství</t>
  </si>
  <si>
    <t>-1343034426</t>
  </si>
  <si>
    <t>sjezdy v šířce chodníku</t>
  </si>
  <si>
    <t>105*1,03 'Přepočtené koeficientem množství</t>
  </si>
  <si>
    <t>59245226</t>
  </si>
  <si>
    <t>dlažba tvar obdélník betonová pro nevidomé 200x100x80mm barevná</t>
  </si>
  <si>
    <t>1828518940</t>
  </si>
  <si>
    <t>59245225R</t>
  </si>
  <si>
    <t>dlažba tvar obdélník betonová podélné drážky 200x200x80mm přírodní</t>
  </si>
  <si>
    <t>-351339607</t>
  </si>
  <si>
    <t>6*1,03 'Přepočtené koeficientem množství</t>
  </si>
  <si>
    <t>598139676</t>
  </si>
  <si>
    <t>35*1,03 'Přepočtené koeficientem množství</t>
  </si>
  <si>
    <t>-911919108</t>
  </si>
  <si>
    <t>40445645</t>
  </si>
  <si>
    <t>informativní značky jiné IJ4b 500mm</t>
  </si>
  <si>
    <t>2059014810</t>
  </si>
  <si>
    <t>-1953440922</t>
  </si>
  <si>
    <t>-1305882795</t>
  </si>
  <si>
    <t>78722697</t>
  </si>
  <si>
    <t>2134366844</t>
  </si>
  <si>
    <t>-1433702899</t>
  </si>
  <si>
    <t>914531111</t>
  </si>
  <si>
    <t>Montáž konzol nebo nástavců pro osazení dopravních značek velikosti do 1 m2 na sloupek</t>
  </si>
  <si>
    <t>-1842875743</t>
  </si>
  <si>
    <t>1643023974</t>
  </si>
  <si>
    <t>59217034</t>
  </si>
  <si>
    <t>obrubník betonový silniční 1000x150x300mm</t>
  </si>
  <si>
    <t>1824823158</t>
  </si>
  <si>
    <t>507*1,02 'Přepočtené koeficientem množství</t>
  </si>
  <si>
    <t>131245553</t>
  </si>
  <si>
    <t>1140136699</t>
  </si>
  <si>
    <t>385*1,02 'Přepočtené koeficientem množství</t>
  </si>
  <si>
    <t>953548717</t>
  </si>
  <si>
    <t>1302822170</t>
  </si>
  <si>
    <t>-567095918</t>
  </si>
  <si>
    <t>-1767095318</t>
  </si>
  <si>
    <t>2147465873</t>
  </si>
  <si>
    <t>236905950</t>
  </si>
  <si>
    <t>1038952605</t>
  </si>
  <si>
    <t>-1293305715</t>
  </si>
  <si>
    <t>86,25</t>
  </si>
  <si>
    <t>obsyp</t>
  </si>
  <si>
    <t>8,7</t>
  </si>
  <si>
    <t>2491,154</t>
  </si>
  <si>
    <t>zasyp</t>
  </si>
  <si>
    <t>47,4</t>
  </si>
  <si>
    <t>103 -  OBRATIŠTĚ</t>
  </si>
  <si>
    <t>Žižkovský</t>
  </si>
  <si>
    <t>113154234R</t>
  </si>
  <si>
    <t>Frézování živičného krytu tl 100 mm pruh š přes 1 do 2 m pl do 500 m2 bez překážek v trase</t>
  </si>
  <si>
    <t>-63425952</t>
  </si>
  <si>
    <t>"oprava povrchu komunikace na KÚ" 160</t>
  </si>
  <si>
    <t>113106271</t>
  </si>
  <si>
    <t>Rozebrání dlažeb vozovek a ploch s přemístěním hmot na skládku na vzdálenost do 3 m nebo s naložením na dopravní prostředek, s jakoukoliv výplní spár strojně plochy jednotlivě přes 50 m2 do 200 m2 ze zámkové dlažby s ložem z kameniva</t>
  </si>
  <si>
    <t>993521147</t>
  </si>
  <si>
    <t>280</t>
  </si>
  <si>
    <t>2143805048</t>
  </si>
  <si>
    <t>129951113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</si>
  <si>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</si>
  <si>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-90975872</t>
  </si>
  <si>
    <t>Poznámka k položce:
stávající opěrná zídka z kamene a betonu vč. základu</t>
  </si>
  <si>
    <t>1,5*0,5*41</t>
  </si>
  <si>
    <t>111251102</t>
  </si>
  <si>
    <t>Odstranění křovin a stromů s odstraněním kořenů strojně průměru kmene do 100 mm v rovině nebo ve svahu sklonu terénu do 1:5, při celkové ploše přes 100 do 500 m2</t>
  </si>
  <si>
    <t>-1227696419</t>
  </si>
  <si>
    <t>300</t>
  </si>
  <si>
    <t>112111111R</t>
  </si>
  <si>
    <t>Spálení křovin a větví všech druhů stromů o průměru kmene do 0,10 m na hromadách</t>
  </si>
  <si>
    <t>-885576311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</si>
  <si>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</si>
  <si>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</si>
  <si>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-679070706</t>
  </si>
  <si>
    <t>Poznámka k položce:
čištění dna příkopu podél sil. III/18614</t>
  </si>
  <si>
    <t>248</t>
  </si>
  <si>
    <t>182151111</t>
  </si>
  <si>
    <t>Svahování trvalých svahů do projektovaných profilů strojně s potřebným přemístěním výkopku při svahování v zářezech v hornině třídy těžitelnosti I, skupiny 1 až 3</t>
  </si>
  <si>
    <t>-633177851</t>
  </si>
  <si>
    <t>102+180+84</t>
  </si>
  <si>
    <t>182351123</t>
  </si>
  <si>
    <t>Rozprostření a urovnání ornice ve svahu sklonu přes 1:5 strojně při souvislé ploše přes 100 do 500 m2, tl. vrstvy do 100 mm</t>
  </si>
  <si>
    <t>-1030482917</t>
  </si>
  <si>
    <t>10364101</t>
  </si>
  <si>
    <t>zemina pro terénní úpravy - ornice</t>
  </si>
  <si>
    <t>-1051352161</t>
  </si>
  <si>
    <t>(102+180+84)*0,1*1,8</t>
  </si>
  <si>
    <t>181411122</t>
  </si>
  <si>
    <t>Založení trávníku na půdě předem připravené plochy do 1000 m2 výsevem včetně utažení lučního na svahu přes 1:5 do 1:2</t>
  </si>
  <si>
    <t>-26045420</t>
  </si>
  <si>
    <t>00572100</t>
  </si>
  <si>
    <t>osivo jetelotráva intenzivní víceletá</t>
  </si>
  <si>
    <t>677935970</t>
  </si>
  <si>
    <t>(102+180+84)*0,02</t>
  </si>
  <si>
    <t>2114483473</t>
  </si>
  <si>
    <t>"sanace 1/3 plochy komunikace vč. krajnic a rigolu, tl. 30cm" 1446*1,1*0,3*0,3</t>
  </si>
  <si>
    <t>"odkop dle výkazu kubatur" 1911+437</t>
  </si>
  <si>
    <t>-101931076</t>
  </si>
  <si>
    <t>"přípojky" 29*1*2</t>
  </si>
  <si>
    <t>"UV" 2*1</t>
  </si>
  <si>
    <t>"trativody" 50*0,5*0,45</t>
  </si>
  <si>
    <t>"propustky" 15*1*1</t>
  </si>
  <si>
    <t>-212107679</t>
  </si>
  <si>
    <t>"přípojky" 29*1*1,6</t>
  </si>
  <si>
    <t>"UV" 2*0,5</t>
  </si>
  <si>
    <t>444896064</t>
  </si>
  <si>
    <t>zasyp*1,8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</si>
  <si>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</si>
  <si>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</si>
  <si>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490819295</t>
  </si>
  <si>
    <t>Poznámka k položce:
přípojky UV</t>
  </si>
  <si>
    <t>"přípojky" 29*1*0,3</t>
  </si>
  <si>
    <t>58331351</t>
  </si>
  <si>
    <t>kamenivo těžené drobné frakce 0/4</t>
  </si>
  <si>
    <t>1472637579</t>
  </si>
  <si>
    <t>obsyp*1,8</t>
  </si>
  <si>
    <t>1546718598</t>
  </si>
  <si>
    <t>hloub+odkop</t>
  </si>
  <si>
    <t>781147</t>
  </si>
  <si>
    <t>"plocha komunikace vč. krajnic a rigolu" 1446*1,1</t>
  </si>
  <si>
    <t>"parkoviště" 310</t>
  </si>
  <si>
    <t>"chodník sjezdy+plocha dlažba pro nevidomé" 27</t>
  </si>
  <si>
    <t>"chodník" 240</t>
  </si>
  <si>
    <t>720733691</t>
  </si>
  <si>
    <t>Lože pod potrubí otevřený výkop ze štěrkodrtě</t>
  </si>
  <si>
    <t>1529092812</t>
  </si>
  <si>
    <t>Poznámka k položce:
propustky a přípojky UV</t>
  </si>
  <si>
    <t>"přípojky" 29*1*0,1</t>
  </si>
  <si>
    <t>"propustky" 15*1*0,1</t>
  </si>
  <si>
    <t>Podklad ze štěrkodrtě ŠD plochy přes 100 m2 tl. 300 mm (sanace ŠD 0/125mm)</t>
  </si>
  <si>
    <t>172739033</t>
  </si>
  <si>
    <t xml:space="preserve">Poznámka k položce:
sanace
</t>
  </si>
  <si>
    <t>"sanace 1/3 plochy komunikace vč. krajnic a rigolu" 1446*1,1*0,3</t>
  </si>
  <si>
    <t>1347229775</t>
  </si>
  <si>
    <t>"chodník sjezdy" 15</t>
  </si>
  <si>
    <t>564851111</t>
  </si>
  <si>
    <t>Podklad ze štěrkodrti ŠD s rozprostřením a zhutněním plochy přes 100 m2, po zhutnění tl. 150 mm</t>
  </si>
  <si>
    <t>369224978</t>
  </si>
  <si>
    <t>-791253382</t>
  </si>
  <si>
    <t>"plocha komunikace vč. krajnic" 1422*1,1</t>
  </si>
  <si>
    <t>640826802</t>
  </si>
  <si>
    <t>"komunikace" 1340</t>
  </si>
  <si>
    <t>"oprava povrchu komunikace" 160</t>
  </si>
  <si>
    <t>797271649</t>
  </si>
  <si>
    <t>1201828996</t>
  </si>
  <si>
    <t>1721840696</t>
  </si>
  <si>
    <t>1914094209</t>
  </si>
  <si>
    <t>"chodník" 240*1,03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</si>
  <si>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</si>
  <si>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</si>
  <si>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-323136937</t>
  </si>
  <si>
    <t>59245037</t>
  </si>
  <si>
    <t>dlažba plošná betonová vegetační 240x240x80mm přírodní</t>
  </si>
  <si>
    <t>-823368884</t>
  </si>
  <si>
    <t>"parkoviště" 310*1,03</t>
  </si>
  <si>
    <t>596211210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</si>
  <si>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</si>
  <si>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662959665</t>
  </si>
  <si>
    <t>"dělící čáry parkoviště" 19*5*0,1</t>
  </si>
  <si>
    <t>502046775</t>
  </si>
  <si>
    <t>15*1,03</t>
  </si>
  <si>
    <t>-391212140</t>
  </si>
  <si>
    <t>12*1,03</t>
  </si>
  <si>
    <t>59245005</t>
  </si>
  <si>
    <t>dlažba tvar obdélník betonová 200x100x80mm barevná</t>
  </si>
  <si>
    <t>1543536809</t>
  </si>
  <si>
    <t>"dělící čáry parkoviště" 19*5*0,1*1,03</t>
  </si>
  <si>
    <t>597661112</t>
  </si>
  <si>
    <t>Rigol dlážděný do lože z betonu prostého tl. 100 mm, s vyplněním a zatřením spár cementovou maltou z dlažebních kostek velkých</t>
  </si>
  <si>
    <t>-1438242843</t>
  </si>
  <si>
    <t>24+11</t>
  </si>
  <si>
    <t>569941132</t>
  </si>
  <si>
    <t>Zpevnění krajnic nebo komunikací pro pěší s rozprostřením a zhutněním, po zhutnění asfaltovým recyklátem tl. 120 mm</t>
  </si>
  <si>
    <t>1870292287</t>
  </si>
  <si>
    <t>82</t>
  </si>
  <si>
    <t>258289211</t>
  </si>
  <si>
    <t>"přípjky UV" 19+10</t>
  </si>
  <si>
    <t>1494336596</t>
  </si>
  <si>
    <t>"3 ks na jednu UV" 2*3</t>
  </si>
  <si>
    <t>2012753937</t>
  </si>
  <si>
    <t>606714052</t>
  </si>
  <si>
    <t>-1899818247</t>
  </si>
  <si>
    <t>960333879</t>
  </si>
  <si>
    <t>1164868258</t>
  </si>
  <si>
    <t>1565293376</t>
  </si>
  <si>
    <t>-1068342346</t>
  </si>
  <si>
    <t>-1581771009</t>
  </si>
  <si>
    <t>-1021663525</t>
  </si>
  <si>
    <t>1163912032</t>
  </si>
  <si>
    <t>59223260</t>
  </si>
  <si>
    <t>mříž vtoková litinová k uliční vpusti C250/D400 500x500mm</t>
  </si>
  <si>
    <t>1504678646</t>
  </si>
  <si>
    <t>-949345133</t>
  </si>
  <si>
    <t>-505898042</t>
  </si>
  <si>
    <t>-319741299</t>
  </si>
  <si>
    <t>Poznámka k položce:
propustky</t>
  </si>
  <si>
    <t>"propustky" 15*1*0,6</t>
  </si>
  <si>
    <t>-1862255015</t>
  </si>
  <si>
    <t>348942131</t>
  </si>
  <si>
    <t>Zábradlí ocelové přímé nebo v oblouku výšky 1,1 m ze sloupků z válcovaných tyčí I č.10-12 s osazením do bloků z betonu prostého rozměru 200x200x500 mm ze dvou vodorovných trubek průměru 51 mm</t>
  </si>
  <si>
    <t>1660243389</t>
  </si>
  <si>
    <t>Poznámka k položce:
zábradlí dvoumadlové pozink</t>
  </si>
  <si>
    <t>1467172375</t>
  </si>
  <si>
    <t>1493551270</t>
  </si>
  <si>
    <t>-441860281</t>
  </si>
  <si>
    <t>1656803868</t>
  </si>
  <si>
    <t>787349791</t>
  </si>
  <si>
    <t>20*2</t>
  </si>
  <si>
    <t>358455487</t>
  </si>
  <si>
    <t>40445652R</t>
  </si>
  <si>
    <t>Dopravní značky dle PD</t>
  </si>
  <si>
    <t>442876246</t>
  </si>
  <si>
    <t>1792382636</t>
  </si>
  <si>
    <t>13+13+12+14</t>
  </si>
  <si>
    <t>915121111</t>
  </si>
  <si>
    <t>Vodorovné dopravní značení stříkané barvou vodící čára bílá šířky 250 mm souvislá základní</t>
  </si>
  <si>
    <t>-1648945795</t>
  </si>
  <si>
    <t>915111115</t>
  </si>
  <si>
    <t>Vodorovné dopravní značení stříkané barvou dělící čára šířky 125 mm souvislá žlutá základní</t>
  </si>
  <si>
    <t>-1124509677</t>
  </si>
  <si>
    <t>Poznámka k položce:
žlutá klikatá čára</t>
  </si>
  <si>
    <t>18+17</t>
  </si>
  <si>
    <t>-1646586483</t>
  </si>
  <si>
    <t>Poznámka k položce:
BUS a znak invalida</t>
  </si>
  <si>
    <t>"BUS" 5*2</t>
  </si>
  <si>
    <t>"znak invalida" 1*2</t>
  </si>
  <si>
    <t>-193190076</t>
  </si>
  <si>
    <t>915221112</t>
  </si>
  <si>
    <t>Vodorovné dopravní značení stříkaným plastem vodící čára bílá šířky 250 mm souvislá retroreflexní</t>
  </si>
  <si>
    <t>-755313400</t>
  </si>
  <si>
    <t>915211116</t>
  </si>
  <si>
    <t>Vodorovné dopravní značení stříkaným plastem dělící čára šířky 125 mm souvislá žlutá retroreflexní</t>
  </si>
  <si>
    <t>591538608</t>
  </si>
  <si>
    <t>2037512204</t>
  </si>
  <si>
    <t>Osazení obruby z betonové dlažby s boční opěrou do lože z betonu prostého</t>
  </si>
  <si>
    <t>-160630615</t>
  </si>
  <si>
    <t>Poznámka k položce:
přídlažba a linka mezi komunikací a parkovištěm</t>
  </si>
  <si>
    <t>"linka mezi parkovištěm a komunikací" 25+22+20+14</t>
  </si>
  <si>
    <t>"přídlažba u silničních obrub" 25+23+116+18</t>
  </si>
  <si>
    <t>74</t>
  </si>
  <si>
    <t>36932941</t>
  </si>
  <si>
    <t>"linka mezi parkovištěm a komunikací" (25+22+20+14)*0,1</t>
  </si>
  <si>
    <t>"přídlažba u silničních obrub" (25+23+116+18)*0,1</t>
  </si>
  <si>
    <t>75</t>
  </si>
  <si>
    <t>-188337568</t>
  </si>
  <si>
    <t>25+23+116+18</t>
  </si>
  <si>
    <t>76</t>
  </si>
  <si>
    <t>-1193204981</t>
  </si>
  <si>
    <t>23+116+18</t>
  </si>
  <si>
    <t>77</t>
  </si>
  <si>
    <t>975333788</t>
  </si>
  <si>
    <t>78</t>
  </si>
  <si>
    <t>919441211R</t>
  </si>
  <si>
    <t>Šikmé čelo propustku z lomového kamene pro propustek z trub DN 300 až 500</t>
  </si>
  <si>
    <t>-56212321</t>
  </si>
  <si>
    <t>79</t>
  </si>
  <si>
    <t>-134484370</t>
  </si>
  <si>
    <t>Poznámka k položce:
2 ks propustky</t>
  </si>
  <si>
    <t>7,5*2</t>
  </si>
  <si>
    <t>80</t>
  </si>
  <si>
    <t>-780981786</t>
  </si>
  <si>
    <t>81</t>
  </si>
  <si>
    <t>-1947583651</t>
  </si>
  <si>
    <t>-2127854785</t>
  </si>
  <si>
    <t>83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</si>
  <si>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</si>
  <si>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</si>
  <si>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1753047583</t>
  </si>
  <si>
    <t>Poznámka k položce:
zpevnění dna příkopu podél sil. III/18614</t>
  </si>
  <si>
    <t>124</t>
  </si>
  <si>
    <t>84</t>
  </si>
  <si>
    <t>59227002</t>
  </si>
  <si>
    <t>žlabovka příkopová betonová 250x600x140mm</t>
  </si>
  <si>
    <t>1611823423</t>
  </si>
  <si>
    <t>85</t>
  </si>
  <si>
    <t>-1882949349</t>
  </si>
  <si>
    <t>86</t>
  </si>
  <si>
    <t>1211259475</t>
  </si>
  <si>
    <t>87</t>
  </si>
  <si>
    <t>-1789156241</t>
  </si>
  <si>
    <t>88</t>
  </si>
  <si>
    <t>290744933</t>
  </si>
  <si>
    <t>89</t>
  </si>
  <si>
    <t>1557970482</t>
  </si>
  <si>
    <t>90</t>
  </si>
  <si>
    <t>1534499494</t>
  </si>
  <si>
    <t>91</t>
  </si>
  <si>
    <t>1183688012</t>
  </si>
  <si>
    <t>92</t>
  </si>
  <si>
    <t>1289393950</t>
  </si>
  <si>
    <t>301 - SO301 ODVODNĚNÍ KOMUNIKACE</t>
  </si>
  <si>
    <t>Soupis:</t>
  </si>
  <si>
    <t>01 - Dešťová kanalizace</t>
  </si>
  <si>
    <t>72053119</t>
  </si>
  <si>
    <t>17511577</t>
  </si>
  <si>
    <t>MST - projekt s.r.o.</t>
  </si>
  <si>
    <t>Stanislav Tanczoš</t>
  </si>
  <si>
    <t xml:space="preserve">    VRN9 - Ostatní náklady</t>
  </si>
  <si>
    <t>115101201</t>
  </si>
  <si>
    <t>Čerpání vody na dopravní výšku do 10 m s uvažovaným průměrným přítokem do 500 l/min</t>
  </si>
  <si>
    <t>hod</t>
  </si>
  <si>
    <t>CS ÚRS 2023 02</t>
  </si>
  <si>
    <t>-2000898838</t>
  </si>
  <si>
    <t>115101301</t>
  </si>
  <si>
    <t>Pohotovost záložní čerpací soupravy pro dopravní výšku do 10 m s uvažovaným průměrným přítokem do 500 l/min</t>
  </si>
  <si>
    <t>den</t>
  </si>
  <si>
    <t>-41255291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</si>
  <si>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</si>
  <si>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</si>
  <si>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766980225</t>
  </si>
  <si>
    <t>121151103</t>
  </si>
  <si>
    <t>Sejmutí ornice strojně při souvislé ploše do 100 m2, tl. vrstvy do 200 mm</t>
  </si>
  <si>
    <t>-796486881</t>
  </si>
  <si>
    <t>"výustní objekt" 4*5</t>
  </si>
  <si>
    <t>132251256</t>
  </si>
  <si>
    <t>Hloubení nezapažených rýh šířky přes 800 do 2 000 mm strojně s urovnáním dna do předepsaného profilu a spádu v hornině třídy těžitelnosti I skupiny 3 přes 1 000 do 5 000 m3</t>
  </si>
  <si>
    <t>-1320301566</t>
  </si>
  <si>
    <t>"předpoklad horniny tř. 3 - 15%" 1015,45*0,15</t>
  </si>
  <si>
    <t>132351256</t>
  </si>
  <si>
    <t>Hloubení nezapažených rýh šířky přes 800 do 2 000 mm strojně s urovnáním dna do předepsaného profilu a spádu v hornině třídy těžitelnosti II skupiny 4 přes 1 000 do 5 000 m3</t>
  </si>
  <si>
    <t>-680735120</t>
  </si>
  <si>
    <t>"předpoklad horniny tř. 4 - 15%" 1015,45*0,15</t>
  </si>
  <si>
    <t>132451256</t>
  </si>
  <si>
    <t>Hloubení nezapažených rýh šířky přes 800 do 2 000 mm strojně s urovnáním dna do předepsaného profilu a spádu v hornině třídy těžitelnosti II skupiny 5 přes 1 000 do 5 000 m3</t>
  </si>
  <si>
    <t>1193874168</t>
  </si>
  <si>
    <t>"předpoklad horniny tř. 5 - 30%" 1015,45*0,3</t>
  </si>
  <si>
    <t>132551256</t>
  </si>
  <si>
    <t>Hloubení nezapažených rýh šířky přes 800 do 2 000 mm strojně s urovnáním dna do předepsaného profilu a spádu v hornině třídy těžitelnosti III skupiny 6 přes 1 000 do 5 000 m3</t>
  </si>
  <si>
    <t>-656158453</t>
  </si>
  <si>
    <t>"předpoklad horniny tř. 6 - 40%" 1015,45*0,4</t>
  </si>
  <si>
    <t>139001101</t>
  </si>
  <si>
    <t>Příplatek k cenám hloubených vykopávek za ztížení vykopávky v blízkosti podzemního vedení nebo výbušnin pro jakoukoliv třídu horniny</t>
  </si>
  <si>
    <t>-1684654490</t>
  </si>
  <si>
    <t>2*1,0*1,5*1,5</t>
  </si>
  <si>
    <t>151101101</t>
  </si>
  <si>
    <t>Zřízení pažení a rozepření stěn rýh pro podzemní vedení příložné pro jakoukoliv mezerovitost, hloubky do 2 m</t>
  </si>
  <si>
    <t>-376202060</t>
  </si>
  <si>
    <t>151101111</t>
  </si>
  <si>
    <t>Odstranění pažení a rozepření stěn rýh pro podzemní vedení s uložením materiálu na vzdálenost do 3 m od kraje výkopu příložné, hloubky do 2 m</t>
  </si>
  <si>
    <t>-1905322699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</si>
  <si>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</si>
  <si>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</si>
  <si>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-460343891</t>
  </si>
  <si>
    <t>"na mezideponii a zpět" 152,318*2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</si>
  <si>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</si>
  <si>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</si>
  <si>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767578870</t>
  </si>
  <si>
    <t>"na mezideponii a zpět" 159,24*2</t>
  </si>
  <si>
    <t>Vodorovné přemístění výkopku nebo sypaniny hor. tř.1 - 6 včetně likvidace v souladu se zákonem o odpadech 541/2020 Sb.</t>
  </si>
  <si>
    <t>996559376</t>
  </si>
  <si>
    <t>"přebytečný výkopek - naložení, odvoz a poplatek" 616,83</t>
  </si>
  <si>
    <t>167151111</t>
  </si>
  <si>
    <t>Nakládání, skládání a překládání neulehlého výkopku nebo sypaniny strojně nakládání, množství přes 100 m3, z hornin třídy těžitelnosti I, skupiny 1 až 3</t>
  </si>
  <si>
    <t>-623172549</t>
  </si>
  <si>
    <t>"na mezideponii" 152,318</t>
  </si>
  <si>
    <t>167151112</t>
  </si>
  <si>
    <t>Nakládání, skládání a překládání neulehlého výkopku nebo sypaniny strojně nakládání, množství přes 100 m3, z hornin třídy těžitelnosti II, skupiny 4 a 5</t>
  </si>
  <si>
    <t>1266645740</t>
  </si>
  <si>
    <t>"na mezideponii" 159,24</t>
  </si>
  <si>
    <t>174101101</t>
  </si>
  <si>
    <t>-1878691346</t>
  </si>
  <si>
    <t>174101101R</t>
  </si>
  <si>
    <t>Zásyp sypaninou z vhodného materiálu strojně s uložením výkopku ve vrstvách se zhutněním jam, šachet, rýh nebo kolem objektů v těchto vykopávkách</t>
  </si>
  <si>
    <t>-19593163</t>
  </si>
  <si>
    <t>"výměna nevhodného výkopku za ŠD 0-22 (alt. 0-63), uvažováno 50%" 311,56</t>
  </si>
  <si>
    <t>58331200R</t>
  </si>
  <si>
    <t>štěrkodrť 0-63 pro zpětný zásyp v komunikaci - sanace aktivní zóny</t>
  </si>
  <si>
    <t>-774795071</t>
  </si>
  <si>
    <t>"včetně dopravy na stavbu a po stavbě" 311,56*1,8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</si>
  <si>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</si>
  <si>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</si>
  <si>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256876550</t>
  </si>
  <si>
    <t>58331200</t>
  </si>
  <si>
    <t>štěrkopísek netříděný</t>
  </si>
  <si>
    <t>-752797785</t>
  </si>
  <si>
    <t>"včetně dopravy na stavbu a po stavbě" 293,53*1,8</t>
  </si>
  <si>
    <t>181351103</t>
  </si>
  <si>
    <t>Rozprostření a urovnání ornice v rovině nebo ve svahu sklonu do 1:5 strojně při souvislé ploše přes 100 do 500 m2, tl. vrstvy do 200 mm</t>
  </si>
  <si>
    <t>555739165</t>
  </si>
  <si>
    <t>-2055866120</t>
  </si>
  <si>
    <t>00572440</t>
  </si>
  <si>
    <t>osivo směs travní hřištní</t>
  </si>
  <si>
    <t>1539085250</t>
  </si>
  <si>
    <t>10*0,02 "Přepočtené koeficientem množství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</si>
  <si>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</si>
  <si>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</si>
  <si>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-82588009</t>
  </si>
  <si>
    <t>"v případě zastižení podzemní vody" 511,9*0,2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</si>
  <si>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</si>
  <si>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</si>
  <si>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-702206931</t>
  </si>
  <si>
    <t>"stabilizační pasy" 4,73*0,5*2</t>
  </si>
  <si>
    <t>321351010R</t>
  </si>
  <si>
    <t>Bednění vč. rozepření a odbednění</t>
  </si>
  <si>
    <t>1091111594</t>
  </si>
  <si>
    <t>4,73*4+0,5*2,5*4</t>
  </si>
  <si>
    <t>451313521</t>
  </si>
  <si>
    <t>Podkladní vrstva z betonu prostého pod dlažbu se zvýšenými nároky na prostředí tl. přes 100 do 150 mm</t>
  </si>
  <si>
    <t>-926254036</t>
  </si>
  <si>
    <t>451573111</t>
  </si>
  <si>
    <t>Lože pod potrubí, stoky a drobné objekty v otevřeném výkopu z písku a štěrkopísku do 63 mm</t>
  </si>
  <si>
    <t>455544572</t>
  </si>
  <si>
    <t>"potrubí" 52,74</t>
  </si>
  <si>
    <t>"šachty DN 1000" 11*2*2*0,15</t>
  </si>
  <si>
    <t>"šachty DN 1500" 2*3,2*3,2*0,15</t>
  </si>
  <si>
    <t>452112111</t>
  </si>
  <si>
    <t>Osazení betonových dílců prstenců nebo rámů pod poklopy a mříže, výšky do 100 mm</t>
  </si>
  <si>
    <t>-455669032</t>
  </si>
  <si>
    <t>59224176</t>
  </si>
  <si>
    <t>prstenec šachtový vyrovnávací betonový 625x120x80mm</t>
  </si>
  <si>
    <t>-1238444404</t>
  </si>
  <si>
    <t>59224184</t>
  </si>
  <si>
    <t>prstenec šachtový vyrovnávací betonový 625x120x40mm</t>
  </si>
  <si>
    <t>1293351318</t>
  </si>
  <si>
    <t>59224185</t>
  </si>
  <si>
    <t>prstenec šachtový vyrovnávací betonový 625x120x60mm</t>
  </si>
  <si>
    <t>-866741341</t>
  </si>
  <si>
    <t>59224187</t>
  </si>
  <si>
    <t>prstenec šachtový vyrovnávací betonový 625x120x100mm</t>
  </si>
  <si>
    <t>1510506595</t>
  </si>
  <si>
    <t>452112122</t>
  </si>
  <si>
    <t>Osazení betonových dílců prstenců nebo rámů pod poklopy a mříže, výšky přes 100 do 200 mm</t>
  </si>
  <si>
    <t>954479772</t>
  </si>
  <si>
    <t>59224188</t>
  </si>
  <si>
    <t>prstenec šachtový vyrovnávací betonový 625x120x120mm</t>
  </si>
  <si>
    <t>962214166</t>
  </si>
  <si>
    <t>452311141</t>
  </si>
  <si>
    <t>Podkladní a zajišťovací konstrukce z betonu prostého v otevřeném výkopu bez zvýšených nároků na prostředí desky pod potrubí, stoky a drobné objekty z betonu tř. C 16/20</t>
  </si>
  <si>
    <t>-10650853</t>
  </si>
  <si>
    <t>"šachty DN 1000" 11*1,6*1,6*0,10</t>
  </si>
  <si>
    <t>"šachty DN 1500" 2*2,6*2,6*0,10</t>
  </si>
  <si>
    <t>465513228</t>
  </si>
  <si>
    <t>Dlažba z lomového kamene lomařsky upraveného vodorovná nebo ve sklonu na cementovou maltu ze 400 kg cementu na m3 malty, s vyspárováním cementovou maltou, tl. 250 mm</t>
  </si>
  <si>
    <t>-2021860148</t>
  </si>
  <si>
    <t>"výustní objekt" 2,91*2</t>
  </si>
  <si>
    <t>359901111</t>
  </si>
  <si>
    <t>Vyčištění stok jakékoliv výšky</t>
  </si>
  <si>
    <t>-1626434209</t>
  </si>
  <si>
    <t>359901211</t>
  </si>
  <si>
    <t>Monitoring stok (kamerový systém) jakékoli výšky nová kanalizace</t>
  </si>
  <si>
    <t>-1533666059</t>
  </si>
  <si>
    <t>871360420</t>
  </si>
  <si>
    <t>Montáž kanalizačního potrubí z plastů z polypropylenu PP korugovaného nebo žebrovaného SN 12 DN 250</t>
  </si>
  <si>
    <t>1059632353</t>
  </si>
  <si>
    <t>28617268</t>
  </si>
  <si>
    <t>trubka kanalizační PP korugovaná DN 250x6000mm SN12</t>
  </si>
  <si>
    <t>709311606</t>
  </si>
  <si>
    <t>259,2*1,015 "Přepočtené koeficientem množství</t>
  </si>
  <si>
    <t>871370420</t>
  </si>
  <si>
    <t>Montáž kanalizačního potrubí z plastů z polypropylenu PP korugovaného nebo žebrovaného SN 12 DN 300</t>
  </si>
  <si>
    <t>-315983847</t>
  </si>
  <si>
    <t>28617269</t>
  </si>
  <si>
    <t>trubka kanalizační PP korugovaná DN 300x6000mm SN12</t>
  </si>
  <si>
    <t>-1787397922</t>
  </si>
  <si>
    <t>223,3*1,015 "Přepočtené koeficientem množství</t>
  </si>
  <si>
    <t>871490420</t>
  </si>
  <si>
    <t>Montáž kanalizačního potrubí z plastů z polypropylenu PP korugovaného nebo žebrovaného SN 12 DN 1000</t>
  </si>
  <si>
    <t>1737591607</t>
  </si>
  <si>
    <t>28617274</t>
  </si>
  <si>
    <t>trubka kanalizační PP korugovaná DN 1000x6000mm SN12</t>
  </si>
  <si>
    <t>-2124074404</t>
  </si>
  <si>
    <t>29,4*1,015 "Přepočtené koeficientem množství</t>
  </si>
  <si>
    <t>877360320</t>
  </si>
  <si>
    <t>Montáž tvarovek na kanalizačním plastovém potrubí z polypropylenu PP nebo tvrdého PVC hladkého plnostěnného odboček DN 250</t>
  </si>
  <si>
    <t>1513928697</t>
  </si>
  <si>
    <t>28617361</t>
  </si>
  <si>
    <t>odbočka kanalizace PP korugované pro KG 45° DN 250/160</t>
  </si>
  <si>
    <t>583147605</t>
  </si>
  <si>
    <t>877360440</t>
  </si>
  <si>
    <t>Montáž tvarovek na kanalizačním plastovém potrubí z polypropylenu PP nebo tvrdého PVC korugovaného nebo žebrovaného šachtových vložek DN 250</t>
  </si>
  <si>
    <t>1480512416</t>
  </si>
  <si>
    <t>28617482</t>
  </si>
  <si>
    <t>vložka šachtová kanalizace PP korugované DN 250</t>
  </si>
  <si>
    <t>-231909360</t>
  </si>
  <si>
    <t>877370320</t>
  </si>
  <si>
    <t>Montáž tvarovek na kanalizačním plastovém potrubí z polypropylenu PP nebo tvrdého PVC hladkého plnostěnného odboček DN 300</t>
  </si>
  <si>
    <t>900342571</t>
  </si>
  <si>
    <t>28617362</t>
  </si>
  <si>
    <t>odbočka kanalizace PP korugované pro KG 45° DN 300/160</t>
  </si>
  <si>
    <t>1129147761</t>
  </si>
  <si>
    <t>877370440</t>
  </si>
  <si>
    <t>Montáž tvarovek na kanalizačním plastovém potrubí z polypropylenu PP nebo tvrdého PVC korugovaného nebo žebrovaného šachtových vložek DN 300</t>
  </si>
  <si>
    <t>-1974162900</t>
  </si>
  <si>
    <t>28617483</t>
  </si>
  <si>
    <t>vložka šachtová kanalizace PP korugované DN 300</t>
  </si>
  <si>
    <t>-2033657260</t>
  </si>
  <si>
    <t>877490440</t>
  </si>
  <si>
    <t>Montáž tvarovek na kanalizačním plastovém potrubí z polypropylenu PP nebo tvrdého PVC korugovaného nebo žebrovaného šachtových vložek DN 1000</t>
  </si>
  <si>
    <t>1438470236</t>
  </si>
  <si>
    <t>28617488</t>
  </si>
  <si>
    <t>vložka šachtová kanalizace PP korugované DN 1000</t>
  </si>
  <si>
    <t>-257806727</t>
  </si>
  <si>
    <t>891372322</t>
  </si>
  <si>
    <t>Montáž kanalizačních armatur na potrubí stavítek DN 300</t>
  </si>
  <si>
    <t>1384153955</t>
  </si>
  <si>
    <t>42221471R</t>
  </si>
  <si>
    <t>kapacitní regulátor odtoku s bezpečnostním přepadem DN 300-300, škrtící clona regul. otvor DN125</t>
  </si>
  <si>
    <t>-925169995</t>
  </si>
  <si>
    <t>892362121</t>
  </si>
  <si>
    <t>Tlakové zkoušky vzduchem těsnícími vaky ucpávkovými DN 250</t>
  </si>
  <si>
    <t>úsek</t>
  </si>
  <si>
    <t>-750029028</t>
  </si>
  <si>
    <t>892372121</t>
  </si>
  <si>
    <t>Tlakové zkoušky vzduchem těsnícími vaky ucpávkovými DN 300</t>
  </si>
  <si>
    <t>-270123637</t>
  </si>
  <si>
    <t>892492121</t>
  </si>
  <si>
    <t>Tlakové zkoušky vzduchem těsnícími vaky ucpávkovými DN 1000</t>
  </si>
  <si>
    <t>950263890</t>
  </si>
  <si>
    <t>894411311</t>
  </si>
  <si>
    <t>Osazení betonových nebo železobetonových dílců pro šachty skruží rovných</t>
  </si>
  <si>
    <t>1858849461</t>
  </si>
  <si>
    <t>59224160</t>
  </si>
  <si>
    <t>skruž kanalizační s ocelovými stupadly 100x25x12cm</t>
  </si>
  <si>
    <t>1844497708</t>
  </si>
  <si>
    <t>59224161</t>
  </si>
  <si>
    <t>skruž kanalizační s ocelovými stupadly 100x50x12cm</t>
  </si>
  <si>
    <t>757215312</t>
  </si>
  <si>
    <t>59224436</t>
  </si>
  <si>
    <t>skruž betonové šachty DN 1500 kanalizační 150x50x14cm, stupadla poplastovaná</t>
  </si>
  <si>
    <t>-638963009</t>
  </si>
  <si>
    <t>894412411</t>
  </si>
  <si>
    <t>Osazení betonových nebo železobetonových dílců pro šachty skruží přechodových</t>
  </si>
  <si>
    <t>-1285760266</t>
  </si>
  <si>
    <t>59224056</t>
  </si>
  <si>
    <t>kónus pro kanalizační šachty s kapsovým stupadlem 100/62,5x67x12cm</t>
  </si>
  <si>
    <t>-1243867566</t>
  </si>
  <si>
    <t>59224433R</t>
  </si>
  <si>
    <t>deska betonová přechodová šachty DN 1500 kanalizační 62,5-150/20</t>
  </si>
  <si>
    <t>-1355086531</t>
  </si>
  <si>
    <t>59224348</t>
  </si>
  <si>
    <t>těsnění elastomerové pro spojení šachetních dílů DN 1000</t>
  </si>
  <si>
    <t>-475047776</t>
  </si>
  <si>
    <t>59224342</t>
  </si>
  <si>
    <t>těsnění elastomerové pro spojení šachetních dílů DN 1500</t>
  </si>
  <si>
    <t>-1963219504</t>
  </si>
  <si>
    <t>894414111</t>
  </si>
  <si>
    <t>Osazení betonových nebo železobetonových dílců pro šachty skruží základových (dno)</t>
  </si>
  <si>
    <t>873459138</t>
  </si>
  <si>
    <t>59224064</t>
  </si>
  <si>
    <t>dno betonové šachtové kulaté DN 1000x500, 100x65x15cm</t>
  </si>
  <si>
    <t>-148641603</t>
  </si>
  <si>
    <t>59224358</t>
  </si>
  <si>
    <t>dno betonové šachty kanalizační jednolité 150x139x100cm</t>
  </si>
  <si>
    <t>-209015506</t>
  </si>
  <si>
    <t>899104112</t>
  </si>
  <si>
    <t>Osazení poklopů litinových, ocelových nebo železobetonových včetně rámů pro třídu zatížení D400, E600</t>
  </si>
  <si>
    <t>1943797123</t>
  </si>
  <si>
    <t>59224661</t>
  </si>
  <si>
    <t>poklop šachtový betonový, litinový rám 785(610)x160mm D400 s odvětráním</t>
  </si>
  <si>
    <t>1283160910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</si>
  <si>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</si>
  <si>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</si>
  <si>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1637412280</t>
  </si>
  <si>
    <t>512620416</t>
  </si>
  <si>
    <t>143049314</t>
  </si>
  <si>
    <t>326412840</t>
  </si>
  <si>
    <t>VRN9</t>
  </si>
  <si>
    <t>Ostatní náklady</t>
  </si>
  <si>
    <t>043134000</t>
  </si>
  <si>
    <t>Zkoušky zatěžovací</t>
  </si>
  <si>
    <t>-88930119</t>
  </si>
  <si>
    <t>"skutečné množství dle odsouhlaseného KZP" 1</t>
  </si>
  <si>
    <t>02 - Kanalizační přípojky</t>
  </si>
  <si>
    <t>-1682631450</t>
  </si>
  <si>
    <t>-1224681430</t>
  </si>
  <si>
    <t>763437179</t>
  </si>
  <si>
    <t>2*0,9</t>
  </si>
  <si>
    <t>-1401203685</t>
  </si>
  <si>
    <t>"předpoklad horniny tř. 3 - 15%" 82,87*0,15</t>
  </si>
  <si>
    <t>127754200</t>
  </si>
  <si>
    <t>"předpoklad horniny tř. 4 - 15%" 82,87*0,15</t>
  </si>
  <si>
    <t>-9888598</t>
  </si>
  <si>
    <t>"předpoklad horniny tř. 5 - 30%" 82,87*0,3</t>
  </si>
  <si>
    <t>-686210881</t>
  </si>
  <si>
    <t>"předpoklad horniny tř. 6 - 40%" 82,87*0,4</t>
  </si>
  <si>
    <t>376191651</t>
  </si>
  <si>
    <t>2*0,9*1,5*1,5</t>
  </si>
  <si>
    <t>-1485529485</t>
  </si>
  <si>
    <t>2098893413</t>
  </si>
  <si>
    <t>1343789551</t>
  </si>
  <si>
    <t>"na mezideponii a zpět, uvažováno 50% výkopku ponecháno vedle výkopu" 12,431*2*0,5</t>
  </si>
  <si>
    <t>374373672</t>
  </si>
  <si>
    <t>"na mezideponii a zpět, uvažováno 50% výkopku ponecháno vedle výkopu" 13,91*2*0,5</t>
  </si>
  <si>
    <t>-1750609920</t>
  </si>
  <si>
    <t xml:space="preserve">"přebytečný výkopek - naložení, odvoz a poplatek" 56,53 </t>
  </si>
  <si>
    <t>-840826007</t>
  </si>
  <si>
    <t>545043492</t>
  </si>
  <si>
    <t>-1918351362</t>
  </si>
  <si>
    <t>763013035</t>
  </si>
  <si>
    <t>"výměna nevhodného výkopku za ŠD 0-22 (alt. 0-63), uvažováno 50%" 26,34</t>
  </si>
  <si>
    <t>1052011985</t>
  </si>
  <si>
    <t>"včetně dopravy na stavbu a po stavbě" 26,34*1,8</t>
  </si>
  <si>
    <t>-2068137095</t>
  </si>
  <si>
    <t>-904691970</t>
  </si>
  <si>
    <t>"včetně dopravy na stavbu a po stavbě" 26,47*1,8</t>
  </si>
  <si>
    <t>1503473765</t>
  </si>
  <si>
    <t>1047413266</t>
  </si>
  <si>
    <t>1563704597</t>
  </si>
  <si>
    <t>871313121</t>
  </si>
  <si>
    <t>Montáž kanalizačního potrubí z plastů z tvrdého PVC těsněných gumovým kroužkem v otevřeném výkopu ve sklonu do 20 % DN 160</t>
  </si>
  <si>
    <t>1230877795</t>
  </si>
  <si>
    <t>28611164</t>
  </si>
  <si>
    <t>trubka kanalizační PVC DN 160x1000mm SN8</t>
  </si>
  <si>
    <t>417229643</t>
  </si>
  <si>
    <t>68,4*1,03 "Přepočtené koeficientem množství</t>
  </si>
  <si>
    <t>877310310</t>
  </si>
  <si>
    <t>Montáž tvarovek na kanalizačním plastovém potrubí z polypropylenu PP nebo tvrdého PVC hladkého plnostěnného kolen, víček nebo hrdlových uzávěrů DN 150</t>
  </si>
  <si>
    <t>-436642411</t>
  </si>
  <si>
    <t>-589340163</t>
  </si>
  <si>
    <t>"kolena v různých úhlech dle potřeby" 2*27</t>
  </si>
  <si>
    <t>28611588</t>
  </si>
  <si>
    <t>zátka kanalizace plastové KG DN 150</t>
  </si>
  <si>
    <t>-974643729</t>
  </si>
  <si>
    <t>892312121</t>
  </si>
  <si>
    <t>Tlakové zkoušky vzduchem těsnícími vaky ucpávkovými DN 150</t>
  </si>
  <si>
    <t>2099179612</t>
  </si>
  <si>
    <t>1479053912</t>
  </si>
  <si>
    <t>1511883904</t>
  </si>
  <si>
    <t>401 - SO401 VEŘEJNÉ OSVĚTLENÍ</t>
  </si>
  <si>
    <t xml:space="preserve"> </t>
  </si>
  <si>
    <t>montáž a kompletace stožárů a svítidel vč. mechanizace</t>
  </si>
  <si>
    <t>KS</t>
  </si>
  <si>
    <t>PCCA29A</t>
  </si>
  <si>
    <t>KABEL CYKY-J 4X10 VOLNE ULOZENY</t>
  </si>
  <si>
    <t>1000013230</t>
  </si>
  <si>
    <t>KABEL CYKY-J 4X10 750V</t>
  </si>
  <si>
    <t>410*1,05 "Přepočtené koeficientem množství</t>
  </si>
  <si>
    <t>úprava pouzder pro zaústění kabelu</t>
  </si>
  <si>
    <t>999999 - 1</t>
  </si>
  <si>
    <t>demontáž a montáž držáků,  značek a výzdoby</t>
  </si>
  <si>
    <t>HOD</t>
  </si>
  <si>
    <t>11-1</t>
  </si>
  <si>
    <t>demontáž stožárů a svítidel vč. mechanizace</t>
  </si>
  <si>
    <t>PFLA22A</t>
  </si>
  <si>
    <t>POJISTKA VALCOVA NN VEL.10X38 GG  6A</t>
  </si>
  <si>
    <t>1003655310</t>
  </si>
  <si>
    <t>POJISTKA VALCOVA 10X38 PVA10 6A GG</t>
  </si>
  <si>
    <t>1003197970</t>
  </si>
  <si>
    <t>OCHRANA KABELU 2,5M DO PR.55MM</t>
  </si>
  <si>
    <t>PDTA35A</t>
  </si>
  <si>
    <t>UCHYC.KAB.SVODU DO PR.45 NA SLOUP BAND.</t>
  </si>
  <si>
    <t>1000032910</t>
  </si>
  <si>
    <t>UCHYTKA DISTANCNI SO 79.5NA SVOD PRO AES</t>
  </si>
  <si>
    <t>9880010100</t>
  </si>
  <si>
    <t>OPT&gt;PASKA UPINACI NEREZ. LEHKA 9,5/0,4MM</t>
  </si>
  <si>
    <t>Poznámka k položce:
KLAHOS, B833/50 (B133)</t>
  </si>
  <si>
    <t>10*1,2 "Přepočtené koeficientem množství</t>
  </si>
  <si>
    <t>9880010600</t>
  </si>
  <si>
    <t>OPT&gt;SPONA UPINACI NEREZ. LEHKA 9,5MM</t>
  </si>
  <si>
    <t>Poznámka k položce:
KLAHOS, S 153</t>
  </si>
  <si>
    <t>PFQA30A</t>
  </si>
  <si>
    <t>SKRIN SP182/NSP1P DCK 3X50A ODP. SLOUP</t>
  </si>
  <si>
    <t>1003105980</t>
  </si>
  <si>
    <t>SKRIN PRIPOJKOVA SP182/NSP1P DCK</t>
  </si>
  <si>
    <t>9880010400</t>
  </si>
  <si>
    <t>OPT&gt;PASKA UPINACI NEREZ.STREDNI16/0,75MM</t>
  </si>
  <si>
    <t>Poznámka k položce:
KLAHOS, B805/50 (B205)</t>
  </si>
  <si>
    <t>1*1,2 "Přepočtené koeficientem množství</t>
  </si>
  <si>
    <t>9880010900</t>
  </si>
  <si>
    <t>OPT&gt;SPONA UPINACI NEREZ. STREDNI 16MM</t>
  </si>
  <si>
    <t>Poznámka k položce:
KLAHOS, S 255</t>
  </si>
  <si>
    <t>zřízení betonových límců stožárů</t>
  </si>
  <si>
    <t>vytyčení podzemních zařízení</t>
  </si>
  <si>
    <t>PCIA01A</t>
  </si>
  <si>
    <t>UKONC.-ZAP.VOD.DO 2,5MM2 SVORK.V ROZVAD.</t>
  </si>
  <si>
    <t>PCIA03A</t>
  </si>
  <si>
    <t>UKONC.-ZAP.VOD.DO 16 MM2 SVORK.V ROZVAD.</t>
  </si>
  <si>
    <t>PEBA12A</t>
  </si>
  <si>
    <t>ZAHOZ JAMY PRO SLOUP, KOTVU RUCNE TR.3</t>
  </si>
  <si>
    <t>M3</t>
  </si>
  <si>
    <t>SR 481/721/E27</t>
  </si>
  <si>
    <t>Stožárová rozvodnice SR 481/721 /E27 UN</t>
  </si>
  <si>
    <t>PELA41A</t>
  </si>
  <si>
    <t>TRUBKA KORUG. PE KORUFLEX 75/61 OHEBNA</t>
  </si>
  <si>
    <t>1000173990</t>
  </si>
  <si>
    <t>TRUBKA KORUG.OHEBNA KORUFL. 75 CERNA 50M</t>
  </si>
  <si>
    <t>1000001220</t>
  </si>
  <si>
    <t>DRAT FEZN PRUM.10MM ZEMNICI(BAL.50KG)</t>
  </si>
  <si>
    <t>KG</t>
  </si>
  <si>
    <t>0121006076</t>
  </si>
  <si>
    <t>vyloznik V1/89/1800 - 1500/60</t>
  </si>
  <si>
    <t>1508015989</t>
  </si>
  <si>
    <t>STOZAR SILNICNI  JB 8 ST 159/108/89</t>
  </si>
  <si>
    <t>1000089651040</t>
  </si>
  <si>
    <t>svítidlo LED Guida S-50W</t>
  </si>
  <si>
    <t>Poznámka k položce:
s elektronickým předřadníkem, 4000K</t>
  </si>
  <si>
    <t>PCIA68A</t>
  </si>
  <si>
    <t>UKONC.KAB.DO 4X 25 BEZ TRMENU,BEZ OK</t>
  </si>
  <si>
    <t>PEBA04A</t>
  </si>
  <si>
    <t>VYKOP JAMY PRO SLOUP, KOTVU-RUCNE,TR.3-4</t>
  </si>
  <si>
    <t>PEFA18A</t>
  </si>
  <si>
    <t>ZAHOZ KABEL.RYHY 35X70 CM RUCNE,ZEM.TR.3</t>
  </si>
  <si>
    <t>PEDA18A</t>
  </si>
  <si>
    <t>VYKOP KABEL.RYHY 35X70 CM RUCNE,ZEM.TR.3</t>
  </si>
  <si>
    <t>PECA70A</t>
  </si>
  <si>
    <t>ROZBOURANI BETONOVEHO ZAKLADU</t>
  </si>
  <si>
    <t>PEEA76A</t>
  </si>
  <si>
    <t>VYKOP KABEL.RYHY 10X10 CM RUCNE ZEM.TR.3</t>
  </si>
  <si>
    <t>PEGA86A</t>
  </si>
  <si>
    <t>ZAHOZ KABEL.RYHY 10X10 CM RUCNE,ZEM.TR.3</t>
  </si>
  <si>
    <t>PEJA41A</t>
  </si>
  <si>
    <t>FOLIE VYSTRAZNA Z PE ,SIRKA 33 CM</t>
  </si>
  <si>
    <t>1000327780</t>
  </si>
  <si>
    <t>FOLIE VYSTR. BLESK 330/0,4 CERVENA 125M</t>
  </si>
  <si>
    <t>Poznámka k položce:
FÓLIE VÝSTR.S BLESKEM 330X0,4 ČERV.</t>
  </si>
  <si>
    <t>370*0,008 "Přepočtené koeficientem množství</t>
  </si>
  <si>
    <t>PEJA02A</t>
  </si>
  <si>
    <t>KAB.LOZE PISKOVE SIRE 50 CM,BEZ ZAKRYTI</t>
  </si>
  <si>
    <t>9870020290</t>
  </si>
  <si>
    <t>VYK&gt; PISEK ZASYPOVY FR.0-4</t>
  </si>
  <si>
    <t>30*184 "Přepočtené koeficientem množství</t>
  </si>
  <si>
    <t>PEJA01A</t>
  </si>
  <si>
    <t>KAB.LOZE PISKOVE SIRE 35 CM,BEZ ZAKRYTI</t>
  </si>
  <si>
    <t>340*128 "Přepočtené koeficientem množství</t>
  </si>
  <si>
    <t>PEFA38A</t>
  </si>
  <si>
    <t>ZAHOZ KABEL.RYHY 50X120CM RUCNE,ZEM.TR.3</t>
  </si>
  <si>
    <t>9870011550</t>
  </si>
  <si>
    <t>VYK&gt; GUMOASFALT SA 12</t>
  </si>
  <si>
    <t>PECA65A</t>
  </si>
  <si>
    <t>ZAKL.BETON C12/15 DO 5M3 BEZ BEDN.A DOPR</t>
  </si>
  <si>
    <t>9870011010</t>
  </si>
  <si>
    <t>VYK&gt; SMES BETONOVA C12/15 XC0 ZAPAD</t>
  </si>
  <si>
    <t>PEDA38A</t>
  </si>
  <si>
    <t>VYKOP KABEL.RYHY 50X120CM RUCNE,ZEM.TR.3</t>
  </si>
  <si>
    <t>94</t>
  </si>
  <si>
    <t>5.1</t>
  </si>
  <si>
    <t>doprava výkon. materiálu, odvoz zeminy</t>
  </si>
  <si>
    <t>KM</t>
  </si>
  <si>
    <t>96</t>
  </si>
  <si>
    <t>revize</t>
  </si>
  <si>
    <t>98</t>
  </si>
  <si>
    <t>skládkovné</t>
  </si>
  <si>
    <t>T</t>
  </si>
  <si>
    <t>100</t>
  </si>
  <si>
    <t>999999</t>
  </si>
  <si>
    <t>koordinační činnost zhotovitele</t>
  </si>
  <si>
    <t>102</t>
  </si>
  <si>
    <t>10000124578</t>
  </si>
  <si>
    <t>pokládka uzemňovacího drátu 10 mm</t>
  </si>
  <si>
    <t>104</t>
  </si>
  <si>
    <t>Č1000040260</t>
  </si>
  <si>
    <t>SVORKA SK KRIZOVA</t>
  </si>
  <si>
    <t>106</t>
  </si>
  <si>
    <t>Poznámka k položce:
SK</t>
  </si>
  <si>
    <t>Č1000056400</t>
  </si>
  <si>
    <t>ROURA BETONOVA PR.30/100CM</t>
  </si>
  <si>
    <t>108</t>
  </si>
  <si>
    <t>geodetické vytyčení stavby</t>
  </si>
  <si>
    <t>110</t>
  </si>
  <si>
    <t>8808.1</t>
  </si>
  <si>
    <t>DSPS - zapojení, dokumentace skut.provedení</t>
  </si>
  <si>
    <t>112</t>
  </si>
  <si>
    <t>8821</t>
  </si>
  <si>
    <t>zkoušky hutnění</t>
  </si>
  <si>
    <t>114</t>
  </si>
  <si>
    <t>990</t>
  </si>
  <si>
    <t>dopravní značení</t>
  </si>
  <si>
    <t>116</t>
  </si>
  <si>
    <t>geodeti. zaměř. skut.  stavu</t>
  </si>
  <si>
    <t>118</t>
  </si>
  <si>
    <t>SEZNAM FIGUR</t>
  </si>
  <si>
    <t>Výměra</t>
  </si>
  <si>
    <t xml:space="preserve"> 101</t>
  </si>
  <si>
    <t>Použití figury:</t>
  </si>
  <si>
    <t>Hloubení rýh nezapažených š do 800 mm v hornině třídy těžitelnosti I skupiny 3 objem přes 100 m3 strojně</t>
  </si>
  <si>
    <t>Odkopávky a prokopávky nezapažené pro silnice a dálnice v hornině třídy těžitelnosti I objem do 5000 m3 strojně</t>
  </si>
  <si>
    <t xml:space="preserve"> 103</t>
  </si>
  <si>
    <t>Obsypání potrubí ručně sypaninou bez prohození, uloženou do 3 m</t>
  </si>
  <si>
    <t>Zásyp jam, šachet rýh nebo kolem objektů sypaninou se zhutněním</t>
  </si>
  <si>
    <t>Firma: MACÁN PROJEKCE DS s.r.o.</t>
  </si>
  <si>
    <t>Rekapitulace ceny</t>
  </si>
  <si>
    <t>Stavba: III/18614 PAČEJOV - NÁDRAŽÍ, REKONSTRUKCE</t>
  </si>
  <si>
    <t>Celková cena bez DPH:</t>
  </si>
  <si>
    <t>Celková cena s DPH:</t>
  </si>
  <si>
    <t>Objekt</t>
  </si>
  <si>
    <t>OBEC PAČEJOV</t>
  </si>
  <si>
    <t>KOMUNIKACE</t>
  </si>
  <si>
    <t>SO 102 CHODNÍK - NEUZNATELNÉ</t>
  </si>
  <si>
    <t>SO 102 CHODNÍK - UZNATELNÉ</t>
  </si>
  <si>
    <t>OBRATIŠTĚ</t>
  </si>
  <si>
    <t>301_01</t>
  </si>
  <si>
    <t>SO 301 ODVODNĚNÍ KOMUNIKACE - DEŠŤOVÁ KANALIZACE</t>
  </si>
  <si>
    <t>301_02</t>
  </si>
  <si>
    <t>SO 301 ODVODNĚNÍ KOMUNIKACE - KANALIZAČNÍ PŘÍPOJKY</t>
  </si>
  <si>
    <t>SO 401 VEŘEJNÉ OSVĚTLENÍ</t>
  </si>
  <si>
    <t>CELKEM SÚS PK</t>
  </si>
  <si>
    <t>CELKEM PAČEJOV</t>
  </si>
  <si>
    <t>STAVEBNÍ OBJEKTY BUDOU ROZDĚLENY MEZI DVA INVESTORY</t>
  </si>
  <si>
    <t>SO101 - 100% SÚS PK</t>
  </si>
  <si>
    <t>SO101-UZN - 100% OBEC PAČEJOV</t>
  </si>
  <si>
    <t>SO102-NEUZN - 100% OBEC PAČEJOV</t>
  </si>
  <si>
    <t>SO102-UZN - 100% OBEC PAČEJOV</t>
  </si>
  <si>
    <t>SO103 - 100% OBEC PAČEJOV</t>
  </si>
  <si>
    <t>SO301_01 - 100% SÚS PK</t>
  </si>
  <si>
    <t>SO301_02 - 100% SÚS PK</t>
  </si>
  <si>
    <t>SO401 - 100% OBEC PAČEJOV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</si>
</sst>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2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5" borderId="0" xfId="0" applyFont="1" applyFill="1"/>
    <xf numFmtId="0" fontId="1" fillId="0" borderId="0" xfId="21">
      <alignment/>
      <protection/>
    </xf>
    <xf numFmtId="0" fontId="45" fillId="5" borderId="0" xfId="0" applyFont="1" applyFill="1" applyAlignment="1">
      <alignment horizontal="right"/>
    </xf>
    <xf numFmtId="4" fontId="45" fillId="5" borderId="0" xfId="0" applyNumberFormat="1" applyFont="1" applyFill="1" applyAlignment="1">
      <alignment horizontal="right"/>
    </xf>
    <xf numFmtId="0" fontId="0" fillId="5" borderId="23" xfId="0" applyFont="1" applyFill="1" applyBorder="1"/>
    <xf numFmtId="0" fontId="46" fillId="6" borderId="24" xfId="0" applyFont="1" applyFill="1" applyBorder="1" applyAlignment="1">
      <alignment horizontal="center"/>
    </xf>
    <xf numFmtId="0" fontId="45" fillId="0" borderId="24" xfId="0" applyFont="1" applyBorder="1" applyAlignment="1">
      <alignment horizontal="left"/>
    </xf>
    <xf numFmtId="4" fontId="45" fillId="0" borderId="24" xfId="0" applyNumberFormat="1" applyFont="1" applyBorder="1" applyAlignment="1">
      <alignment horizontal="right"/>
    </xf>
    <xf numFmtId="4" fontId="1" fillId="0" borderId="0" xfId="21" applyNumberFormat="1">
      <alignment/>
      <protection/>
    </xf>
    <xf numFmtId="0" fontId="45" fillId="0" borderId="24" xfId="21" applyFont="1" applyBorder="1">
      <alignment/>
      <protection/>
    </xf>
    <xf numFmtId="4" fontId="45" fillId="0" borderId="24" xfId="21" applyNumberFormat="1" applyFont="1" applyBorder="1">
      <alignment/>
      <protection/>
    </xf>
    <xf numFmtId="0" fontId="45" fillId="0" borderId="0" xfId="0" applyFont="1" applyAlignment="1">
      <alignment horizontal="left"/>
    </xf>
    <xf numFmtId="0" fontId="0" fillId="0" borderId="0" xfId="0"/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5" borderId="0" xfId="0" applyFont="1" applyFill="1"/>
    <xf numFmtId="0" fontId="43" fillId="5" borderId="0" xfId="0" applyFont="1" applyFill="1" applyAlignment="1">
      <alignment horizontal="center" vertical="center"/>
    </xf>
    <xf numFmtId="0" fontId="44" fillId="5" borderId="0" xfId="0" applyFont="1" applyFill="1"/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5"/>
  <sheetViews>
    <sheetView showGridLines="0" workbookViewId="0" topLeftCell="A91">
      <selection activeCell="AG103" sqref="AG103:AM10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7" t="s">
        <v>14</v>
      </c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2"/>
      <c r="AL5" s="22"/>
      <c r="AM5" s="22"/>
      <c r="AN5" s="22"/>
      <c r="AO5" s="22"/>
      <c r="AP5" s="22"/>
      <c r="AQ5" s="22"/>
      <c r="AR5" s="20"/>
      <c r="BE5" s="29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9" t="s">
        <v>17</v>
      </c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2"/>
      <c r="AL6" s="22"/>
      <c r="AM6" s="22"/>
      <c r="AN6" s="22"/>
      <c r="AO6" s="22"/>
      <c r="AP6" s="22"/>
      <c r="AQ6" s="22"/>
      <c r="AR6" s="20"/>
      <c r="BE6" s="29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5"/>
      <c r="BS10" s="17" t="s">
        <v>6</v>
      </c>
    </row>
    <row r="11" spans="2:71" s="1" customFormat="1" ht="18.6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9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5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95"/>
      <c r="BS13" s="17" t="s">
        <v>6</v>
      </c>
    </row>
    <row r="14" spans="2:71" ht="12.75">
      <c r="B14" s="21"/>
      <c r="C14" s="22"/>
      <c r="D14" s="22"/>
      <c r="E14" s="300" t="s">
        <v>29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9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5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5"/>
      <c r="BS16" s="17" t="s">
        <v>4</v>
      </c>
    </row>
    <row r="17" spans="2:71" s="1" customFormat="1" ht="18.6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95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5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5"/>
      <c r="BS19" s="17" t="s">
        <v>6</v>
      </c>
    </row>
    <row r="20" spans="2:71" s="1" customFormat="1" ht="18.6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95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5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5"/>
    </row>
    <row r="23" spans="2:57" s="1" customFormat="1" ht="16.5" customHeight="1">
      <c r="B23" s="21"/>
      <c r="C23" s="22"/>
      <c r="D23" s="22"/>
      <c r="E23" s="302" t="s">
        <v>1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22"/>
      <c r="AP23" s="22"/>
      <c r="AQ23" s="22"/>
      <c r="AR23" s="20"/>
      <c r="BE23" s="29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5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3">
        <f>ROUND(AG94,2)</f>
        <v>0</v>
      </c>
      <c r="AL26" s="304"/>
      <c r="AM26" s="304"/>
      <c r="AN26" s="304"/>
      <c r="AO26" s="304"/>
      <c r="AP26" s="36"/>
      <c r="AQ26" s="36"/>
      <c r="AR26" s="39"/>
      <c r="BE26" s="29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5" t="s">
        <v>37</v>
      </c>
      <c r="M28" s="305"/>
      <c r="N28" s="305"/>
      <c r="O28" s="305"/>
      <c r="P28" s="305"/>
      <c r="Q28" s="36"/>
      <c r="R28" s="36"/>
      <c r="S28" s="36"/>
      <c r="T28" s="36"/>
      <c r="U28" s="36"/>
      <c r="V28" s="36"/>
      <c r="W28" s="305" t="s">
        <v>38</v>
      </c>
      <c r="X28" s="305"/>
      <c r="Y28" s="305"/>
      <c r="Z28" s="305"/>
      <c r="AA28" s="305"/>
      <c r="AB28" s="305"/>
      <c r="AC28" s="305"/>
      <c r="AD28" s="305"/>
      <c r="AE28" s="305"/>
      <c r="AF28" s="36"/>
      <c r="AG28" s="36"/>
      <c r="AH28" s="36"/>
      <c r="AI28" s="36"/>
      <c r="AJ28" s="36"/>
      <c r="AK28" s="305" t="s">
        <v>39</v>
      </c>
      <c r="AL28" s="305"/>
      <c r="AM28" s="305"/>
      <c r="AN28" s="305"/>
      <c r="AO28" s="305"/>
      <c r="AP28" s="36"/>
      <c r="AQ28" s="36"/>
      <c r="AR28" s="39"/>
      <c r="BE28" s="295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89">
        <v>0.21</v>
      </c>
      <c r="M29" s="288"/>
      <c r="N29" s="288"/>
      <c r="O29" s="288"/>
      <c r="P29" s="288"/>
      <c r="Q29" s="41"/>
      <c r="R29" s="41"/>
      <c r="S29" s="41"/>
      <c r="T29" s="41"/>
      <c r="U29" s="41"/>
      <c r="V29" s="41"/>
      <c r="W29" s="287">
        <f>ROUND(AZ94,2)</f>
        <v>0</v>
      </c>
      <c r="X29" s="288"/>
      <c r="Y29" s="288"/>
      <c r="Z29" s="288"/>
      <c r="AA29" s="288"/>
      <c r="AB29" s="288"/>
      <c r="AC29" s="288"/>
      <c r="AD29" s="288"/>
      <c r="AE29" s="288"/>
      <c r="AF29" s="41"/>
      <c r="AG29" s="41"/>
      <c r="AH29" s="41"/>
      <c r="AI29" s="41"/>
      <c r="AJ29" s="41"/>
      <c r="AK29" s="287">
        <f>ROUND(AV94,2)</f>
        <v>0</v>
      </c>
      <c r="AL29" s="288"/>
      <c r="AM29" s="288"/>
      <c r="AN29" s="288"/>
      <c r="AO29" s="288"/>
      <c r="AP29" s="41"/>
      <c r="AQ29" s="41"/>
      <c r="AR29" s="42"/>
      <c r="BE29" s="296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89">
        <v>0.12</v>
      </c>
      <c r="M30" s="288"/>
      <c r="N30" s="288"/>
      <c r="O30" s="288"/>
      <c r="P30" s="288"/>
      <c r="Q30" s="41"/>
      <c r="R30" s="41"/>
      <c r="S30" s="41"/>
      <c r="T30" s="41"/>
      <c r="U30" s="41"/>
      <c r="V30" s="41"/>
      <c r="W30" s="287">
        <f>ROUND(BA94,2)</f>
        <v>0</v>
      </c>
      <c r="X30" s="288"/>
      <c r="Y30" s="288"/>
      <c r="Z30" s="288"/>
      <c r="AA30" s="288"/>
      <c r="AB30" s="288"/>
      <c r="AC30" s="288"/>
      <c r="AD30" s="288"/>
      <c r="AE30" s="288"/>
      <c r="AF30" s="41"/>
      <c r="AG30" s="41"/>
      <c r="AH30" s="41"/>
      <c r="AI30" s="41"/>
      <c r="AJ30" s="41"/>
      <c r="AK30" s="287">
        <f>ROUND(AW94,2)</f>
        <v>0</v>
      </c>
      <c r="AL30" s="288"/>
      <c r="AM30" s="288"/>
      <c r="AN30" s="288"/>
      <c r="AO30" s="288"/>
      <c r="AP30" s="41"/>
      <c r="AQ30" s="41"/>
      <c r="AR30" s="42"/>
      <c r="BE30" s="296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89">
        <v>0.21</v>
      </c>
      <c r="M31" s="288"/>
      <c r="N31" s="288"/>
      <c r="O31" s="288"/>
      <c r="P31" s="288"/>
      <c r="Q31" s="41"/>
      <c r="R31" s="41"/>
      <c r="S31" s="41"/>
      <c r="T31" s="41"/>
      <c r="U31" s="41"/>
      <c r="V31" s="41"/>
      <c r="W31" s="287">
        <f>ROUND(BB94,2)</f>
        <v>0</v>
      </c>
      <c r="X31" s="288"/>
      <c r="Y31" s="288"/>
      <c r="Z31" s="288"/>
      <c r="AA31" s="288"/>
      <c r="AB31" s="288"/>
      <c r="AC31" s="288"/>
      <c r="AD31" s="288"/>
      <c r="AE31" s="288"/>
      <c r="AF31" s="41"/>
      <c r="AG31" s="41"/>
      <c r="AH31" s="41"/>
      <c r="AI31" s="41"/>
      <c r="AJ31" s="41"/>
      <c r="AK31" s="287">
        <v>0</v>
      </c>
      <c r="AL31" s="288"/>
      <c r="AM31" s="288"/>
      <c r="AN31" s="288"/>
      <c r="AO31" s="288"/>
      <c r="AP31" s="41"/>
      <c r="AQ31" s="41"/>
      <c r="AR31" s="42"/>
      <c r="BE31" s="296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89">
        <v>0.12</v>
      </c>
      <c r="M32" s="288"/>
      <c r="N32" s="288"/>
      <c r="O32" s="288"/>
      <c r="P32" s="288"/>
      <c r="Q32" s="41"/>
      <c r="R32" s="41"/>
      <c r="S32" s="41"/>
      <c r="T32" s="41"/>
      <c r="U32" s="41"/>
      <c r="V32" s="41"/>
      <c r="W32" s="287">
        <f>ROUND(BC94,2)</f>
        <v>0</v>
      </c>
      <c r="X32" s="288"/>
      <c r="Y32" s="288"/>
      <c r="Z32" s="288"/>
      <c r="AA32" s="288"/>
      <c r="AB32" s="288"/>
      <c r="AC32" s="288"/>
      <c r="AD32" s="288"/>
      <c r="AE32" s="288"/>
      <c r="AF32" s="41"/>
      <c r="AG32" s="41"/>
      <c r="AH32" s="41"/>
      <c r="AI32" s="41"/>
      <c r="AJ32" s="41"/>
      <c r="AK32" s="287">
        <v>0</v>
      </c>
      <c r="AL32" s="288"/>
      <c r="AM32" s="288"/>
      <c r="AN32" s="288"/>
      <c r="AO32" s="288"/>
      <c r="AP32" s="41"/>
      <c r="AQ32" s="41"/>
      <c r="AR32" s="42"/>
      <c r="BE32" s="296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89">
        <v>0</v>
      </c>
      <c r="M33" s="288"/>
      <c r="N33" s="288"/>
      <c r="O33" s="288"/>
      <c r="P33" s="288"/>
      <c r="Q33" s="41"/>
      <c r="R33" s="41"/>
      <c r="S33" s="41"/>
      <c r="T33" s="41"/>
      <c r="U33" s="41"/>
      <c r="V33" s="41"/>
      <c r="W33" s="287">
        <f>ROUND(BD94,2)</f>
        <v>0</v>
      </c>
      <c r="X33" s="288"/>
      <c r="Y33" s="288"/>
      <c r="Z33" s="288"/>
      <c r="AA33" s="288"/>
      <c r="AB33" s="288"/>
      <c r="AC33" s="288"/>
      <c r="AD33" s="288"/>
      <c r="AE33" s="288"/>
      <c r="AF33" s="41"/>
      <c r="AG33" s="41"/>
      <c r="AH33" s="41"/>
      <c r="AI33" s="41"/>
      <c r="AJ33" s="41"/>
      <c r="AK33" s="287">
        <v>0</v>
      </c>
      <c r="AL33" s="288"/>
      <c r="AM33" s="288"/>
      <c r="AN33" s="288"/>
      <c r="AO33" s="288"/>
      <c r="AP33" s="41"/>
      <c r="AQ33" s="41"/>
      <c r="AR33" s="42"/>
      <c r="BE33" s="29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5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93" t="s">
        <v>48</v>
      </c>
      <c r="Y35" s="291"/>
      <c r="Z35" s="291"/>
      <c r="AA35" s="291"/>
      <c r="AB35" s="291"/>
      <c r="AC35" s="45"/>
      <c r="AD35" s="45"/>
      <c r="AE35" s="45"/>
      <c r="AF35" s="45"/>
      <c r="AG35" s="45"/>
      <c r="AH35" s="45"/>
      <c r="AI35" s="45"/>
      <c r="AJ35" s="45"/>
      <c r="AK35" s="290">
        <f>SUM(AK26:AK33)</f>
        <v>0</v>
      </c>
      <c r="AL35" s="291"/>
      <c r="AM35" s="291"/>
      <c r="AN35" s="291"/>
      <c r="AO35" s="29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0620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320" t="str">
        <f>K6</f>
        <v>III/18614 PAČEJOV – NÁDRAŽÍ, REKONSTRUKCE</v>
      </c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Pačejov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22" t="str">
        <f>IF(AN8="","",AN8)</f>
        <v>14. 6. 2023</v>
      </c>
      <c r="AN87" s="32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Obec Pačejov, SÚS PK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323" t="str">
        <f>IF(E17="","",E17)</f>
        <v>MACÁN PROJEKCE DS s.r.o.</v>
      </c>
      <c r="AN89" s="324"/>
      <c r="AO89" s="324"/>
      <c r="AP89" s="324"/>
      <c r="AQ89" s="36"/>
      <c r="AR89" s="39"/>
      <c r="AS89" s="325" t="s">
        <v>56</v>
      </c>
      <c r="AT89" s="32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323" t="str">
        <f>IF(E20="","",E20)</f>
        <v>Ing. Tomáš Macán</v>
      </c>
      <c r="AN90" s="324"/>
      <c r="AO90" s="324"/>
      <c r="AP90" s="324"/>
      <c r="AQ90" s="36"/>
      <c r="AR90" s="39"/>
      <c r="AS90" s="327"/>
      <c r="AT90" s="32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7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29"/>
      <c r="AT91" s="33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13" t="s">
        <v>57</v>
      </c>
      <c r="D92" s="314"/>
      <c r="E92" s="314"/>
      <c r="F92" s="314"/>
      <c r="G92" s="314"/>
      <c r="H92" s="73"/>
      <c r="I92" s="316" t="s">
        <v>58</v>
      </c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  <c r="AE92" s="314"/>
      <c r="AF92" s="314"/>
      <c r="AG92" s="315" t="s">
        <v>59</v>
      </c>
      <c r="AH92" s="314"/>
      <c r="AI92" s="314"/>
      <c r="AJ92" s="314"/>
      <c r="AK92" s="314"/>
      <c r="AL92" s="314"/>
      <c r="AM92" s="314"/>
      <c r="AN92" s="316" t="s">
        <v>60</v>
      </c>
      <c r="AO92" s="314"/>
      <c r="AP92" s="317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7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18">
        <f>ROUND(AG95+SUM(AG96:AG100)+AG103,2)</f>
        <v>0</v>
      </c>
      <c r="AH94" s="318"/>
      <c r="AI94" s="318"/>
      <c r="AJ94" s="318"/>
      <c r="AK94" s="318"/>
      <c r="AL94" s="318"/>
      <c r="AM94" s="318"/>
      <c r="AN94" s="319">
        <f aca="true" t="shared" si="0" ref="AN94:AN103">SUM(AG94,AT94)</f>
        <v>0</v>
      </c>
      <c r="AO94" s="319"/>
      <c r="AP94" s="319"/>
      <c r="AQ94" s="85" t="s">
        <v>1</v>
      </c>
      <c r="AR94" s="86"/>
      <c r="AS94" s="87">
        <f>ROUND(AS95+SUM(AS96:AS100)+AS103,2)</f>
        <v>0</v>
      </c>
      <c r="AT94" s="88">
        <f aca="true" t="shared" si="1" ref="AT94:AT103">ROUND(SUM(AV94:AW94),2)</f>
        <v>0</v>
      </c>
      <c r="AU94" s="89">
        <f>ROUND(AU95+SUM(AU96:AU100)+AU103,5)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ROUND(AZ95+SUM(AZ96:AZ100)+AZ103,2)</f>
        <v>0</v>
      </c>
      <c r="BA94" s="88">
        <f>ROUND(BA95+SUM(BA96:BA100)+BA103,2)</f>
        <v>0</v>
      </c>
      <c r="BB94" s="88">
        <f>ROUND(BB95+SUM(BB96:BB100)+BB103,2)</f>
        <v>0</v>
      </c>
      <c r="BC94" s="88">
        <f>ROUND(BC95+SUM(BC96:BC100)+BC103,2)</f>
        <v>0</v>
      </c>
      <c r="BD94" s="90">
        <f>ROUND(BD95+SUM(BD96:BD100)+BD103,2)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311" t="s">
        <v>81</v>
      </c>
      <c r="E95" s="311"/>
      <c r="F95" s="311"/>
      <c r="G95" s="311"/>
      <c r="H95" s="311"/>
      <c r="I95" s="96"/>
      <c r="J95" s="311" t="s">
        <v>82</v>
      </c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09">
        <f>'101 - SO101 KOMUNIKACE'!J30</f>
        <v>0</v>
      </c>
      <c r="AH95" s="310"/>
      <c r="AI95" s="310"/>
      <c r="AJ95" s="310"/>
      <c r="AK95" s="310"/>
      <c r="AL95" s="310"/>
      <c r="AM95" s="310"/>
      <c r="AN95" s="309">
        <f t="shared" si="0"/>
        <v>0</v>
      </c>
      <c r="AO95" s="310"/>
      <c r="AP95" s="310"/>
      <c r="AQ95" s="97" t="s">
        <v>83</v>
      </c>
      <c r="AR95" s="98"/>
      <c r="AS95" s="99">
        <v>0</v>
      </c>
      <c r="AT95" s="100">
        <f t="shared" si="1"/>
        <v>0</v>
      </c>
      <c r="AU95" s="101">
        <f>'101 - SO101 KOMUNIKACE'!P128</f>
        <v>0</v>
      </c>
      <c r="AV95" s="100">
        <f>'101 - SO101 KOMUNIKACE'!J33</f>
        <v>0</v>
      </c>
      <c r="AW95" s="100">
        <f>'101 - SO101 KOMUNIKACE'!J34</f>
        <v>0</v>
      </c>
      <c r="AX95" s="100">
        <f>'101 - SO101 KOMUNIKACE'!J35</f>
        <v>0</v>
      </c>
      <c r="AY95" s="100">
        <f>'101 - SO101 KOMUNIKACE'!J36</f>
        <v>0</v>
      </c>
      <c r="AZ95" s="100">
        <f>'101 - SO101 KOMUNIKACE'!F33</f>
        <v>0</v>
      </c>
      <c r="BA95" s="100">
        <f>'101 - SO101 KOMUNIKACE'!F34</f>
        <v>0</v>
      </c>
      <c r="BB95" s="100">
        <f>'101 - SO101 KOMUNIKACE'!F35</f>
        <v>0</v>
      </c>
      <c r="BC95" s="100">
        <f>'101 - SO101 KOMUNIKACE'!F36</f>
        <v>0</v>
      </c>
      <c r="BD95" s="102">
        <f>'101 - SO101 KOMUNIKACE'!F37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24.75" customHeight="1">
      <c r="A96" s="93" t="s">
        <v>80</v>
      </c>
      <c r="B96" s="94"/>
      <c r="C96" s="95"/>
      <c r="D96" s="311" t="s">
        <v>87</v>
      </c>
      <c r="E96" s="311"/>
      <c r="F96" s="311"/>
      <c r="G96" s="311"/>
      <c r="H96" s="311"/>
      <c r="I96" s="96"/>
      <c r="J96" s="311" t="s">
        <v>88</v>
      </c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09">
        <f>'101-UZN - KOMUNIKACE - AU...'!J30</f>
        <v>0</v>
      </c>
      <c r="AH96" s="310"/>
      <c r="AI96" s="310"/>
      <c r="AJ96" s="310"/>
      <c r="AK96" s="310"/>
      <c r="AL96" s="310"/>
      <c r="AM96" s="310"/>
      <c r="AN96" s="309">
        <f t="shared" si="0"/>
        <v>0</v>
      </c>
      <c r="AO96" s="310"/>
      <c r="AP96" s="310"/>
      <c r="AQ96" s="97" t="s">
        <v>83</v>
      </c>
      <c r="AR96" s="98"/>
      <c r="AS96" s="99">
        <v>0</v>
      </c>
      <c r="AT96" s="100">
        <f t="shared" si="1"/>
        <v>0</v>
      </c>
      <c r="AU96" s="101">
        <f>'101-UZN - KOMUNIKACE - AU...'!P122</f>
        <v>0</v>
      </c>
      <c r="AV96" s="100">
        <f>'101-UZN - KOMUNIKACE - AU...'!J33</f>
        <v>0</v>
      </c>
      <c r="AW96" s="100">
        <f>'101-UZN - KOMUNIKACE - AU...'!J34</f>
        <v>0</v>
      </c>
      <c r="AX96" s="100">
        <f>'101-UZN - KOMUNIKACE - AU...'!J35</f>
        <v>0</v>
      </c>
      <c r="AY96" s="100">
        <f>'101-UZN - KOMUNIKACE - AU...'!J36</f>
        <v>0</v>
      </c>
      <c r="AZ96" s="100">
        <f>'101-UZN - KOMUNIKACE - AU...'!F33</f>
        <v>0</v>
      </c>
      <c r="BA96" s="100">
        <f>'101-UZN - KOMUNIKACE - AU...'!F34</f>
        <v>0</v>
      </c>
      <c r="BB96" s="100">
        <f>'101-UZN - KOMUNIKACE - AU...'!F35</f>
        <v>0</v>
      </c>
      <c r="BC96" s="100">
        <f>'101-UZN - KOMUNIKACE - AU...'!F36</f>
        <v>0</v>
      </c>
      <c r="BD96" s="102">
        <f>'101-UZN - KOMUNIKACE - AU...'!F37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24.75" customHeight="1">
      <c r="A97" s="93" t="s">
        <v>80</v>
      </c>
      <c r="B97" s="94"/>
      <c r="C97" s="95"/>
      <c r="D97" s="311" t="s">
        <v>90</v>
      </c>
      <c r="E97" s="311"/>
      <c r="F97" s="311"/>
      <c r="G97" s="311"/>
      <c r="H97" s="311"/>
      <c r="I97" s="96"/>
      <c r="J97" s="311" t="s">
        <v>91</v>
      </c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09">
        <f>'102-NEUZN - SO102 CHODNÍK...'!J30</f>
        <v>0</v>
      </c>
      <c r="AH97" s="310"/>
      <c r="AI97" s="310"/>
      <c r="AJ97" s="310"/>
      <c r="AK97" s="310"/>
      <c r="AL97" s="310"/>
      <c r="AM97" s="310"/>
      <c r="AN97" s="309">
        <f t="shared" si="0"/>
        <v>0</v>
      </c>
      <c r="AO97" s="310"/>
      <c r="AP97" s="310"/>
      <c r="AQ97" s="97" t="s">
        <v>83</v>
      </c>
      <c r="AR97" s="98"/>
      <c r="AS97" s="99">
        <v>0</v>
      </c>
      <c r="AT97" s="100">
        <f t="shared" si="1"/>
        <v>0</v>
      </c>
      <c r="AU97" s="101">
        <f>'102-NEUZN - SO102 CHODNÍK...'!P125</f>
        <v>0</v>
      </c>
      <c r="AV97" s="100">
        <f>'102-NEUZN - SO102 CHODNÍK...'!J33</f>
        <v>0</v>
      </c>
      <c r="AW97" s="100">
        <f>'102-NEUZN - SO102 CHODNÍK...'!J34</f>
        <v>0</v>
      </c>
      <c r="AX97" s="100">
        <f>'102-NEUZN - SO102 CHODNÍK...'!J35</f>
        <v>0</v>
      </c>
      <c r="AY97" s="100">
        <f>'102-NEUZN - SO102 CHODNÍK...'!J36</f>
        <v>0</v>
      </c>
      <c r="AZ97" s="100">
        <f>'102-NEUZN - SO102 CHODNÍK...'!F33</f>
        <v>0</v>
      </c>
      <c r="BA97" s="100">
        <f>'102-NEUZN - SO102 CHODNÍK...'!F34</f>
        <v>0</v>
      </c>
      <c r="BB97" s="100">
        <f>'102-NEUZN - SO102 CHODNÍK...'!F35</f>
        <v>0</v>
      </c>
      <c r="BC97" s="100">
        <f>'102-NEUZN - SO102 CHODNÍK...'!F36</f>
        <v>0</v>
      </c>
      <c r="BD97" s="102">
        <f>'102-NEUZN - SO102 CHODNÍK...'!F37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91" s="7" customFormat="1" ht="16.5" customHeight="1">
      <c r="A98" s="93" t="s">
        <v>80</v>
      </c>
      <c r="B98" s="94"/>
      <c r="C98" s="95"/>
      <c r="D98" s="311" t="s">
        <v>93</v>
      </c>
      <c r="E98" s="311"/>
      <c r="F98" s="311"/>
      <c r="G98" s="311"/>
      <c r="H98" s="311"/>
      <c r="I98" s="96"/>
      <c r="J98" s="311" t="s">
        <v>94</v>
      </c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09">
        <f>'102-UZN - SO102 CHODNÍK -...'!J30</f>
        <v>0</v>
      </c>
      <c r="AH98" s="310"/>
      <c r="AI98" s="310"/>
      <c r="AJ98" s="310"/>
      <c r="AK98" s="310"/>
      <c r="AL98" s="310"/>
      <c r="AM98" s="310"/>
      <c r="AN98" s="309">
        <f t="shared" si="0"/>
        <v>0</v>
      </c>
      <c r="AO98" s="310"/>
      <c r="AP98" s="310"/>
      <c r="AQ98" s="97" t="s">
        <v>83</v>
      </c>
      <c r="AR98" s="98"/>
      <c r="AS98" s="99">
        <v>0</v>
      </c>
      <c r="AT98" s="100">
        <f t="shared" si="1"/>
        <v>0</v>
      </c>
      <c r="AU98" s="101">
        <f>'102-UZN - SO102 CHODNÍK -...'!P126</f>
        <v>0</v>
      </c>
      <c r="AV98" s="100">
        <f>'102-UZN - SO102 CHODNÍK -...'!J33</f>
        <v>0</v>
      </c>
      <c r="AW98" s="100">
        <f>'102-UZN - SO102 CHODNÍK -...'!J34</f>
        <v>0</v>
      </c>
      <c r="AX98" s="100">
        <f>'102-UZN - SO102 CHODNÍK -...'!J35</f>
        <v>0</v>
      </c>
      <c r="AY98" s="100">
        <f>'102-UZN - SO102 CHODNÍK -...'!J36</f>
        <v>0</v>
      </c>
      <c r="AZ98" s="100">
        <f>'102-UZN - SO102 CHODNÍK -...'!F33</f>
        <v>0</v>
      </c>
      <c r="BA98" s="100">
        <f>'102-UZN - SO102 CHODNÍK -...'!F34</f>
        <v>0</v>
      </c>
      <c r="BB98" s="100">
        <f>'102-UZN - SO102 CHODNÍK -...'!F35</f>
        <v>0</v>
      </c>
      <c r="BC98" s="100">
        <f>'102-UZN - SO102 CHODNÍK -...'!F36</f>
        <v>0</v>
      </c>
      <c r="BD98" s="102">
        <f>'102-UZN - SO102 CHODNÍK -...'!F37</f>
        <v>0</v>
      </c>
      <c r="BT98" s="103" t="s">
        <v>84</v>
      </c>
      <c r="BV98" s="103" t="s">
        <v>78</v>
      </c>
      <c r="BW98" s="103" t="s">
        <v>95</v>
      </c>
      <c r="BX98" s="103" t="s">
        <v>5</v>
      </c>
      <c r="CL98" s="103" t="s">
        <v>1</v>
      </c>
      <c r="CM98" s="103" t="s">
        <v>86</v>
      </c>
    </row>
    <row r="99" spans="1:91" s="7" customFormat="1" ht="16.5" customHeight="1">
      <c r="A99" s="93" t="s">
        <v>80</v>
      </c>
      <c r="B99" s="94"/>
      <c r="C99" s="95"/>
      <c r="D99" s="311" t="s">
        <v>96</v>
      </c>
      <c r="E99" s="311"/>
      <c r="F99" s="311"/>
      <c r="G99" s="311"/>
      <c r="H99" s="311"/>
      <c r="I99" s="96"/>
      <c r="J99" s="311" t="s">
        <v>97</v>
      </c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09">
        <f>'103 -  OBRATIŠTĚ'!J30</f>
        <v>0</v>
      </c>
      <c r="AH99" s="310"/>
      <c r="AI99" s="310"/>
      <c r="AJ99" s="310"/>
      <c r="AK99" s="310"/>
      <c r="AL99" s="310"/>
      <c r="AM99" s="310"/>
      <c r="AN99" s="309">
        <f t="shared" si="0"/>
        <v>0</v>
      </c>
      <c r="AO99" s="310"/>
      <c r="AP99" s="310"/>
      <c r="AQ99" s="97" t="s">
        <v>83</v>
      </c>
      <c r="AR99" s="98"/>
      <c r="AS99" s="99">
        <v>0</v>
      </c>
      <c r="AT99" s="100">
        <f t="shared" si="1"/>
        <v>0</v>
      </c>
      <c r="AU99" s="101">
        <f>'103 -  OBRATIŠTĚ'!P128</f>
        <v>0</v>
      </c>
      <c r="AV99" s="100">
        <f>'103 -  OBRATIŠTĚ'!J33</f>
        <v>0</v>
      </c>
      <c r="AW99" s="100">
        <f>'103 -  OBRATIŠTĚ'!J34</f>
        <v>0</v>
      </c>
      <c r="AX99" s="100">
        <f>'103 -  OBRATIŠTĚ'!J35</f>
        <v>0</v>
      </c>
      <c r="AY99" s="100">
        <f>'103 -  OBRATIŠTĚ'!J36</f>
        <v>0</v>
      </c>
      <c r="AZ99" s="100">
        <f>'103 -  OBRATIŠTĚ'!F33</f>
        <v>0</v>
      </c>
      <c r="BA99" s="100">
        <f>'103 -  OBRATIŠTĚ'!F34</f>
        <v>0</v>
      </c>
      <c r="BB99" s="100">
        <f>'103 -  OBRATIŠTĚ'!F35</f>
        <v>0</v>
      </c>
      <c r="BC99" s="100">
        <f>'103 -  OBRATIŠTĚ'!F36</f>
        <v>0</v>
      </c>
      <c r="BD99" s="102">
        <f>'103 -  OBRATIŠTĚ'!F37</f>
        <v>0</v>
      </c>
      <c r="BT99" s="103" t="s">
        <v>84</v>
      </c>
      <c r="BV99" s="103" t="s">
        <v>78</v>
      </c>
      <c r="BW99" s="103" t="s">
        <v>98</v>
      </c>
      <c r="BX99" s="103" t="s">
        <v>5</v>
      </c>
      <c r="CL99" s="103" t="s">
        <v>1</v>
      </c>
      <c r="CM99" s="103" t="s">
        <v>86</v>
      </c>
    </row>
    <row r="100" spans="2:91" s="7" customFormat="1" ht="16.5" customHeight="1">
      <c r="B100" s="94"/>
      <c r="C100" s="95"/>
      <c r="D100" s="311" t="s">
        <v>99</v>
      </c>
      <c r="E100" s="311"/>
      <c r="F100" s="311"/>
      <c r="G100" s="311"/>
      <c r="H100" s="311"/>
      <c r="I100" s="96"/>
      <c r="J100" s="311" t="s">
        <v>100</v>
      </c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2">
        <f>ROUND(SUM(AG101:AG102),2)</f>
        <v>0</v>
      </c>
      <c r="AH100" s="310"/>
      <c r="AI100" s="310"/>
      <c r="AJ100" s="310"/>
      <c r="AK100" s="310"/>
      <c r="AL100" s="310"/>
      <c r="AM100" s="310"/>
      <c r="AN100" s="309">
        <f t="shared" si="0"/>
        <v>0</v>
      </c>
      <c r="AO100" s="310"/>
      <c r="AP100" s="310"/>
      <c r="AQ100" s="97" t="s">
        <v>83</v>
      </c>
      <c r="AR100" s="98"/>
      <c r="AS100" s="99">
        <f>ROUND(SUM(AS101:AS102),2)</f>
        <v>0</v>
      </c>
      <c r="AT100" s="100">
        <f t="shared" si="1"/>
        <v>0</v>
      </c>
      <c r="AU100" s="101">
        <f>ROUND(SUM(AU101:AU102),5)</f>
        <v>0</v>
      </c>
      <c r="AV100" s="100">
        <f>ROUND(AZ100*L29,2)</f>
        <v>0</v>
      </c>
      <c r="AW100" s="100">
        <f>ROUND(BA100*L30,2)</f>
        <v>0</v>
      </c>
      <c r="AX100" s="100">
        <f>ROUND(BB100*L29,2)</f>
        <v>0</v>
      </c>
      <c r="AY100" s="100">
        <f>ROUND(BC100*L30,2)</f>
        <v>0</v>
      </c>
      <c r="AZ100" s="100">
        <f>ROUND(SUM(AZ101:AZ102),2)</f>
        <v>0</v>
      </c>
      <c r="BA100" s="100">
        <f>ROUND(SUM(BA101:BA102),2)</f>
        <v>0</v>
      </c>
      <c r="BB100" s="100">
        <f>ROUND(SUM(BB101:BB102),2)</f>
        <v>0</v>
      </c>
      <c r="BC100" s="100">
        <f>ROUND(SUM(BC101:BC102),2)</f>
        <v>0</v>
      </c>
      <c r="BD100" s="102">
        <f>ROUND(SUM(BD101:BD102),2)</f>
        <v>0</v>
      </c>
      <c r="BS100" s="103" t="s">
        <v>75</v>
      </c>
      <c r="BT100" s="103" t="s">
        <v>84</v>
      </c>
      <c r="BU100" s="103" t="s">
        <v>77</v>
      </c>
      <c r="BV100" s="103" t="s">
        <v>78</v>
      </c>
      <c r="BW100" s="103" t="s">
        <v>101</v>
      </c>
      <c r="BX100" s="103" t="s">
        <v>5</v>
      </c>
      <c r="CL100" s="103" t="s">
        <v>1</v>
      </c>
      <c r="CM100" s="103" t="s">
        <v>76</v>
      </c>
    </row>
    <row r="101" spans="1:90" s="4" customFormat="1" ht="16.5" customHeight="1">
      <c r="A101" s="93" t="s">
        <v>80</v>
      </c>
      <c r="B101" s="58"/>
      <c r="C101" s="104"/>
      <c r="D101" s="104"/>
      <c r="E101" s="308" t="s">
        <v>102</v>
      </c>
      <c r="F101" s="308"/>
      <c r="G101" s="308"/>
      <c r="H101" s="308"/>
      <c r="I101" s="308"/>
      <c r="J101" s="104"/>
      <c r="K101" s="308" t="s">
        <v>103</v>
      </c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  <c r="AF101" s="308"/>
      <c r="AG101" s="306">
        <f>'01 - Dešťová kanalizace'!J32</f>
        <v>0</v>
      </c>
      <c r="AH101" s="307"/>
      <c r="AI101" s="307"/>
      <c r="AJ101" s="307"/>
      <c r="AK101" s="307"/>
      <c r="AL101" s="307"/>
      <c r="AM101" s="307"/>
      <c r="AN101" s="306">
        <f t="shared" si="0"/>
        <v>0</v>
      </c>
      <c r="AO101" s="307"/>
      <c r="AP101" s="307"/>
      <c r="AQ101" s="105" t="s">
        <v>104</v>
      </c>
      <c r="AR101" s="60"/>
      <c r="AS101" s="106">
        <v>0</v>
      </c>
      <c r="AT101" s="107">
        <f t="shared" si="1"/>
        <v>0</v>
      </c>
      <c r="AU101" s="108">
        <f>'01 - Dešťová kanalizace'!P130</f>
        <v>0</v>
      </c>
      <c r="AV101" s="107">
        <f>'01 - Dešťová kanalizace'!J35</f>
        <v>0</v>
      </c>
      <c r="AW101" s="107">
        <f>'01 - Dešťová kanalizace'!J36</f>
        <v>0</v>
      </c>
      <c r="AX101" s="107">
        <f>'01 - Dešťová kanalizace'!J37</f>
        <v>0</v>
      </c>
      <c r="AY101" s="107">
        <f>'01 - Dešťová kanalizace'!J38</f>
        <v>0</v>
      </c>
      <c r="AZ101" s="107">
        <f>'01 - Dešťová kanalizace'!F35</f>
        <v>0</v>
      </c>
      <c r="BA101" s="107">
        <f>'01 - Dešťová kanalizace'!F36</f>
        <v>0</v>
      </c>
      <c r="BB101" s="107">
        <f>'01 - Dešťová kanalizace'!F37</f>
        <v>0</v>
      </c>
      <c r="BC101" s="107">
        <f>'01 - Dešťová kanalizace'!F38</f>
        <v>0</v>
      </c>
      <c r="BD101" s="109">
        <f>'01 - Dešťová kanalizace'!F39</f>
        <v>0</v>
      </c>
      <c r="BT101" s="110" t="s">
        <v>86</v>
      </c>
      <c r="BV101" s="110" t="s">
        <v>78</v>
      </c>
      <c r="BW101" s="110" t="s">
        <v>105</v>
      </c>
      <c r="BX101" s="110" t="s">
        <v>101</v>
      </c>
      <c r="CL101" s="110" t="s">
        <v>1</v>
      </c>
    </row>
    <row r="102" spans="1:90" s="4" customFormat="1" ht="16.5" customHeight="1">
      <c r="A102" s="93" t="s">
        <v>80</v>
      </c>
      <c r="B102" s="58"/>
      <c r="C102" s="104"/>
      <c r="D102" s="104"/>
      <c r="E102" s="308" t="s">
        <v>106</v>
      </c>
      <c r="F102" s="308"/>
      <c r="G102" s="308"/>
      <c r="H102" s="308"/>
      <c r="I102" s="308"/>
      <c r="J102" s="104"/>
      <c r="K102" s="308" t="s">
        <v>107</v>
      </c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8"/>
      <c r="W102" s="308"/>
      <c r="X102" s="308"/>
      <c r="Y102" s="308"/>
      <c r="Z102" s="308"/>
      <c r="AA102" s="308"/>
      <c r="AB102" s="308"/>
      <c r="AC102" s="308"/>
      <c r="AD102" s="308"/>
      <c r="AE102" s="308"/>
      <c r="AF102" s="308"/>
      <c r="AG102" s="306">
        <f>'02 - Kanalizační přípojky'!J32</f>
        <v>0</v>
      </c>
      <c r="AH102" s="307"/>
      <c r="AI102" s="307"/>
      <c r="AJ102" s="307"/>
      <c r="AK102" s="307"/>
      <c r="AL102" s="307"/>
      <c r="AM102" s="307"/>
      <c r="AN102" s="306">
        <f t="shared" si="0"/>
        <v>0</v>
      </c>
      <c r="AO102" s="307"/>
      <c r="AP102" s="307"/>
      <c r="AQ102" s="105" t="s">
        <v>104</v>
      </c>
      <c r="AR102" s="60"/>
      <c r="AS102" s="106">
        <v>0</v>
      </c>
      <c r="AT102" s="107">
        <f t="shared" si="1"/>
        <v>0</v>
      </c>
      <c r="AU102" s="108">
        <f>'02 - Kanalizační přípojky'!P127</f>
        <v>0</v>
      </c>
      <c r="AV102" s="107">
        <f>'02 - Kanalizační přípojky'!J35</f>
        <v>0</v>
      </c>
      <c r="AW102" s="107">
        <f>'02 - Kanalizační přípojky'!J36</f>
        <v>0</v>
      </c>
      <c r="AX102" s="107">
        <f>'02 - Kanalizační přípojky'!J37</f>
        <v>0</v>
      </c>
      <c r="AY102" s="107">
        <f>'02 - Kanalizační přípojky'!J38</f>
        <v>0</v>
      </c>
      <c r="AZ102" s="107">
        <f>'02 - Kanalizační přípojky'!F35</f>
        <v>0</v>
      </c>
      <c r="BA102" s="107">
        <f>'02 - Kanalizační přípojky'!F36</f>
        <v>0</v>
      </c>
      <c r="BB102" s="107">
        <f>'02 - Kanalizační přípojky'!F37</f>
        <v>0</v>
      </c>
      <c r="BC102" s="107">
        <f>'02 - Kanalizační přípojky'!F38</f>
        <v>0</v>
      </c>
      <c r="BD102" s="109">
        <f>'02 - Kanalizační přípojky'!F39</f>
        <v>0</v>
      </c>
      <c r="BT102" s="110" t="s">
        <v>86</v>
      </c>
      <c r="BV102" s="110" t="s">
        <v>78</v>
      </c>
      <c r="BW102" s="110" t="s">
        <v>108</v>
      </c>
      <c r="BX102" s="110" t="s">
        <v>101</v>
      </c>
      <c r="CL102" s="110" t="s">
        <v>1</v>
      </c>
    </row>
    <row r="103" spans="1:91" s="7" customFormat="1" ht="16.5" customHeight="1">
      <c r="A103" s="93" t="s">
        <v>80</v>
      </c>
      <c r="B103" s="94"/>
      <c r="C103" s="95"/>
      <c r="D103" s="311" t="s">
        <v>109</v>
      </c>
      <c r="E103" s="311"/>
      <c r="F103" s="311"/>
      <c r="G103" s="311"/>
      <c r="H103" s="311"/>
      <c r="I103" s="96"/>
      <c r="J103" s="311" t="s">
        <v>110</v>
      </c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09">
        <f>'401 - SO401 VEŘEJNÉ OSVĚT...'!J30</f>
        <v>0</v>
      </c>
      <c r="AH103" s="310"/>
      <c r="AI103" s="310"/>
      <c r="AJ103" s="310"/>
      <c r="AK103" s="310"/>
      <c r="AL103" s="310"/>
      <c r="AM103" s="310"/>
      <c r="AN103" s="309">
        <f t="shared" si="0"/>
        <v>0</v>
      </c>
      <c r="AO103" s="310"/>
      <c r="AP103" s="310"/>
      <c r="AQ103" s="97" t="s">
        <v>83</v>
      </c>
      <c r="AR103" s="98"/>
      <c r="AS103" s="111">
        <v>0</v>
      </c>
      <c r="AT103" s="112">
        <f t="shared" si="1"/>
        <v>0</v>
      </c>
      <c r="AU103" s="113">
        <f>'401 - SO401 VEŘEJNÉ OSVĚT...'!P116</f>
        <v>0</v>
      </c>
      <c r="AV103" s="112">
        <f>'401 - SO401 VEŘEJNÉ OSVĚT...'!J33</f>
        <v>0</v>
      </c>
      <c r="AW103" s="112">
        <f>'401 - SO401 VEŘEJNÉ OSVĚT...'!J34</f>
        <v>0</v>
      </c>
      <c r="AX103" s="112">
        <f>'401 - SO401 VEŘEJNÉ OSVĚT...'!J35</f>
        <v>0</v>
      </c>
      <c r="AY103" s="112">
        <f>'401 - SO401 VEŘEJNÉ OSVĚT...'!J36</f>
        <v>0</v>
      </c>
      <c r="AZ103" s="112">
        <f>'401 - SO401 VEŘEJNÉ OSVĚT...'!F33</f>
        <v>0</v>
      </c>
      <c r="BA103" s="112">
        <f>'401 - SO401 VEŘEJNÉ OSVĚT...'!F34</f>
        <v>0</v>
      </c>
      <c r="BB103" s="112">
        <f>'401 - SO401 VEŘEJNÉ OSVĚT...'!F35</f>
        <v>0</v>
      </c>
      <c r="BC103" s="112">
        <f>'401 - SO401 VEŘEJNÉ OSVĚT...'!F36</f>
        <v>0</v>
      </c>
      <c r="BD103" s="114">
        <f>'401 - SO401 VEŘEJNÉ OSVĚT...'!F37</f>
        <v>0</v>
      </c>
      <c r="BT103" s="103" t="s">
        <v>84</v>
      </c>
      <c r="BV103" s="103" t="s">
        <v>78</v>
      </c>
      <c r="BW103" s="103" t="s">
        <v>111</v>
      </c>
      <c r="BX103" s="103" t="s">
        <v>5</v>
      </c>
      <c r="CL103" s="103" t="s">
        <v>1</v>
      </c>
      <c r="CM103" s="103" t="s">
        <v>86</v>
      </c>
    </row>
    <row r="104" spans="1:57" s="2" customFormat="1" ht="30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9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hAtPWd/+oatVUjoO5Tf9s6fnf+4H8JOskH1BCcbX+jeTOmob1Q/qiTKOOX3nDBHcrUDy0pkLFdykYpNBwF18DA==" saltValue="DVO7hna64ehVK+7m7njG8QEfeT/YiPHjY4pSrvM/gEYcVgYQ3oT1x9FiIFxWNzU2b4kmWUGYVS8ByoNIz5V8KQ==" spinCount="100000" sheet="1" objects="1" scenarios="1" formatColumns="0" formatRows="0"/>
  <mergeCells count="7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E101:I101"/>
    <mergeCell ref="K101:AF101"/>
    <mergeCell ref="E102:I102"/>
    <mergeCell ref="K102:AF102"/>
    <mergeCell ref="AN103:AP103"/>
    <mergeCell ref="AG103:AM103"/>
    <mergeCell ref="D103:H103"/>
    <mergeCell ref="J103:AF103"/>
    <mergeCell ref="AK30:AO30"/>
    <mergeCell ref="L30:P30"/>
    <mergeCell ref="W30:AE30"/>
    <mergeCell ref="L31:P31"/>
    <mergeCell ref="AN102:AP102"/>
    <mergeCell ref="AG102:AM102"/>
    <mergeCell ref="AN100:AP100"/>
    <mergeCell ref="AG100:AM100"/>
    <mergeCell ref="AN98:AP98"/>
    <mergeCell ref="AG98:AM98"/>
    <mergeCell ref="J96:AF96"/>
    <mergeCell ref="L85:AJ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</mergeCells>
  <hyperlinks>
    <hyperlink ref="A95" location="'101 - SO101 KOMUNIKACE'!C2" display="/"/>
    <hyperlink ref="A96" location="'101-UZN - KOMUNIKACE - AU...'!C2" display="/"/>
    <hyperlink ref="A97" location="'102-NEUZN - SO102 CHODNÍK...'!C2" display="/"/>
    <hyperlink ref="A98" location="'102-UZN - SO102 CHODNÍK -...'!C2" display="/"/>
    <hyperlink ref="A99" location="'103 -  OBRATIŠTĚ'!C2" display="/"/>
    <hyperlink ref="A101" location="'01 - Dešťová kanalizace'!C2" display="/"/>
    <hyperlink ref="A102" location="'02 - Kanalizační přípojky'!C2" display="/"/>
    <hyperlink ref="A103" location="'401 - SO401 VEŘEJNÉ OSVĚ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111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4.9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37" t="str">
        <f>'Rekapitulace stavby'!K6</f>
        <v>III/18614 PAČEJOV – NÁDRAŽÍ, REKONSTRUKCE</v>
      </c>
      <c r="F7" s="338"/>
      <c r="G7" s="338"/>
      <c r="H7" s="338"/>
      <c r="L7" s="20"/>
    </row>
    <row r="8" spans="1:31" s="2" customFormat="1" ht="12" customHeight="1">
      <c r="A8" s="34"/>
      <c r="B8" s="39"/>
      <c r="C8" s="34"/>
      <c r="D8" s="120" t="s">
        <v>120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1286</v>
      </c>
      <c r="F9" s="340"/>
      <c r="G9" s="340"/>
      <c r="H9" s="34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1287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499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1" t="str">
        <f>'Rekapitulace stavby'!E14</f>
        <v>Vyplň údaj</v>
      </c>
      <c r="F18" s="342"/>
      <c r="G18" s="342"/>
      <c r="H18" s="342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>MACÁN PROJEKCE DS s.r.o.</v>
      </c>
      <c r="F21" s="34"/>
      <c r="G21" s="34"/>
      <c r="H21" s="34"/>
      <c r="I21" s="120" t="s">
        <v>27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>Ing. Tomáš Macán</v>
      </c>
      <c r="F24" s="34"/>
      <c r="G24" s="34"/>
      <c r="H24" s="34"/>
      <c r="I24" s="120" t="s">
        <v>27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43" t="s">
        <v>1</v>
      </c>
      <c r="F27" s="343"/>
      <c r="G27" s="343"/>
      <c r="H27" s="343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ROUND(J116,2)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20" t="s">
        <v>41</v>
      </c>
      <c r="F33" s="130">
        <f>ROUND((SUM(BE116:BE194)),2)</f>
        <v>0</v>
      </c>
      <c r="G33" s="34"/>
      <c r="H33" s="34"/>
      <c r="I33" s="131">
        <v>0.21</v>
      </c>
      <c r="J33" s="130">
        <f>ROUND(((SUM(BE116:BE194))*I33),2)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0" t="s">
        <v>42</v>
      </c>
      <c r="F34" s="130">
        <f>ROUND((SUM(BF116:BF194)),2)</f>
        <v>0</v>
      </c>
      <c r="G34" s="34"/>
      <c r="H34" s="34"/>
      <c r="I34" s="131">
        <v>0.12</v>
      </c>
      <c r="J34" s="130">
        <f>ROUND(((SUM(BF116:BF194))*I34),2)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0" t="s">
        <v>43</v>
      </c>
      <c r="F35" s="130">
        <f>ROUND((SUM(BG116:BG194)),2)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0" t="s">
        <v>44</v>
      </c>
      <c r="F36" s="130">
        <f>ROUND((SUM(BH116:BH194)),2)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45</v>
      </c>
      <c r="F37" s="130">
        <f>ROUND((SUM(BI116:BI194)),2)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5" t="str">
        <f>E7</f>
        <v>III/18614 PAČEJOV – NÁDRAŽÍ, REKONSTRUKCE</v>
      </c>
      <c r="F85" s="336"/>
      <c r="G85" s="336"/>
      <c r="H85" s="33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0" t="str">
        <f>E9</f>
        <v>401 - SO401 VEŘEJNÉ OSVĚTLENÍ</v>
      </c>
      <c r="F87" s="334"/>
      <c r="G87" s="334"/>
      <c r="H87" s="33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124</v>
      </c>
      <c r="D94" s="151"/>
      <c r="E94" s="151"/>
      <c r="F94" s="151"/>
      <c r="G94" s="151"/>
      <c r="H94" s="151"/>
      <c r="I94" s="151"/>
      <c r="J94" s="152" t="s">
        <v>125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" customHeight="1">
      <c r="A96" s="34"/>
      <c r="B96" s="35"/>
      <c r="C96" s="153" t="s">
        <v>126</v>
      </c>
      <c r="D96" s="36"/>
      <c r="E96" s="36"/>
      <c r="F96" s="36"/>
      <c r="G96" s="36"/>
      <c r="H96" s="36"/>
      <c r="I96" s="36"/>
      <c r="J96" s="84">
        <f>J116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127</v>
      </c>
    </row>
    <row r="97" spans="1:31" s="2" customFormat="1" ht="21.7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102" spans="1:31" s="2" customFormat="1" ht="6.95" customHeight="1">
      <c r="A102" s="34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4.95" customHeight="1">
      <c r="A103" s="34"/>
      <c r="B103" s="35"/>
      <c r="C103" s="23" t="s">
        <v>140</v>
      </c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2" customHeight="1">
      <c r="A105" s="34"/>
      <c r="B105" s="35"/>
      <c r="C105" s="29" t="s">
        <v>16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6.5" customHeight="1">
      <c r="A106" s="34"/>
      <c r="B106" s="35"/>
      <c r="C106" s="36"/>
      <c r="D106" s="36"/>
      <c r="E106" s="335" t="str">
        <f>E7</f>
        <v>III/18614 PAČEJOV – NÁDRAŽÍ, REKONSTRUKCE</v>
      </c>
      <c r="F106" s="336"/>
      <c r="G106" s="336"/>
      <c r="H106" s="3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120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20" t="str">
        <f>E9</f>
        <v>401 - SO401 VEŘEJNÉ OSVĚTLENÍ</v>
      </c>
      <c r="F108" s="334"/>
      <c r="G108" s="334"/>
      <c r="H108" s="334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20</v>
      </c>
      <c r="D110" s="36"/>
      <c r="E110" s="36"/>
      <c r="F110" s="27" t="str">
        <f>F12</f>
        <v xml:space="preserve"> </v>
      </c>
      <c r="G110" s="36"/>
      <c r="H110" s="36"/>
      <c r="I110" s="29" t="s">
        <v>22</v>
      </c>
      <c r="J110" s="66" t="str">
        <f>IF(J12="","",J12)</f>
        <v>14. 6. 2023</v>
      </c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5.7" customHeight="1">
      <c r="A112" s="34"/>
      <c r="B112" s="35"/>
      <c r="C112" s="29" t="s">
        <v>24</v>
      </c>
      <c r="D112" s="36"/>
      <c r="E112" s="36"/>
      <c r="F112" s="27" t="str">
        <f>E15</f>
        <v>Obec Pačejov</v>
      </c>
      <c r="G112" s="36"/>
      <c r="H112" s="36"/>
      <c r="I112" s="29" t="s">
        <v>30</v>
      </c>
      <c r="J112" s="32" t="str">
        <f>E21</f>
        <v>MACÁN PROJEKCE DS s.r.o.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28</v>
      </c>
      <c r="D113" s="36"/>
      <c r="E113" s="36"/>
      <c r="F113" s="27" t="str">
        <f>IF(E18="","",E18)</f>
        <v>Vyplň údaj</v>
      </c>
      <c r="G113" s="36"/>
      <c r="H113" s="36"/>
      <c r="I113" s="29" t="s">
        <v>33</v>
      </c>
      <c r="J113" s="32" t="str">
        <f>E24</f>
        <v>Ing. Tomáš Macán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0.3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11" customFormat="1" ht="29.25" customHeight="1">
      <c r="A115" s="165"/>
      <c r="B115" s="166"/>
      <c r="C115" s="167" t="s">
        <v>141</v>
      </c>
      <c r="D115" s="168" t="s">
        <v>61</v>
      </c>
      <c r="E115" s="168" t="s">
        <v>57</v>
      </c>
      <c r="F115" s="168" t="s">
        <v>58</v>
      </c>
      <c r="G115" s="168" t="s">
        <v>142</v>
      </c>
      <c r="H115" s="168" t="s">
        <v>143</v>
      </c>
      <c r="I115" s="168" t="s">
        <v>144</v>
      </c>
      <c r="J115" s="168" t="s">
        <v>125</v>
      </c>
      <c r="K115" s="169" t="s">
        <v>145</v>
      </c>
      <c r="L115" s="170"/>
      <c r="M115" s="75" t="s">
        <v>1</v>
      </c>
      <c r="N115" s="76" t="s">
        <v>40</v>
      </c>
      <c r="O115" s="76" t="s">
        <v>146</v>
      </c>
      <c r="P115" s="76" t="s">
        <v>147</v>
      </c>
      <c r="Q115" s="76" t="s">
        <v>148</v>
      </c>
      <c r="R115" s="76" t="s">
        <v>149</v>
      </c>
      <c r="S115" s="76" t="s">
        <v>150</v>
      </c>
      <c r="T115" s="77" t="s">
        <v>151</v>
      </c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</row>
    <row r="116" spans="1:63" s="2" customFormat="1" ht="22.7" customHeight="1">
      <c r="A116" s="34"/>
      <c r="B116" s="35"/>
      <c r="C116" s="82" t="s">
        <v>152</v>
      </c>
      <c r="D116" s="36"/>
      <c r="E116" s="36"/>
      <c r="F116" s="36"/>
      <c r="G116" s="36"/>
      <c r="H116" s="36"/>
      <c r="I116" s="36"/>
      <c r="J116" s="171">
        <f>BK116</f>
        <v>0</v>
      </c>
      <c r="K116" s="36"/>
      <c r="L116" s="39"/>
      <c r="M116" s="78"/>
      <c r="N116" s="172"/>
      <c r="O116" s="79"/>
      <c r="P116" s="173">
        <f>SUM(P117:P194)</f>
        <v>0</v>
      </c>
      <c r="Q116" s="79"/>
      <c r="R116" s="173">
        <f>SUM(R117:R194)</f>
        <v>0</v>
      </c>
      <c r="S116" s="79"/>
      <c r="T116" s="174">
        <f>SUM(T117:T194)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75</v>
      </c>
      <c r="AU116" s="17" t="s">
        <v>127</v>
      </c>
      <c r="BK116" s="175">
        <f>SUM(BK117:BK194)</f>
        <v>0</v>
      </c>
    </row>
    <row r="117" spans="1:65" s="2" customFormat="1" ht="24.2" customHeight="1">
      <c r="A117" s="34"/>
      <c r="B117" s="35"/>
      <c r="C117" s="192" t="s">
        <v>84</v>
      </c>
      <c r="D117" s="192" t="s">
        <v>157</v>
      </c>
      <c r="E117" s="193" t="s">
        <v>84</v>
      </c>
      <c r="F117" s="194" t="s">
        <v>1288</v>
      </c>
      <c r="G117" s="195" t="s">
        <v>1289</v>
      </c>
      <c r="H117" s="196">
        <v>10</v>
      </c>
      <c r="I117" s="197"/>
      <c r="J117" s="198">
        <f>ROUND(I117*H117,2)</f>
        <v>0</v>
      </c>
      <c r="K117" s="194" t="s">
        <v>1</v>
      </c>
      <c r="L117" s="39"/>
      <c r="M117" s="199" t="s">
        <v>1</v>
      </c>
      <c r="N117" s="200" t="s">
        <v>41</v>
      </c>
      <c r="O117" s="7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03" t="s">
        <v>162</v>
      </c>
      <c r="AT117" s="203" t="s">
        <v>157</v>
      </c>
      <c r="AU117" s="203" t="s">
        <v>76</v>
      </c>
      <c r="AY117" s="17" t="s">
        <v>155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17" t="s">
        <v>84</v>
      </c>
      <c r="BK117" s="204">
        <f>ROUND(I117*H117,2)</f>
        <v>0</v>
      </c>
      <c r="BL117" s="17" t="s">
        <v>162</v>
      </c>
      <c r="BM117" s="203" t="s">
        <v>86</v>
      </c>
    </row>
    <row r="118" spans="1:65" s="2" customFormat="1" ht="16.5" customHeight="1">
      <c r="A118" s="34"/>
      <c r="B118" s="35"/>
      <c r="C118" s="192" t="s">
        <v>86</v>
      </c>
      <c r="D118" s="192" t="s">
        <v>157</v>
      </c>
      <c r="E118" s="193" t="s">
        <v>1290</v>
      </c>
      <c r="F118" s="194" t="s">
        <v>1291</v>
      </c>
      <c r="G118" s="195" t="s">
        <v>204</v>
      </c>
      <c r="H118" s="196">
        <v>410</v>
      </c>
      <c r="I118" s="197"/>
      <c r="J118" s="198">
        <f>ROUND(I118*H118,2)</f>
        <v>0</v>
      </c>
      <c r="K118" s="194" t="s">
        <v>1</v>
      </c>
      <c r="L118" s="39"/>
      <c r="M118" s="199" t="s">
        <v>1</v>
      </c>
      <c r="N118" s="200" t="s">
        <v>41</v>
      </c>
      <c r="O118" s="71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03" t="s">
        <v>162</v>
      </c>
      <c r="AT118" s="203" t="s">
        <v>157</v>
      </c>
      <c r="AU118" s="203" t="s">
        <v>76</v>
      </c>
      <c r="AY118" s="17" t="s">
        <v>155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7" t="s">
        <v>84</v>
      </c>
      <c r="BK118" s="204">
        <f>ROUND(I118*H118,2)</f>
        <v>0</v>
      </c>
      <c r="BL118" s="17" t="s">
        <v>162</v>
      </c>
      <c r="BM118" s="203" t="s">
        <v>162</v>
      </c>
    </row>
    <row r="119" spans="1:65" s="2" customFormat="1" ht="16.5" customHeight="1">
      <c r="A119" s="34"/>
      <c r="B119" s="35"/>
      <c r="C119" s="228" t="s">
        <v>167</v>
      </c>
      <c r="D119" s="228" t="s">
        <v>204</v>
      </c>
      <c r="E119" s="229" t="s">
        <v>1292</v>
      </c>
      <c r="F119" s="230" t="s">
        <v>1293</v>
      </c>
      <c r="G119" s="231" t="s">
        <v>204</v>
      </c>
      <c r="H119" s="232">
        <v>430.5</v>
      </c>
      <c r="I119" s="233"/>
      <c r="J119" s="234">
        <f>ROUND(I119*H119,2)</f>
        <v>0</v>
      </c>
      <c r="K119" s="230" t="s">
        <v>1</v>
      </c>
      <c r="L119" s="235"/>
      <c r="M119" s="236" t="s">
        <v>1</v>
      </c>
      <c r="N119" s="237" t="s">
        <v>41</v>
      </c>
      <c r="O119" s="7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03" t="s">
        <v>197</v>
      </c>
      <c r="AT119" s="203" t="s">
        <v>204</v>
      </c>
      <c r="AU119" s="203" t="s">
        <v>76</v>
      </c>
      <c r="AY119" s="17" t="s">
        <v>155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7" t="s">
        <v>84</v>
      </c>
      <c r="BK119" s="204">
        <f>ROUND(I119*H119,2)</f>
        <v>0</v>
      </c>
      <c r="BL119" s="17" t="s">
        <v>162</v>
      </c>
      <c r="BM119" s="203" t="s">
        <v>183</v>
      </c>
    </row>
    <row r="120" spans="2:51" s="13" customFormat="1" ht="12">
      <c r="B120" s="205"/>
      <c r="C120" s="206"/>
      <c r="D120" s="207" t="s">
        <v>172</v>
      </c>
      <c r="E120" s="208" t="s">
        <v>1</v>
      </c>
      <c r="F120" s="209" t="s">
        <v>1294</v>
      </c>
      <c r="G120" s="206"/>
      <c r="H120" s="210">
        <v>430.5</v>
      </c>
      <c r="I120" s="211"/>
      <c r="J120" s="206"/>
      <c r="K120" s="206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172</v>
      </c>
      <c r="AU120" s="216" t="s">
        <v>76</v>
      </c>
      <c r="AV120" s="13" t="s">
        <v>86</v>
      </c>
      <c r="AW120" s="13" t="s">
        <v>32</v>
      </c>
      <c r="AX120" s="13" t="s">
        <v>76</v>
      </c>
      <c r="AY120" s="216" t="s">
        <v>155</v>
      </c>
    </row>
    <row r="121" spans="2:51" s="14" customFormat="1" ht="12">
      <c r="B121" s="217"/>
      <c r="C121" s="218"/>
      <c r="D121" s="207" t="s">
        <v>172</v>
      </c>
      <c r="E121" s="219" t="s">
        <v>1</v>
      </c>
      <c r="F121" s="220" t="s">
        <v>174</v>
      </c>
      <c r="G121" s="218"/>
      <c r="H121" s="221">
        <v>430.5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172</v>
      </c>
      <c r="AU121" s="227" t="s">
        <v>76</v>
      </c>
      <c r="AV121" s="14" t="s">
        <v>162</v>
      </c>
      <c r="AW121" s="14" t="s">
        <v>32</v>
      </c>
      <c r="AX121" s="14" t="s">
        <v>84</v>
      </c>
      <c r="AY121" s="227" t="s">
        <v>155</v>
      </c>
    </row>
    <row r="122" spans="1:65" s="2" customFormat="1" ht="16.5" customHeight="1">
      <c r="A122" s="34"/>
      <c r="B122" s="35"/>
      <c r="C122" s="192" t="s">
        <v>162</v>
      </c>
      <c r="D122" s="192" t="s">
        <v>157</v>
      </c>
      <c r="E122" s="193" t="s">
        <v>86</v>
      </c>
      <c r="F122" s="194" t="s">
        <v>1295</v>
      </c>
      <c r="G122" s="195" t="s">
        <v>1289</v>
      </c>
      <c r="H122" s="196">
        <v>10</v>
      </c>
      <c r="I122" s="197"/>
      <c r="J122" s="198">
        <f aca="true" t="shared" si="0" ref="J122:J130">ROUND(I122*H122,2)</f>
        <v>0</v>
      </c>
      <c r="K122" s="194" t="s">
        <v>1</v>
      </c>
      <c r="L122" s="39"/>
      <c r="M122" s="199" t="s">
        <v>1</v>
      </c>
      <c r="N122" s="200" t="s">
        <v>41</v>
      </c>
      <c r="O122" s="71"/>
      <c r="P122" s="201">
        <f aca="true" t="shared" si="1" ref="P122:P130">O122*H122</f>
        <v>0</v>
      </c>
      <c r="Q122" s="201">
        <v>0</v>
      </c>
      <c r="R122" s="201">
        <f aca="true" t="shared" si="2" ref="R122:R130">Q122*H122</f>
        <v>0</v>
      </c>
      <c r="S122" s="201">
        <v>0</v>
      </c>
      <c r="T122" s="202">
        <f aca="true" t="shared" si="3" ref="T122:T130"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3" t="s">
        <v>162</v>
      </c>
      <c r="AT122" s="203" t="s">
        <v>157</v>
      </c>
      <c r="AU122" s="203" t="s">
        <v>76</v>
      </c>
      <c r="AY122" s="17" t="s">
        <v>155</v>
      </c>
      <c r="BE122" s="204">
        <f aca="true" t="shared" si="4" ref="BE122:BE130">IF(N122="základní",J122,0)</f>
        <v>0</v>
      </c>
      <c r="BF122" s="204">
        <f aca="true" t="shared" si="5" ref="BF122:BF130">IF(N122="snížená",J122,0)</f>
        <v>0</v>
      </c>
      <c r="BG122" s="204">
        <f aca="true" t="shared" si="6" ref="BG122:BG130">IF(N122="zákl. přenesená",J122,0)</f>
        <v>0</v>
      </c>
      <c r="BH122" s="204">
        <f aca="true" t="shared" si="7" ref="BH122:BH130">IF(N122="sníž. přenesená",J122,0)</f>
        <v>0</v>
      </c>
      <c r="BI122" s="204">
        <f aca="true" t="shared" si="8" ref="BI122:BI130">IF(N122="nulová",J122,0)</f>
        <v>0</v>
      </c>
      <c r="BJ122" s="17" t="s">
        <v>84</v>
      </c>
      <c r="BK122" s="204">
        <f aca="true" t="shared" si="9" ref="BK122:BK130">ROUND(I122*H122,2)</f>
        <v>0</v>
      </c>
      <c r="BL122" s="17" t="s">
        <v>162</v>
      </c>
      <c r="BM122" s="203" t="s">
        <v>197</v>
      </c>
    </row>
    <row r="123" spans="1:65" s="2" customFormat="1" ht="16.5" customHeight="1">
      <c r="A123" s="34"/>
      <c r="B123" s="35"/>
      <c r="C123" s="192" t="s">
        <v>179</v>
      </c>
      <c r="D123" s="192" t="s">
        <v>157</v>
      </c>
      <c r="E123" s="193" t="s">
        <v>1296</v>
      </c>
      <c r="F123" s="194" t="s">
        <v>1297</v>
      </c>
      <c r="G123" s="195" t="s">
        <v>1298</v>
      </c>
      <c r="H123" s="196">
        <v>5</v>
      </c>
      <c r="I123" s="197"/>
      <c r="J123" s="198">
        <f t="shared" si="0"/>
        <v>0</v>
      </c>
      <c r="K123" s="194" t="s">
        <v>1</v>
      </c>
      <c r="L123" s="39"/>
      <c r="M123" s="199" t="s">
        <v>1</v>
      </c>
      <c r="N123" s="200" t="s">
        <v>41</v>
      </c>
      <c r="O123" s="71"/>
      <c r="P123" s="201">
        <f t="shared" si="1"/>
        <v>0</v>
      </c>
      <c r="Q123" s="201">
        <v>0</v>
      </c>
      <c r="R123" s="201">
        <f t="shared" si="2"/>
        <v>0</v>
      </c>
      <c r="S123" s="201">
        <v>0</v>
      </c>
      <c r="T123" s="202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3" t="s">
        <v>162</v>
      </c>
      <c r="AT123" s="203" t="s">
        <v>157</v>
      </c>
      <c r="AU123" s="203" t="s">
        <v>76</v>
      </c>
      <c r="AY123" s="17" t="s">
        <v>155</v>
      </c>
      <c r="BE123" s="204">
        <f t="shared" si="4"/>
        <v>0</v>
      </c>
      <c r="BF123" s="204">
        <f t="shared" si="5"/>
        <v>0</v>
      </c>
      <c r="BG123" s="204">
        <f t="shared" si="6"/>
        <v>0</v>
      </c>
      <c r="BH123" s="204">
        <f t="shared" si="7"/>
        <v>0</v>
      </c>
      <c r="BI123" s="204">
        <f t="shared" si="8"/>
        <v>0</v>
      </c>
      <c r="BJ123" s="17" t="s">
        <v>84</v>
      </c>
      <c r="BK123" s="204">
        <f t="shared" si="9"/>
        <v>0</v>
      </c>
      <c r="BL123" s="17" t="s">
        <v>162</v>
      </c>
      <c r="BM123" s="203" t="s">
        <v>210</v>
      </c>
    </row>
    <row r="124" spans="1:65" s="2" customFormat="1" ht="16.5" customHeight="1">
      <c r="A124" s="34"/>
      <c r="B124" s="35"/>
      <c r="C124" s="192" t="s">
        <v>183</v>
      </c>
      <c r="D124" s="192" t="s">
        <v>157</v>
      </c>
      <c r="E124" s="193" t="s">
        <v>1299</v>
      </c>
      <c r="F124" s="194" t="s">
        <v>1300</v>
      </c>
      <c r="G124" s="195" t="s">
        <v>1289</v>
      </c>
      <c r="H124" s="196">
        <v>7</v>
      </c>
      <c r="I124" s="197"/>
      <c r="J124" s="198">
        <f t="shared" si="0"/>
        <v>0</v>
      </c>
      <c r="K124" s="194" t="s">
        <v>1</v>
      </c>
      <c r="L124" s="39"/>
      <c r="M124" s="199" t="s">
        <v>1</v>
      </c>
      <c r="N124" s="200" t="s">
        <v>41</v>
      </c>
      <c r="O124" s="71"/>
      <c r="P124" s="201">
        <f t="shared" si="1"/>
        <v>0</v>
      </c>
      <c r="Q124" s="201">
        <v>0</v>
      </c>
      <c r="R124" s="201">
        <f t="shared" si="2"/>
        <v>0</v>
      </c>
      <c r="S124" s="201">
        <v>0</v>
      </c>
      <c r="T124" s="202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3" t="s">
        <v>162</v>
      </c>
      <c r="AT124" s="203" t="s">
        <v>157</v>
      </c>
      <c r="AU124" s="203" t="s">
        <v>76</v>
      </c>
      <c r="AY124" s="17" t="s">
        <v>155</v>
      </c>
      <c r="BE124" s="204">
        <f t="shared" si="4"/>
        <v>0</v>
      </c>
      <c r="BF124" s="204">
        <f t="shared" si="5"/>
        <v>0</v>
      </c>
      <c r="BG124" s="204">
        <f t="shared" si="6"/>
        <v>0</v>
      </c>
      <c r="BH124" s="204">
        <f t="shared" si="7"/>
        <v>0</v>
      </c>
      <c r="BI124" s="204">
        <f t="shared" si="8"/>
        <v>0</v>
      </c>
      <c r="BJ124" s="17" t="s">
        <v>84</v>
      </c>
      <c r="BK124" s="204">
        <f t="shared" si="9"/>
        <v>0</v>
      </c>
      <c r="BL124" s="17" t="s">
        <v>162</v>
      </c>
      <c r="BM124" s="203" t="s">
        <v>8</v>
      </c>
    </row>
    <row r="125" spans="1:65" s="2" customFormat="1" ht="16.5" customHeight="1">
      <c r="A125" s="34"/>
      <c r="B125" s="35"/>
      <c r="C125" s="192" t="s">
        <v>189</v>
      </c>
      <c r="D125" s="192" t="s">
        <v>157</v>
      </c>
      <c r="E125" s="193" t="s">
        <v>1301</v>
      </c>
      <c r="F125" s="194" t="s">
        <v>1302</v>
      </c>
      <c r="G125" s="195" t="s">
        <v>1289</v>
      </c>
      <c r="H125" s="196">
        <v>3</v>
      </c>
      <c r="I125" s="197"/>
      <c r="J125" s="198">
        <f t="shared" si="0"/>
        <v>0</v>
      </c>
      <c r="K125" s="194" t="s">
        <v>1</v>
      </c>
      <c r="L125" s="39"/>
      <c r="M125" s="199" t="s">
        <v>1</v>
      </c>
      <c r="N125" s="200" t="s">
        <v>41</v>
      </c>
      <c r="O125" s="71"/>
      <c r="P125" s="201">
        <f t="shared" si="1"/>
        <v>0</v>
      </c>
      <c r="Q125" s="201">
        <v>0</v>
      </c>
      <c r="R125" s="201">
        <f t="shared" si="2"/>
        <v>0</v>
      </c>
      <c r="S125" s="201">
        <v>0</v>
      </c>
      <c r="T125" s="202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3" t="s">
        <v>162</v>
      </c>
      <c r="AT125" s="203" t="s">
        <v>157</v>
      </c>
      <c r="AU125" s="203" t="s">
        <v>76</v>
      </c>
      <c r="AY125" s="17" t="s">
        <v>155</v>
      </c>
      <c r="BE125" s="204">
        <f t="shared" si="4"/>
        <v>0</v>
      </c>
      <c r="BF125" s="204">
        <f t="shared" si="5"/>
        <v>0</v>
      </c>
      <c r="BG125" s="204">
        <f t="shared" si="6"/>
        <v>0</v>
      </c>
      <c r="BH125" s="204">
        <f t="shared" si="7"/>
        <v>0</v>
      </c>
      <c r="BI125" s="204">
        <f t="shared" si="8"/>
        <v>0</v>
      </c>
      <c r="BJ125" s="17" t="s">
        <v>84</v>
      </c>
      <c r="BK125" s="204">
        <f t="shared" si="9"/>
        <v>0</v>
      </c>
      <c r="BL125" s="17" t="s">
        <v>162</v>
      </c>
      <c r="BM125" s="203" t="s">
        <v>232</v>
      </c>
    </row>
    <row r="126" spans="1:65" s="2" customFormat="1" ht="16.5" customHeight="1">
      <c r="A126" s="34"/>
      <c r="B126" s="35"/>
      <c r="C126" s="228" t="s">
        <v>197</v>
      </c>
      <c r="D126" s="228" t="s">
        <v>204</v>
      </c>
      <c r="E126" s="229" t="s">
        <v>1303</v>
      </c>
      <c r="F126" s="230" t="s">
        <v>1304</v>
      </c>
      <c r="G126" s="231" t="s">
        <v>1289</v>
      </c>
      <c r="H126" s="232">
        <v>3</v>
      </c>
      <c r="I126" s="233"/>
      <c r="J126" s="234">
        <f t="shared" si="0"/>
        <v>0</v>
      </c>
      <c r="K126" s="230" t="s">
        <v>1</v>
      </c>
      <c r="L126" s="235"/>
      <c r="M126" s="236" t="s">
        <v>1</v>
      </c>
      <c r="N126" s="237" t="s">
        <v>41</v>
      </c>
      <c r="O126" s="71"/>
      <c r="P126" s="201">
        <f t="shared" si="1"/>
        <v>0</v>
      </c>
      <c r="Q126" s="201">
        <v>0</v>
      </c>
      <c r="R126" s="201">
        <f t="shared" si="2"/>
        <v>0</v>
      </c>
      <c r="S126" s="201">
        <v>0</v>
      </c>
      <c r="T126" s="202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3" t="s">
        <v>197</v>
      </c>
      <c r="AT126" s="203" t="s">
        <v>204</v>
      </c>
      <c r="AU126" s="203" t="s">
        <v>76</v>
      </c>
      <c r="AY126" s="17" t="s">
        <v>155</v>
      </c>
      <c r="BE126" s="204">
        <f t="shared" si="4"/>
        <v>0</v>
      </c>
      <c r="BF126" s="204">
        <f t="shared" si="5"/>
        <v>0</v>
      </c>
      <c r="BG126" s="204">
        <f t="shared" si="6"/>
        <v>0</v>
      </c>
      <c r="BH126" s="204">
        <f t="shared" si="7"/>
        <v>0</v>
      </c>
      <c r="BI126" s="204">
        <f t="shared" si="8"/>
        <v>0</v>
      </c>
      <c r="BJ126" s="17" t="s">
        <v>84</v>
      </c>
      <c r="BK126" s="204">
        <f t="shared" si="9"/>
        <v>0</v>
      </c>
      <c r="BL126" s="17" t="s">
        <v>162</v>
      </c>
      <c r="BM126" s="203" t="s">
        <v>240</v>
      </c>
    </row>
    <row r="127" spans="1:65" s="2" customFormat="1" ht="16.5" customHeight="1">
      <c r="A127" s="34"/>
      <c r="B127" s="35"/>
      <c r="C127" s="228" t="s">
        <v>203</v>
      </c>
      <c r="D127" s="228" t="s">
        <v>204</v>
      </c>
      <c r="E127" s="229" t="s">
        <v>1305</v>
      </c>
      <c r="F127" s="230" t="s">
        <v>1306</v>
      </c>
      <c r="G127" s="231" t="s">
        <v>1289</v>
      </c>
      <c r="H127" s="232">
        <v>1</v>
      </c>
      <c r="I127" s="233"/>
      <c r="J127" s="234">
        <f t="shared" si="0"/>
        <v>0</v>
      </c>
      <c r="K127" s="230" t="s">
        <v>1</v>
      </c>
      <c r="L127" s="235"/>
      <c r="M127" s="236" t="s">
        <v>1</v>
      </c>
      <c r="N127" s="237" t="s">
        <v>41</v>
      </c>
      <c r="O127" s="71"/>
      <c r="P127" s="201">
        <f t="shared" si="1"/>
        <v>0</v>
      </c>
      <c r="Q127" s="201">
        <v>0</v>
      </c>
      <c r="R127" s="201">
        <f t="shared" si="2"/>
        <v>0</v>
      </c>
      <c r="S127" s="201">
        <v>0</v>
      </c>
      <c r="T127" s="202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3" t="s">
        <v>197</v>
      </c>
      <c r="AT127" s="203" t="s">
        <v>204</v>
      </c>
      <c r="AU127" s="203" t="s">
        <v>76</v>
      </c>
      <c r="AY127" s="17" t="s">
        <v>155</v>
      </c>
      <c r="BE127" s="204">
        <f t="shared" si="4"/>
        <v>0</v>
      </c>
      <c r="BF127" s="204">
        <f t="shared" si="5"/>
        <v>0</v>
      </c>
      <c r="BG127" s="204">
        <f t="shared" si="6"/>
        <v>0</v>
      </c>
      <c r="BH127" s="204">
        <f t="shared" si="7"/>
        <v>0</v>
      </c>
      <c r="BI127" s="204">
        <f t="shared" si="8"/>
        <v>0</v>
      </c>
      <c r="BJ127" s="17" t="s">
        <v>84</v>
      </c>
      <c r="BK127" s="204">
        <f t="shared" si="9"/>
        <v>0</v>
      </c>
      <c r="BL127" s="17" t="s">
        <v>162</v>
      </c>
      <c r="BM127" s="203" t="s">
        <v>249</v>
      </c>
    </row>
    <row r="128" spans="1:65" s="2" customFormat="1" ht="21.75" customHeight="1">
      <c r="A128" s="34"/>
      <c r="B128" s="35"/>
      <c r="C128" s="192" t="s">
        <v>210</v>
      </c>
      <c r="D128" s="192" t="s">
        <v>157</v>
      </c>
      <c r="E128" s="193" t="s">
        <v>1307</v>
      </c>
      <c r="F128" s="194" t="s">
        <v>1308</v>
      </c>
      <c r="G128" s="195" t="s">
        <v>1289</v>
      </c>
      <c r="H128" s="196">
        <v>10</v>
      </c>
      <c r="I128" s="197"/>
      <c r="J128" s="198">
        <f t="shared" si="0"/>
        <v>0</v>
      </c>
      <c r="K128" s="194" t="s">
        <v>1</v>
      </c>
      <c r="L128" s="39"/>
      <c r="M128" s="199" t="s">
        <v>1</v>
      </c>
      <c r="N128" s="200" t="s">
        <v>41</v>
      </c>
      <c r="O128" s="71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162</v>
      </c>
      <c r="AT128" s="203" t="s">
        <v>157</v>
      </c>
      <c r="AU128" s="203" t="s">
        <v>76</v>
      </c>
      <c r="AY128" s="17" t="s">
        <v>155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7" t="s">
        <v>84</v>
      </c>
      <c r="BK128" s="204">
        <f t="shared" si="9"/>
        <v>0</v>
      </c>
      <c r="BL128" s="17" t="s">
        <v>162</v>
      </c>
      <c r="BM128" s="203" t="s">
        <v>257</v>
      </c>
    </row>
    <row r="129" spans="1:65" s="2" customFormat="1" ht="21.75" customHeight="1">
      <c r="A129" s="34"/>
      <c r="B129" s="35"/>
      <c r="C129" s="228" t="s">
        <v>215</v>
      </c>
      <c r="D129" s="228" t="s">
        <v>204</v>
      </c>
      <c r="E129" s="229" t="s">
        <v>1309</v>
      </c>
      <c r="F129" s="230" t="s">
        <v>1310</v>
      </c>
      <c r="G129" s="231" t="s">
        <v>1289</v>
      </c>
      <c r="H129" s="232">
        <v>10</v>
      </c>
      <c r="I129" s="233"/>
      <c r="J129" s="234">
        <f t="shared" si="0"/>
        <v>0</v>
      </c>
      <c r="K129" s="230" t="s">
        <v>1</v>
      </c>
      <c r="L129" s="235"/>
      <c r="M129" s="236" t="s">
        <v>1</v>
      </c>
      <c r="N129" s="237" t="s">
        <v>41</v>
      </c>
      <c r="O129" s="71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197</v>
      </c>
      <c r="AT129" s="203" t="s">
        <v>204</v>
      </c>
      <c r="AU129" s="203" t="s">
        <v>76</v>
      </c>
      <c r="AY129" s="17" t="s">
        <v>155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7" t="s">
        <v>84</v>
      </c>
      <c r="BK129" s="204">
        <f t="shared" si="9"/>
        <v>0</v>
      </c>
      <c r="BL129" s="17" t="s">
        <v>162</v>
      </c>
      <c r="BM129" s="203" t="s">
        <v>265</v>
      </c>
    </row>
    <row r="130" spans="1:65" s="2" customFormat="1" ht="16.5" customHeight="1">
      <c r="A130" s="34"/>
      <c r="B130" s="35"/>
      <c r="C130" s="228" t="s">
        <v>8</v>
      </c>
      <c r="D130" s="228" t="s">
        <v>204</v>
      </c>
      <c r="E130" s="229" t="s">
        <v>1311</v>
      </c>
      <c r="F130" s="230" t="s">
        <v>1312</v>
      </c>
      <c r="G130" s="231" t="s">
        <v>204</v>
      </c>
      <c r="H130" s="232">
        <v>12</v>
      </c>
      <c r="I130" s="233"/>
      <c r="J130" s="234">
        <f t="shared" si="0"/>
        <v>0</v>
      </c>
      <c r="K130" s="230" t="s">
        <v>1</v>
      </c>
      <c r="L130" s="235"/>
      <c r="M130" s="236" t="s">
        <v>1</v>
      </c>
      <c r="N130" s="237" t="s">
        <v>41</v>
      </c>
      <c r="O130" s="71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197</v>
      </c>
      <c r="AT130" s="203" t="s">
        <v>204</v>
      </c>
      <c r="AU130" s="203" t="s">
        <v>76</v>
      </c>
      <c r="AY130" s="17" t="s">
        <v>155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7" t="s">
        <v>84</v>
      </c>
      <c r="BK130" s="204">
        <f t="shared" si="9"/>
        <v>0</v>
      </c>
      <c r="BL130" s="17" t="s">
        <v>162</v>
      </c>
      <c r="BM130" s="203" t="s">
        <v>275</v>
      </c>
    </row>
    <row r="131" spans="1:47" s="2" customFormat="1" ht="19.5">
      <c r="A131" s="34"/>
      <c r="B131" s="35"/>
      <c r="C131" s="36"/>
      <c r="D131" s="207" t="s">
        <v>475</v>
      </c>
      <c r="E131" s="36"/>
      <c r="F131" s="238" t="s">
        <v>1313</v>
      </c>
      <c r="G131" s="36"/>
      <c r="H131" s="36"/>
      <c r="I131" s="239"/>
      <c r="J131" s="36"/>
      <c r="K131" s="36"/>
      <c r="L131" s="39"/>
      <c r="M131" s="240"/>
      <c r="N131" s="241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475</v>
      </c>
      <c r="AU131" s="17" t="s">
        <v>76</v>
      </c>
    </row>
    <row r="132" spans="2:51" s="13" customFormat="1" ht="12">
      <c r="B132" s="205"/>
      <c r="C132" s="206"/>
      <c r="D132" s="207" t="s">
        <v>172</v>
      </c>
      <c r="E132" s="208" t="s">
        <v>1</v>
      </c>
      <c r="F132" s="209" t="s">
        <v>1314</v>
      </c>
      <c r="G132" s="206"/>
      <c r="H132" s="210">
        <v>12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172</v>
      </c>
      <c r="AU132" s="216" t="s">
        <v>76</v>
      </c>
      <c r="AV132" s="13" t="s">
        <v>86</v>
      </c>
      <c r="AW132" s="13" t="s">
        <v>32</v>
      </c>
      <c r="AX132" s="13" t="s">
        <v>76</v>
      </c>
      <c r="AY132" s="216" t="s">
        <v>155</v>
      </c>
    </row>
    <row r="133" spans="2:51" s="14" customFormat="1" ht="12">
      <c r="B133" s="217"/>
      <c r="C133" s="218"/>
      <c r="D133" s="207" t="s">
        <v>172</v>
      </c>
      <c r="E133" s="219" t="s">
        <v>1</v>
      </c>
      <c r="F133" s="220" t="s">
        <v>174</v>
      </c>
      <c r="G133" s="218"/>
      <c r="H133" s="221">
        <v>12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172</v>
      </c>
      <c r="AU133" s="227" t="s">
        <v>76</v>
      </c>
      <c r="AV133" s="14" t="s">
        <v>162</v>
      </c>
      <c r="AW133" s="14" t="s">
        <v>32</v>
      </c>
      <c r="AX133" s="14" t="s">
        <v>84</v>
      </c>
      <c r="AY133" s="227" t="s">
        <v>155</v>
      </c>
    </row>
    <row r="134" spans="1:65" s="2" customFormat="1" ht="16.5" customHeight="1">
      <c r="A134" s="34"/>
      <c r="B134" s="35"/>
      <c r="C134" s="228" t="s">
        <v>226</v>
      </c>
      <c r="D134" s="228" t="s">
        <v>204</v>
      </c>
      <c r="E134" s="229" t="s">
        <v>1315</v>
      </c>
      <c r="F134" s="230" t="s">
        <v>1316</v>
      </c>
      <c r="G134" s="231" t="s">
        <v>1289</v>
      </c>
      <c r="H134" s="232">
        <v>10</v>
      </c>
      <c r="I134" s="233"/>
      <c r="J134" s="234">
        <f>ROUND(I134*H134,2)</f>
        <v>0</v>
      </c>
      <c r="K134" s="230" t="s">
        <v>1</v>
      </c>
      <c r="L134" s="235"/>
      <c r="M134" s="236" t="s">
        <v>1</v>
      </c>
      <c r="N134" s="237" t="s">
        <v>41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197</v>
      </c>
      <c r="AT134" s="203" t="s">
        <v>204</v>
      </c>
      <c r="AU134" s="203" t="s">
        <v>76</v>
      </c>
      <c r="AY134" s="17" t="s">
        <v>155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162</v>
      </c>
      <c r="BM134" s="203" t="s">
        <v>285</v>
      </c>
    </row>
    <row r="135" spans="1:47" s="2" customFormat="1" ht="19.5">
      <c r="A135" s="34"/>
      <c r="B135" s="35"/>
      <c r="C135" s="36"/>
      <c r="D135" s="207" t="s">
        <v>475</v>
      </c>
      <c r="E135" s="36"/>
      <c r="F135" s="238" t="s">
        <v>1317</v>
      </c>
      <c r="G135" s="36"/>
      <c r="H135" s="36"/>
      <c r="I135" s="239"/>
      <c r="J135" s="36"/>
      <c r="K135" s="36"/>
      <c r="L135" s="39"/>
      <c r="M135" s="240"/>
      <c r="N135" s="241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475</v>
      </c>
      <c r="AU135" s="17" t="s">
        <v>76</v>
      </c>
    </row>
    <row r="136" spans="1:65" s="2" customFormat="1" ht="16.5" customHeight="1">
      <c r="A136" s="34"/>
      <c r="B136" s="35"/>
      <c r="C136" s="192" t="s">
        <v>232</v>
      </c>
      <c r="D136" s="192" t="s">
        <v>157</v>
      </c>
      <c r="E136" s="193" t="s">
        <v>1318</v>
      </c>
      <c r="F136" s="194" t="s">
        <v>1319</v>
      </c>
      <c r="G136" s="195" t="s">
        <v>1289</v>
      </c>
      <c r="H136" s="196">
        <v>1</v>
      </c>
      <c r="I136" s="197"/>
      <c r="J136" s="198">
        <f>ROUND(I136*H136,2)</f>
        <v>0</v>
      </c>
      <c r="K136" s="194" t="s">
        <v>1</v>
      </c>
      <c r="L136" s="39"/>
      <c r="M136" s="199" t="s">
        <v>1</v>
      </c>
      <c r="N136" s="200" t="s">
        <v>41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162</v>
      </c>
      <c r="AT136" s="203" t="s">
        <v>157</v>
      </c>
      <c r="AU136" s="203" t="s">
        <v>76</v>
      </c>
      <c r="AY136" s="17" t="s">
        <v>155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84</v>
      </c>
      <c r="BK136" s="204">
        <f>ROUND(I136*H136,2)</f>
        <v>0</v>
      </c>
      <c r="BL136" s="17" t="s">
        <v>162</v>
      </c>
      <c r="BM136" s="203" t="s">
        <v>293</v>
      </c>
    </row>
    <row r="137" spans="1:65" s="2" customFormat="1" ht="16.5" customHeight="1">
      <c r="A137" s="34"/>
      <c r="B137" s="35"/>
      <c r="C137" s="228" t="s">
        <v>236</v>
      </c>
      <c r="D137" s="228" t="s">
        <v>204</v>
      </c>
      <c r="E137" s="229" t="s">
        <v>1320</v>
      </c>
      <c r="F137" s="230" t="s">
        <v>1321</v>
      </c>
      <c r="G137" s="231" t="s">
        <v>1289</v>
      </c>
      <c r="H137" s="232">
        <v>1</v>
      </c>
      <c r="I137" s="233"/>
      <c r="J137" s="234">
        <f>ROUND(I137*H137,2)</f>
        <v>0</v>
      </c>
      <c r="K137" s="230" t="s">
        <v>1</v>
      </c>
      <c r="L137" s="235"/>
      <c r="M137" s="236" t="s">
        <v>1</v>
      </c>
      <c r="N137" s="237" t="s">
        <v>41</v>
      </c>
      <c r="O137" s="7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197</v>
      </c>
      <c r="AT137" s="203" t="s">
        <v>204</v>
      </c>
      <c r="AU137" s="203" t="s">
        <v>76</v>
      </c>
      <c r="AY137" s="17" t="s">
        <v>155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84</v>
      </c>
      <c r="BK137" s="204">
        <f>ROUND(I137*H137,2)</f>
        <v>0</v>
      </c>
      <c r="BL137" s="17" t="s">
        <v>162</v>
      </c>
      <c r="BM137" s="203" t="s">
        <v>301</v>
      </c>
    </row>
    <row r="138" spans="1:65" s="2" customFormat="1" ht="16.5" customHeight="1">
      <c r="A138" s="34"/>
      <c r="B138" s="35"/>
      <c r="C138" s="228" t="s">
        <v>240</v>
      </c>
      <c r="D138" s="228" t="s">
        <v>204</v>
      </c>
      <c r="E138" s="229" t="s">
        <v>1322</v>
      </c>
      <c r="F138" s="230" t="s">
        <v>1323</v>
      </c>
      <c r="G138" s="231" t="s">
        <v>204</v>
      </c>
      <c r="H138" s="232">
        <v>1.2</v>
      </c>
      <c r="I138" s="233"/>
      <c r="J138" s="234">
        <f>ROUND(I138*H138,2)</f>
        <v>0</v>
      </c>
      <c r="K138" s="230" t="s">
        <v>1</v>
      </c>
      <c r="L138" s="235"/>
      <c r="M138" s="236" t="s">
        <v>1</v>
      </c>
      <c r="N138" s="237" t="s">
        <v>41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197</v>
      </c>
      <c r="AT138" s="203" t="s">
        <v>204</v>
      </c>
      <c r="AU138" s="203" t="s">
        <v>76</v>
      </c>
      <c r="AY138" s="17" t="s">
        <v>155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84</v>
      </c>
      <c r="BK138" s="204">
        <f>ROUND(I138*H138,2)</f>
        <v>0</v>
      </c>
      <c r="BL138" s="17" t="s">
        <v>162</v>
      </c>
      <c r="BM138" s="203" t="s">
        <v>309</v>
      </c>
    </row>
    <row r="139" spans="1:47" s="2" customFormat="1" ht="19.5">
      <c r="A139" s="34"/>
      <c r="B139" s="35"/>
      <c r="C139" s="36"/>
      <c r="D139" s="207" t="s">
        <v>475</v>
      </c>
      <c r="E139" s="36"/>
      <c r="F139" s="238" t="s">
        <v>1324</v>
      </c>
      <c r="G139" s="36"/>
      <c r="H139" s="36"/>
      <c r="I139" s="239"/>
      <c r="J139" s="36"/>
      <c r="K139" s="36"/>
      <c r="L139" s="39"/>
      <c r="M139" s="240"/>
      <c r="N139" s="241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475</v>
      </c>
      <c r="AU139" s="17" t="s">
        <v>76</v>
      </c>
    </row>
    <row r="140" spans="2:51" s="13" customFormat="1" ht="12">
      <c r="B140" s="205"/>
      <c r="C140" s="206"/>
      <c r="D140" s="207" t="s">
        <v>172</v>
      </c>
      <c r="E140" s="208" t="s">
        <v>1</v>
      </c>
      <c r="F140" s="209" t="s">
        <v>1325</v>
      </c>
      <c r="G140" s="206"/>
      <c r="H140" s="210">
        <v>1.2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172</v>
      </c>
      <c r="AU140" s="216" t="s">
        <v>76</v>
      </c>
      <c r="AV140" s="13" t="s">
        <v>86</v>
      </c>
      <c r="AW140" s="13" t="s">
        <v>32</v>
      </c>
      <c r="AX140" s="13" t="s">
        <v>76</v>
      </c>
      <c r="AY140" s="216" t="s">
        <v>155</v>
      </c>
    </row>
    <row r="141" spans="2:51" s="14" customFormat="1" ht="12">
      <c r="B141" s="217"/>
      <c r="C141" s="218"/>
      <c r="D141" s="207" t="s">
        <v>172</v>
      </c>
      <c r="E141" s="219" t="s">
        <v>1</v>
      </c>
      <c r="F141" s="220" t="s">
        <v>174</v>
      </c>
      <c r="G141" s="218"/>
      <c r="H141" s="221">
        <v>1.2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172</v>
      </c>
      <c r="AU141" s="227" t="s">
        <v>76</v>
      </c>
      <c r="AV141" s="14" t="s">
        <v>162</v>
      </c>
      <c r="AW141" s="14" t="s">
        <v>32</v>
      </c>
      <c r="AX141" s="14" t="s">
        <v>84</v>
      </c>
      <c r="AY141" s="227" t="s">
        <v>155</v>
      </c>
    </row>
    <row r="142" spans="1:65" s="2" customFormat="1" ht="16.5" customHeight="1">
      <c r="A142" s="34"/>
      <c r="B142" s="35"/>
      <c r="C142" s="228" t="s">
        <v>245</v>
      </c>
      <c r="D142" s="228" t="s">
        <v>204</v>
      </c>
      <c r="E142" s="229" t="s">
        <v>1326</v>
      </c>
      <c r="F142" s="230" t="s">
        <v>1327</v>
      </c>
      <c r="G142" s="231" t="s">
        <v>1289</v>
      </c>
      <c r="H142" s="232">
        <v>1</v>
      </c>
      <c r="I142" s="233"/>
      <c r="J142" s="234">
        <f>ROUND(I142*H142,2)</f>
        <v>0</v>
      </c>
      <c r="K142" s="230" t="s">
        <v>1</v>
      </c>
      <c r="L142" s="235"/>
      <c r="M142" s="236" t="s">
        <v>1</v>
      </c>
      <c r="N142" s="237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197</v>
      </c>
      <c r="AT142" s="203" t="s">
        <v>204</v>
      </c>
      <c r="AU142" s="203" t="s">
        <v>76</v>
      </c>
      <c r="AY142" s="17" t="s">
        <v>155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162</v>
      </c>
      <c r="BM142" s="203" t="s">
        <v>317</v>
      </c>
    </row>
    <row r="143" spans="1:47" s="2" customFormat="1" ht="19.5">
      <c r="A143" s="34"/>
      <c r="B143" s="35"/>
      <c r="C143" s="36"/>
      <c r="D143" s="207" t="s">
        <v>475</v>
      </c>
      <c r="E143" s="36"/>
      <c r="F143" s="238" t="s">
        <v>1328</v>
      </c>
      <c r="G143" s="36"/>
      <c r="H143" s="36"/>
      <c r="I143" s="239"/>
      <c r="J143" s="36"/>
      <c r="K143" s="36"/>
      <c r="L143" s="39"/>
      <c r="M143" s="240"/>
      <c r="N143" s="241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475</v>
      </c>
      <c r="AU143" s="17" t="s">
        <v>76</v>
      </c>
    </row>
    <row r="144" spans="1:65" s="2" customFormat="1" ht="16.5" customHeight="1">
      <c r="A144" s="34"/>
      <c r="B144" s="35"/>
      <c r="C144" s="192" t="s">
        <v>249</v>
      </c>
      <c r="D144" s="192" t="s">
        <v>157</v>
      </c>
      <c r="E144" s="193" t="s">
        <v>167</v>
      </c>
      <c r="F144" s="194" t="s">
        <v>1329</v>
      </c>
      <c r="G144" s="195" t="s">
        <v>1289</v>
      </c>
      <c r="H144" s="196">
        <v>10</v>
      </c>
      <c r="I144" s="197"/>
      <c r="J144" s="198">
        <f aca="true" t="shared" si="10" ref="J144:J155">ROUND(I144*H144,2)</f>
        <v>0</v>
      </c>
      <c r="K144" s="194" t="s">
        <v>1</v>
      </c>
      <c r="L144" s="39"/>
      <c r="M144" s="199" t="s">
        <v>1</v>
      </c>
      <c r="N144" s="200" t="s">
        <v>41</v>
      </c>
      <c r="O144" s="71"/>
      <c r="P144" s="201">
        <f aca="true" t="shared" si="11" ref="P144:P155">O144*H144</f>
        <v>0</v>
      </c>
      <c r="Q144" s="201">
        <v>0</v>
      </c>
      <c r="R144" s="201">
        <f aca="true" t="shared" si="12" ref="R144:R155">Q144*H144</f>
        <v>0</v>
      </c>
      <c r="S144" s="201">
        <v>0</v>
      </c>
      <c r="T144" s="202">
        <f aca="true" t="shared" si="13" ref="T144:T155"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162</v>
      </c>
      <c r="AT144" s="203" t="s">
        <v>157</v>
      </c>
      <c r="AU144" s="203" t="s">
        <v>76</v>
      </c>
      <c r="AY144" s="17" t="s">
        <v>155</v>
      </c>
      <c r="BE144" s="204">
        <f aca="true" t="shared" si="14" ref="BE144:BE155">IF(N144="základní",J144,0)</f>
        <v>0</v>
      </c>
      <c r="BF144" s="204">
        <f aca="true" t="shared" si="15" ref="BF144:BF155">IF(N144="snížená",J144,0)</f>
        <v>0</v>
      </c>
      <c r="BG144" s="204">
        <f aca="true" t="shared" si="16" ref="BG144:BG155">IF(N144="zákl. přenesená",J144,0)</f>
        <v>0</v>
      </c>
      <c r="BH144" s="204">
        <f aca="true" t="shared" si="17" ref="BH144:BH155">IF(N144="sníž. přenesená",J144,0)</f>
        <v>0</v>
      </c>
      <c r="BI144" s="204">
        <f aca="true" t="shared" si="18" ref="BI144:BI155">IF(N144="nulová",J144,0)</f>
        <v>0</v>
      </c>
      <c r="BJ144" s="17" t="s">
        <v>84</v>
      </c>
      <c r="BK144" s="204">
        <f aca="true" t="shared" si="19" ref="BK144:BK155">ROUND(I144*H144,2)</f>
        <v>0</v>
      </c>
      <c r="BL144" s="17" t="s">
        <v>162</v>
      </c>
      <c r="BM144" s="203" t="s">
        <v>325</v>
      </c>
    </row>
    <row r="145" spans="1:65" s="2" customFormat="1" ht="16.5" customHeight="1">
      <c r="A145" s="34"/>
      <c r="B145" s="35"/>
      <c r="C145" s="192" t="s">
        <v>253</v>
      </c>
      <c r="D145" s="192" t="s">
        <v>157</v>
      </c>
      <c r="E145" s="193" t="s">
        <v>162</v>
      </c>
      <c r="F145" s="194" t="s">
        <v>1330</v>
      </c>
      <c r="G145" s="195" t="s">
        <v>204</v>
      </c>
      <c r="H145" s="196">
        <v>300</v>
      </c>
      <c r="I145" s="197"/>
      <c r="J145" s="198">
        <f t="shared" si="10"/>
        <v>0</v>
      </c>
      <c r="K145" s="194" t="s">
        <v>1</v>
      </c>
      <c r="L145" s="39"/>
      <c r="M145" s="199" t="s">
        <v>1</v>
      </c>
      <c r="N145" s="200" t="s">
        <v>41</v>
      </c>
      <c r="O145" s="71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162</v>
      </c>
      <c r="AT145" s="203" t="s">
        <v>157</v>
      </c>
      <c r="AU145" s="203" t="s">
        <v>76</v>
      </c>
      <c r="AY145" s="17" t="s">
        <v>155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7" t="s">
        <v>84</v>
      </c>
      <c r="BK145" s="204">
        <f t="shared" si="19"/>
        <v>0</v>
      </c>
      <c r="BL145" s="17" t="s">
        <v>162</v>
      </c>
      <c r="BM145" s="203" t="s">
        <v>333</v>
      </c>
    </row>
    <row r="146" spans="1:65" s="2" customFormat="1" ht="16.5" customHeight="1">
      <c r="A146" s="34"/>
      <c r="B146" s="35"/>
      <c r="C146" s="192" t="s">
        <v>257</v>
      </c>
      <c r="D146" s="192" t="s">
        <v>157</v>
      </c>
      <c r="E146" s="193" t="s">
        <v>1331</v>
      </c>
      <c r="F146" s="194" t="s">
        <v>1332</v>
      </c>
      <c r="G146" s="195" t="s">
        <v>1289</v>
      </c>
      <c r="H146" s="196">
        <v>60</v>
      </c>
      <c r="I146" s="197"/>
      <c r="J146" s="198">
        <f t="shared" si="10"/>
        <v>0</v>
      </c>
      <c r="K146" s="194" t="s">
        <v>1</v>
      </c>
      <c r="L146" s="39"/>
      <c r="M146" s="199" t="s">
        <v>1</v>
      </c>
      <c r="N146" s="200" t="s">
        <v>41</v>
      </c>
      <c r="O146" s="71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162</v>
      </c>
      <c r="AT146" s="203" t="s">
        <v>157</v>
      </c>
      <c r="AU146" s="203" t="s">
        <v>76</v>
      </c>
      <c r="AY146" s="17" t="s">
        <v>155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7" t="s">
        <v>84</v>
      </c>
      <c r="BK146" s="204">
        <f t="shared" si="19"/>
        <v>0</v>
      </c>
      <c r="BL146" s="17" t="s">
        <v>162</v>
      </c>
      <c r="BM146" s="203" t="s">
        <v>344</v>
      </c>
    </row>
    <row r="147" spans="1:65" s="2" customFormat="1" ht="16.5" customHeight="1">
      <c r="A147" s="34"/>
      <c r="B147" s="35"/>
      <c r="C147" s="192" t="s">
        <v>7</v>
      </c>
      <c r="D147" s="192" t="s">
        <v>157</v>
      </c>
      <c r="E147" s="193" t="s">
        <v>1333</v>
      </c>
      <c r="F147" s="194" t="s">
        <v>1334</v>
      </c>
      <c r="G147" s="195" t="s">
        <v>1289</v>
      </c>
      <c r="H147" s="196">
        <v>80</v>
      </c>
      <c r="I147" s="197"/>
      <c r="J147" s="198">
        <f t="shared" si="10"/>
        <v>0</v>
      </c>
      <c r="K147" s="194" t="s">
        <v>1</v>
      </c>
      <c r="L147" s="39"/>
      <c r="M147" s="199" t="s">
        <v>1</v>
      </c>
      <c r="N147" s="200" t="s">
        <v>41</v>
      </c>
      <c r="O147" s="71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162</v>
      </c>
      <c r="AT147" s="203" t="s">
        <v>157</v>
      </c>
      <c r="AU147" s="203" t="s">
        <v>76</v>
      </c>
      <c r="AY147" s="17" t="s">
        <v>155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7" t="s">
        <v>84</v>
      </c>
      <c r="BK147" s="204">
        <f t="shared" si="19"/>
        <v>0</v>
      </c>
      <c r="BL147" s="17" t="s">
        <v>162</v>
      </c>
      <c r="BM147" s="203" t="s">
        <v>354</v>
      </c>
    </row>
    <row r="148" spans="1:65" s="2" customFormat="1" ht="21.75" customHeight="1">
      <c r="A148" s="34"/>
      <c r="B148" s="35"/>
      <c r="C148" s="192" t="s">
        <v>265</v>
      </c>
      <c r="D148" s="192" t="s">
        <v>157</v>
      </c>
      <c r="E148" s="193" t="s">
        <v>1335</v>
      </c>
      <c r="F148" s="194" t="s">
        <v>1336</v>
      </c>
      <c r="G148" s="195" t="s">
        <v>1337</v>
      </c>
      <c r="H148" s="196">
        <v>2</v>
      </c>
      <c r="I148" s="197"/>
      <c r="J148" s="198">
        <f t="shared" si="10"/>
        <v>0</v>
      </c>
      <c r="K148" s="194" t="s">
        <v>1</v>
      </c>
      <c r="L148" s="39"/>
      <c r="M148" s="199" t="s">
        <v>1</v>
      </c>
      <c r="N148" s="200" t="s">
        <v>41</v>
      </c>
      <c r="O148" s="71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162</v>
      </c>
      <c r="AT148" s="203" t="s">
        <v>157</v>
      </c>
      <c r="AU148" s="203" t="s">
        <v>76</v>
      </c>
      <c r="AY148" s="17" t="s">
        <v>155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7" t="s">
        <v>84</v>
      </c>
      <c r="BK148" s="204">
        <f t="shared" si="19"/>
        <v>0</v>
      </c>
      <c r="BL148" s="17" t="s">
        <v>162</v>
      </c>
      <c r="BM148" s="203" t="s">
        <v>364</v>
      </c>
    </row>
    <row r="149" spans="1:65" s="2" customFormat="1" ht="16.5" customHeight="1">
      <c r="A149" s="34"/>
      <c r="B149" s="35"/>
      <c r="C149" s="228" t="s">
        <v>270</v>
      </c>
      <c r="D149" s="228" t="s">
        <v>204</v>
      </c>
      <c r="E149" s="229" t="s">
        <v>1338</v>
      </c>
      <c r="F149" s="230" t="s">
        <v>1339</v>
      </c>
      <c r="G149" s="231" t="s">
        <v>1289</v>
      </c>
      <c r="H149" s="232">
        <v>10</v>
      </c>
      <c r="I149" s="233"/>
      <c r="J149" s="234">
        <f t="shared" si="10"/>
        <v>0</v>
      </c>
      <c r="K149" s="230" t="s">
        <v>1</v>
      </c>
      <c r="L149" s="235"/>
      <c r="M149" s="236" t="s">
        <v>1</v>
      </c>
      <c r="N149" s="237" t="s">
        <v>41</v>
      </c>
      <c r="O149" s="71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197</v>
      </c>
      <c r="AT149" s="203" t="s">
        <v>204</v>
      </c>
      <c r="AU149" s="203" t="s">
        <v>76</v>
      </c>
      <c r="AY149" s="17" t="s">
        <v>155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7" t="s">
        <v>84</v>
      </c>
      <c r="BK149" s="204">
        <f t="shared" si="19"/>
        <v>0</v>
      </c>
      <c r="BL149" s="17" t="s">
        <v>162</v>
      </c>
      <c r="BM149" s="203" t="s">
        <v>373</v>
      </c>
    </row>
    <row r="150" spans="1:65" s="2" customFormat="1" ht="21.75" customHeight="1">
      <c r="A150" s="34"/>
      <c r="B150" s="35"/>
      <c r="C150" s="192" t="s">
        <v>275</v>
      </c>
      <c r="D150" s="192" t="s">
        <v>157</v>
      </c>
      <c r="E150" s="193" t="s">
        <v>1340</v>
      </c>
      <c r="F150" s="194" t="s">
        <v>1341</v>
      </c>
      <c r="G150" s="195" t="s">
        <v>204</v>
      </c>
      <c r="H150" s="196">
        <v>410</v>
      </c>
      <c r="I150" s="197"/>
      <c r="J150" s="198">
        <f t="shared" si="10"/>
        <v>0</v>
      </c>
      <c r="K150" s="194" t="s">
        <v>1</v>
      </c>
      <c r="L150" s="39"/>
      <c r="M150" s="199" t="s">
        <v>1</v>
      </c>
      <c r="N150" s="200" t="s">
        <v>41</v>
      </c>
      <c r="O150" s="71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162</v>
      </c>
      <c r="AT150" s="203" t="s">
        <v>157</v>
      </c>
      <c r="AU150" s="203" t="s">
        <v>76</v>
      </c>
      <c r="AY150" s="17" t="s">
        <v>155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7" t="s">
        <v>84</v>
      </c>
      <c r="BK150" s="204">
        <f t="shared" si="19"/>
        <v>0</v>
      </c>
      <c r="BL150" s="17" t="s">
        <v>162</v>
      </c>
      <c r="BM150" s="203" t="s">
        <v>381</v>
      </c>
    </row>
    <row r="151" spans="1:65" s="2" customFormat="1" ht="21.75" customHeight="1">
      <c r="A151" s="34"/>
      <c r="B151" s="35"/>
      <c r="C151" s="228" t="s">
        <v>281</v>
      </c>
      <c r="D151" s="228" t="s">
        <v>204</v>
      </c>
      <c r="E151" s="229" t="s">
        <v>1342</v>
      </c>
      <c r="F151" s="230" t="s">
        <v>1343</v>
      </c>
      <c r="G151" s="231" t="s">
        <v>204</v>
      </c>
      <c r="H151" s="232">
        <v>410</v>
      </c>
      <c r="I151" s="233"/>
      <c r="J151" s="234">
        <f t="shared" si="10"/>
        <v>0</v>
      </c>
      <c r="K151" s="230" t="s">
        <v>1</v>
      </c>
      <c r="L151" s="235"/>
      <c r="M151" s="236" t="s">
        <v>1</v>
      </c>
      <c r="N151" s="237" t="s">
        <v>41</v>
      </c>
      <c r="O151" s="71"/>
      <c r="P151" s="201">
        <f t="shared" si="11"/>
        <v>0</v>
      </c>
      <c r="Q151" s="201">
        <v>0</v>
      </c>
      <c r="R151" s="201">
        <f t="shared" si="12"/>
        <v>0</v>
      </c>
      <c r="S151" s="201">
        <v>0</v>
      </c>
      <c r="T151" s="202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197</v>
      </c>
      <c r="AT151" s="203" t="s">
        <v>204</v>
      </c>
      <c r="AU151" s="203" t="s">
        <v>76</v>
      </c>
      <c r="AY151" s="17" t="s">
        <v>155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17" t="s">
        <v>84</v>
      </c>
      <c r="BK151" s="204">
        <f t="shared" si="19"/>
        <v>0</v>
      </c>
      <c r="BL151" s="17" t="s">
        <v>162</v>
      </c>
      <c r="BM151" s="203" t="s">
        <v>363</v>
      </c>
    </row>
    <row r="152" spans="1:65" s="2" customFormat="1" ht="16.5" customHeight="1">
      <c r="A152" s="34"/>
      <c r="B152" s="35"/>
      <c r="C152" s="228" t="s">
        <v>285</v>
      </c>
      <c r="D152" s="228" t="s">
        <v>204</v>
      </c>
      <c r="E152" s="229" t="s">
        <v>1344</v>
      </c>
      <c r="F152" s="230" t="s">
        <v>1345</v>
      </c>
      <c r="G152" s="231" t="s">
        <v>1346</v>
      </c>
      <c r="H152" s="232">
        <v>222</v>
      </c>
      <c r="I152" s="233"/>
      <c r="J152" s="234">
        <f t="shared" si="10"/>
        <v>0</v>
      </c>
      <c r="K152" s="230" t="s">
        <v>1</v>
      </c>
      <c r="L152" s="235"/>
      <c r="M152" s="236" t="s">
        <v>1</v>
      </c>
      <c r="N152" s="237" t="s">
        <v>41</v>
      </c>
      <c r="O152" s="71"/>
      <c r="P152" s="201">
        <f t="shared" si="11"/>
        <v>0</v>
      </c>
      <c r="Q152" s="201">
        <v>0</v>
      </c>
      <c r="R152" s="201">
        <f t="shared" si="12"/>
        <v>0</v>
      </c>
      <c r="S152" s="201">
        <v>0</v>
      </c>
      <c r="T152" s="202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197</v>
      </c>
      <c r="AT152" s="203" t="s">
        <v>204</v>
      </c>
      <c r="AU152" s="203" t="s">
        <v>76</v>
      </c>
      <c r="AY152" s="17" t="s">
        <v>155</v>
      </c>
      <c r="BE152" s="204">
        <f t="shared" si="14"/>
        <v>0</v>
      </c>
      <c r="BF152" s="204">
        <f t="shared" si="15"/>
        <v>0</v>
      </c>
      <c r="BG152" s="204">
        <f t="shared" si="16"/>
        <v>0</v>
      </c>
      <c r="BH152" s="204">
        <f t="shared" si="17"/>
        <v>0</v>
      </c>
      <c r="BI152" s="204">
        <f t="shared" si="18"/>
        <v>0</v>
      </c>
      <c r="BJ152" s="17" t="s">
        <v>84</v>
      </c>
      <c r="BK152" s="204">
        <f t="shared" si="19"/>
        <v>0</v>
      </c>
      <c r="BL152" s="17" t="s">
        <v>162</v>
      </c>
      <c r="BM152" s="203" t="s">
        <v>397</v>
      </c>
    </row>
    <row r="153" spans="1:65" s="2" customFormat="1" ht="16.5" customHeight="1">
      <c r="A153" s="34"/>
      <c r="B153" s="35"/>
      <c r="C153" s="228" t="s">
        <v>289</v>
      </c>
      <c r="D153" s="228" t="s">
        <v>204</v>
      </c>
      <c r="E153" s="229" t="s">
        <v>1347</v>
      </c>
      <c r="F153" s="230" t="s">
        <v>1348</v>
      </c>
      <c r="G153" s="231" t="s">
        <v>1289</v>
      </c>
      <c r="H153" s="232">
        <v>10</v>
      </c>
      <c r="I153" s="233"/>
      <c r="J153" s="234">
        <f t="shared" si="10"/>
        <v>0</v>
      </c>
      <c r="K153" s="230" t="s">
        <v>1</v>
      </c>
      <c r="L153" s="235"/>
      <c r="M153" s="236" t="s">
        <v>1</v>
      </c>
      <c r="N153" s="237" t="s">
        <v>41</v>
      </c>
      <c r="O153" s="71"/>
      <c r="P153" s="201">
        <f t="shared" si="11"/>
        <v>0</v>
      </c>
      <c r="Q153" s="201">
        <v>0</v>
      </c>
      <c r="R153" s="201">
        <f t="shared" si="12"/>
        <v>0</v>
      </c>
      <c r="S153" s="201">
        <v>0</v>
      </c>
      <c r="T153" s="202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197</v>
      </c>
      <c r="AT153" s="203" t="s">
        <v>204</v>
      </c>
      <c r="AU153" s="203" t="s">
        <v>76</v>
      </c>
      <c r="AY153" s="17" t="s">
        <v>155</v>
      </c>
      <c r="BE153" s="204">
        <f t="shared" si="14"/>
        <v>0</v>
      </c>
      <c r="BF153" s="204">
        <f t="shared" si="15"/>
        <v>0</v>
      </c>
      <c r="BG153" s="204">
        <f t="shared" si="16"/>
        <v>0</v>
      </c>
      <c r="BH153" s="204">
        <f t="shared" si="17"/>
        <v>0</v>
      </c>
      <c r="BI153" s="204">
        <f t="shared" si="18"/>
        <v>0</v>
      </c>
      <c r="BJ153" s="17" t="s">
        <v>84</v>
      </c>
      <c r="BK153" s="204">
        <f t="shared" si="19"/>
        <v>0</v>
      </c>
      <c r="BL153" s="17" t="s">
        <v>162</v>
      </c>
      <c r="BM153" s="203" t="s">
        <v>405</v>
      </c>
    </row>
    <row r="154" spans="1:65" s="2" customFormat="1" ht="16.5" customHeight="1">
      <c r="A154" s="34"/>
      <c r="B154" s="35"/>
      <c r="C154" s="228" t="s">
        <v>293</v>
      </c>
      <c r="D154" s="228" t="s">
        <v>204</v>
      </c>
      <c r="E154" s="229" t="s">
        <v>1349</v>
      </c>
      <c r="F154" s="230" t="s">
        <v>1350</v>
      </c>
      <c r="G154" s="231" t="s">
        <v>1289</v>
      </c>
      <c r="H154" s="232">
        <v>10</v>
      </c>
      <c r="I154" s="233"/>
      <c r="J154" s="234">
        <f t="shared" si="10"/>
        <v>0</v>
      </c>
      <c r="K154" s="230" t="s">
        <v>1</v>
      </c>
      <c r="L154" s="235"/>
      <c r="M154" s="236" t="s">
        <v>1</v>
      </c>
      <c r="N154" s="237" t="s">
        <v>41</v>
      </c>
      <c r="O154" s="71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197</v>
      </c>
      <c r="AT154" s="203" t="s">
        <v>204</v>
      </c>
      <c r="AU154" s="203" t="s">
        <v>76</v>
      </c>
      <c r="AY154" s="17" t="s">
        <v>155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17" t="s">
        <v>84</v>
      </c>
      <c r="BK154" s="204">
        <f t="shared" si="19"/>
        <v>0</v>
      </c>
      <c r="BL154" s="17" t="s">
        <v>162</v>
      </c>
      <c r="BM154" s="203" t="s">
        <v>414</v>
      </c>
    </row>
    <row r="155" spans="1:65" s="2" customFormat="1" ht="16.5" customHeight="1">
      <c r="A155" s="34"/>
      <c r="B155" s="35"/>
      <c r="C155" s="228" t="s">
        <v>297</v>
      </c>
      <c r="D155" s="228" t="s">
        <v>204</v>
      </c>
      <c r="E155" s="229" t="s">
        <v>1351</v>
      </c>
      <c r="F155" s="230" t="s">
        <v>1352</v>
      </c>
      <c r="G155" s="231" t="s">
        <v>1289</v>
      </c>
      <c r="H155" s="232">
        <v>10</v>
      </c>
      <c r="I155" s="233"/>
      <c r="J155" s="234">
        <f t="shared" si="10"/>
        <v>0</v>
      </c>
      <c r="K155" s="230" t="s">
        <v>1</v>
      </c>
      <c r="L155" s="235"/>
      <c r="M155" s="236" t="s">
        <v>1</v>
      </c>
      <c r="N155" s="237" t="s">
        <v>41</v>
      </c>
      <c r="O155" s="71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197</v>
      </c>
      <c r="AT155" s="203" t="s">
        <v>204</v>
      </c>
      <c r="AU155" s="203" t="s">
        <v>76</v>
      </c>
      <c r="AY155" s="17" t="s">
        <v>155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17" t="s">
        <v>84</v>
      </c>
      <c r="BK155" s="204">
        <f t="shared" si="19"/>
        <v>0</v>
      </c>
      <c r="BL155" s="17" t="s">
        <v>162</v>
      </c>
      <c r="BM155" s="203" t="s">
        <v>422</v>
      </c>
    </row>
    <row r="156" spans="1:47" s="2" customFormat="1" ht="19.5">
      <c r="A156" s="34"/>
      <c r="B156" s="35"/>
      <c r="C156" s="36"/>
      <c r="D156" s="207" t="s">
        <v>475</v>
      </c>
      <c r="E156" s="36"/>
      <c r="F156" s="238" t="s">
        <v>1353</v>
      </c>
      <c r="G156" s="36"/>
      <c r="H156" s="36"/>
      <c r="I156" s="239"/>
      <c r="J156" s="36"/>
      <c r="K156" s="36"/>
      <c r="L156" s="39"/>
      <c r="M156" s="240"/>
      <c r="N156" s="241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475</v>
      </c>
      <c r="AU156" s="17" t="s">
        <v>76</v>
      </c>
    </row>
    <row r="157" spans="1:65" s="2" customFormat="1" ht="16.5" customHeight="1">
      <c r="A157" s="34"/>
      <c r="B157" s="35"/>
      <c r="C157" s="192" t="s">
        <v>301</v>
      </c>
      <c r="D157" s="192" t="s">
        <v>157</v>
      </c>
      <c r="E157" s="193" t="s">
        <v>1354</v>
      </c>
      <c r="F157" s="194" t="s">
        <v>1355</v>
      </c>
      <c r="G157" s="195" t="s">
        <v>1289</v>
      </c>
      <c r="H157" s="196">
        <v>20</v>
      </c>
      <c r="I157" s="197"/>
      <c r="J157" s="198">
        <f aca="true" t="shared" si="20" ref="J157:J165">ROUND(I157*H157,2)</f>
        <v>0</v>
      </c>
      <c r="K157" s="194" t="s">
        <v>1</v>
      </c>
      <c r="L157" s="39"/>
      <c r="M157" s="199" t="s">
        <v>1</v>
      </c>
      <c r="N157" s="200" t="s">
        <v>41</v>
      </c>
      <c r="O157" s="71"/>
      <c r="P157" s="201">
        <f aca="true" t="shared" si="21" ref="P157:P165">O157*H157</f>
        <v>0</v>
      </c>
      <c r="Q157" s="201">
        <v>0</v>
      </c>
      <c r="R157" s="201">
        <f aca="true" t="shared" si="22" ref="R157:R165">Q157*H157</f>
        <v>0</v>
      </c>
      <c r="S157" s="201">
        <v>0</v>
      </c>
      <c r="T157" s="202">
        <f aca="true" t="shared" si="23" ref="T157:T165"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162</v>
      </c>
      <c r="AT157" s="203" t="s">
        <v>157</v>
      </c>
      <c r="AU157" s="203" t="s">
        <v>76</v>
      </c>
      <c r="AY157" s="17" t="s">
        <v>155</v>
      </c>
      <c r="BE157" s="204">
        <f aca="true" t="shared" si="24" ref="BE157:BE165">IF(N157="základní",J157,0)</f>
        <v>0</v>
      </c>
      <c r="BF157" s="204">
        <f aca="true" t="shared" si="25" ref="BF157:BF165">IF(N157="snížená",J157,0)</f>
        <v>0</v>
      </c>
      <c r="BG157" s="204">
        <f aca="true" t="shared" si="26" ref="BG157:BG165">IF(N157="zákl. přenesená",J157,0)</f>
        <v>0</v>
      </c>
      <c r="BH157" s="204">
        <f aca="true" t="shared" si="27" ref="BH157:BH165">IF(N157="sníž. přenesená",J157,0)</f>
        <v>0</v>
      </c>
      <c r="BI157" s="204">
        <f aca="true" t="shared" si="28" ref="BI157:BI165">IF(N157="nulová",J157,0)</f>
        <v>0</v>
      </c>
      <c r="BJ157" s="17" t="s">
        <v>84</v>
      </c>
      <c r="BK157" s="204">
        <f aca="true" t="shared" si="29" ref="BK157:BK165">ROUND(I157*H157,2)</f>
        <v>0</v>
      </c>
      <c r="BL157" s="17" t="s">
        <v>162</v>
      </c>
      <c r="BM157" s="203" t="s">
        <v>430</v>
      </c>
    </row>
    <row r="158" spans="1:65" s="2" customFormat="1" ht="21.75" customHeight="1">
      <c r="A158" s="34"/>
      <c r="B158" s="35"/>
      <c r="C158" s="192" t="s">
        <v>305</v>
      </c>
      <c r="D158" s="192" t="s">
        <v>157</v>
      </c>
      <c r="E158" s="193" t="s">
        <v>1356</v>
      </c>
      <c r="F158" s="194" t="s">
        <v>1357</v>
      </c>
      <c r="G158" s="195" t="s">
        <v>1337</v>
      </c>
      <c r="H158" s="196">
        <v>8</v>
      </c>
      <c r="I158" s="197"/>
      <c r="J158" s="198">
        <f t="shared" si="20"/>
        <v>0</v>
      </c>
      <c r="K158" s="194" t="s">
        <v>1</v>
      </c>
      <c r="L158" s="39"/>
      <c r="M158" s="199" t="s">
        <v>1</v>
      </c>
      <c r="N158" s="200" t="s">
        <v>41</v>
      </c>
      <c r="O158" s="71"/>
      <c r="P158" s="201">
        <f t="shared" si="21"/>
        <v>0</v>
      </c>
      <c r="Q158" s="201">
        <v>0</v>
      </c>
      <c r="R158" s="201">
        <f t="shared" si="22"/>
        <v>0</v>
      </c>
      <c r="S158" s="201">
        <v>0</v>
      </c>
      <c r="T158" s="202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162</v>
      </c>
      <c r="AT158" s="203" t="s">
        <v>157</v>
      </c>
      <c r="AU158" s="203" t="s">
        <v>76</v>
      </c>
      <c r="AY158" s="17" t="s">
        <v>155</v>
      </c>
      <c r="BE158" s="204">
        <f t="shared" si="24"/>
        <v>0</v>
      </c>
      <c r="BF158" s="204">
        <f t="shared" si="25"/>
        <v>0</v>
      </c>
      <c r="BG158" s="204">
        <f t="shared" si="26"/>
        <v>0</v>
      </c>
      <c r="BH158" s="204">
        <f t="shared" si="27"/>
        <v>0</v>
      </c>
      <c r="BI158" s="204">
        <f t="shared" si="28"/>
        <v>0</v>
      </c>
      <c r="BJ158" s="17" t="s">
        <v>84</v>
      </c>
      <c r="BK158" s="204">
        <f t="shared" si="29"/>
        <v>0</v>
      </c>
      <c r="BL158" s="17" t="s">
        <v>162</v>
      </c>
      <c r="BM158" s="203" t="s">
        <v>438</v>
      </c>
    </row>
    <row r="159" spans="1:65" s="2" customFormat="1" ht="21.75" customHeight="1">
      <c r="A159" s="34"/>
      <c r="B159" s="35"/>
      <c r="C159" s="192" t="s">
        <v>309</v>
      </c>
      <c r="D159" s="192" t="s">
        <v>157</v>
      </c>
      <c r="E159" s="193" t="s">
        <v>1358</v>
      </c>
      <c r="F159" s="194" t="s">
        <v>1359</v>
      </c>
      <c r="G159" s="195" t="s">
        <v>204</v>
      </c>
      <c r="H159" s="196">
        <v>340</v>
      </c>
      <c r="I159" s="197"/>
      <c r="J159" s="198">
        <f t="shared" si="20"/>
        <v>0</v>
      </c>
      <c r="K159" s="194" t="s">
        <v>1</v>
      </c>
      <c r="L159" s="39"/>
      <c r="M159" s="199" t="s">
        <v>1</v>
      </c>
      <c r="N159" s="200" t="s">
        <v>41</v>
      </c>
      <c r="O159" s="71"/>
      <c r="P159" s="201">
        <f t="shared" si="21"/>
        <v>0</v>
      </c>
      <c r="Q159" s="201">
        <v>0</v>
      </c>
      <c r="R159" s="201">
        <f t="shared" si="22"/>
        <v>0</v>
      </c>
      <c r="S159" s="201">
        <v>0</v>
      </c>
      <c r="T159" s="202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162</v>
      </c>
      <c r="AT159" s="203" t="s">
        <v>157</v>
      </c>
      <c r="AU159" s="203" t="s">
        <v>76</v>
      </c>
      <c r="AY159" s="17" t="s">
        <v>155</v>
      </c>
      <c r="BE159" s="204">
        <f t="shared" si="24"/>
        <v>0</v>
      </c>
      <c r="BF159" s="204">
        <f t="shared" si="25"/>
        <v>0</v>
      </c>
      <c r="BG159" s="204">
        <f t="shared" si="26"/>
        <v>0</v>
      </c>
      <c r="BH159" s="204">
        <f t="shared" si="27"/>
        <v>0</v>
      </c>
      <c r="BI159" s="204">
        <f t="shared" si="28"/>
        <v>0</v>
      </c>
      <c r="BJ159" s="17" t="s">
        <v>84</v>
      </c>
      <c r="BK159" s="204">
        <f t="shared" si="29"/>
        <v>0</v>
      </c>
      <c r="BL159" s="17" t="s">
        <v>162</v>
      </c>
      <c r="BM159" s="203" t="s">
        <v>446</v>
      </c>
    </row>
    <row r="160" spans="1:65" s="2" customFormat="1" ht="21.75" customHeight="1">
      <c r="A160" s="34"/>
      <c r="B160" s="35"/>
      <c r="C160" s="192" t="s">
        <v>313</v>
      </c>
      <c r="D160" s="192" t="s">
        <v>157</v>
      </c>
      <c r="E160" s="193" t="s">
        <v>1360</v>
      </c>
      <c r="F160" s="194" t="s">
        <v>1361</v>
      </c>
      <c r="G160" s="195" t="s">
        <v>204</v>
      </c>
      <c r="H160" s="196">
        <v>340</v>
      </c>
      <c r="I160" s="197"/>
      <c r="J160" s="198">
        <f t="shared" si="20"/>
        <v>0</v>
      </c>
      <c r="K160" s="194" t="s">
        <v>1</v>
      </c>
      <c r="L160" s="39"/>
      <c r="M160" s="199" t="s">
        <v>1</v>
      </c>
      <c r="N160" s="200" t="s">
        <v>41</v>
      </c>
      <c r="O160" s="71"/>
      <c r="P160" s="201">
        <f t="shared" si="21"/>
        <v>0</v>
      </c>
      <c r="Q160" s="201">
        <v>0</v>
      </c>
      <c r="R160" s="201">
        <f t="shared" si="22"/>
        <v>0</v>
      </c>
      <c r="S160" s="201">
        <v>0</v>
      </c>
      <c r="T160" s="202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162</v>
      </c>
      <c r="AT160" s="203" t="s">
        <v>157</v>
      </c>
      <c r="AU160" s="203" t="s">
        <v>76</v>
      </c>
      <c r="AY160" s="17" t="s">
        <v>155</v>
      </c>
      <c r="BE160" s="204">
        <f t="shared" si="24"/>
        <v>0</v>
      </c>
      <c r="BF160" s="204">
        <f t="shared" si="25"/>
        <v>0</v>
      </c>
      <c r="BG160" s="204">
        <f t="shared" si="26"/>
        <v>0</v>
      </c>
      <c r="BH160" s="204">
        <f t="shared" si="27"/>
        <v>0</v>
      </c>
      <c r="BI160" s="204">
        <f t="shared" si="28"/>
        <v>0</v>
      </c>
      <c r="BJ160" s="17" t="s">
        <v>84</v>
      </c>
      <c r="BK160" s="204">
        <f t="shared" si="29"/>
        <v>0</v>
      </c>
      <c r="BL160" s="17" t="s">
        <v>162</v>
      </c>
      <c r="BM160" s="203" t="s">
        <v>458</v>
      </c>
    </row>
    <row r="161" spans="1:65" s="2" customFormat="1" ht="16.5" customHeight="1">
      <c r="A161" s="34"/>
      <c r="B161" s="35"/>
      <c r="C161" s="192" t="s">
        <v>317</v>
      </c>
      <c r="D161" s="192" t="s">
        <v>157</v>
      </c>
      <c r="E161" s="193" t="s">
        <v>1362</v>
      </c>
      <c r="F161" s="194" t="s">
        <v>1363</v>
      </c>
      <c r="G161" s="195" t="s">
        <v>1337</v>
      </c>
      <c r="H161" s="196">
        <v>7</v>
      </c>
      <c r="I161" s="197"/>
      <c r="J161" s="198">
        <f t="shared" si="20"/>
        <v>0</v>
      </c>
      <c r="K161" s="194" t="s">
        <v>1</v>
      </c>
      <c r="L161" s="39"/>
      <c r="M161" s="199" t="s">
        <v>1</v>
      </c>
      <c r="N161" s="200" t="s">
        <v>41</v>
      </c>
      <c r="O161" s="71"/>
      <c r="P161" s="201">
        <f t="shared" si="21"/>
        <v>0</v>
      </c>
      <c r="Q161" s="201">
        <v>0</v>
      </c>
      <c r="R161" s="201">
        <f t="shared" si="22"/>
        <v>0</v>
      </c>
      <c r="S161" s="201">
        <v>0</v>
      </c>
      <c r="T161" s="202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162</v>
      </c>
      <c r="AT161" s="203" t="s">
        <v>157</v>
      </c>
      <c r="AU161" s="203" t="s">
        <v>76</v>
      </c>
      <c r="AY161" s="17" t="s">
        <v>155</v>
      </c>
      <c r="BE161" s="204">
        <f t="shared" si="24"/>
        <v>0</v>
      </c>
      <c r="BF161" s="204">
        <f t="shared" si="25"/>
        <v>0</v>
      </c>
      <c r="BG161" s="204">
        <f t="shared" si="26"/>
        <v>0</v>
      </c>
      <c r="BH161" s="204">
        <f t="shared" si="27"/>
        <v>0</v>
      </c>
      <c r="BI161" s="204">
        <f t="shared" si="28"/>
        <v>0</v>
      </c>
      <c r="BJ161" s="17" t="s">
        <v>84</v>
      </c>
      <c r="BK161" s="204">
        <f t="shared" si="29"/>
        <v>0</v>
      </c>
      <c r="BL161" s="17" t="s">
        <v>162</v>
      </c>
      <c r="BM161" s="203" t="s">
        <v>471</v>
      </c>
    </row>
    <row r="162" spans="1:65" s="2" customFormat="1" ht="21.75" customHeight="1">
      <c r="A162" s="34"/>
      <c r="B162" s="35"/>
      <c r="C162" s="192" t="s">
        <v>321</v>
      </c>
      <c r="D162" s="192" t="s">
        <v>157</v>
      </c>
      <c r="E162" s="193" t="s">
        <v>1364</v>
      </c>
      <c r="F162" s="194" t="s">
        <v>1365</v>
      </c>
      <c r="G162" s="195" t="s">
        <v>204</v>
      </c>
      <c r="H162" s="196">
        <v>370</v>
      </c>
      <c r="I162" s="197"/>
      <c r="J162" s="198">
        <f t="shared" si="20"/>
        <v>0</v>
      </c>
      <c r="K162" s="194" t="s">
        <v>1</v>
      </c>
      <c r="L162" s="39"/>
      <c r="M162" s="199" t="s">
        <v>1</v>
      </c>
      <c r="N162" s="200" t="s">
        <v>41</v>
      </c>
      <c r="O162" s="71"/>
      <c r="P162" s="201">
        <f t="shared" si="21"/>
        <v>0</v>
      </c>
      <c r="Q162" s="201">
        <v>0</v>
      </c>
      <c r="R162" s="201">
        <f t="shared" si="22"/>
        <v>0</v>
      </c>
      <c r="S162" s="201">
        <v>0</v>
      </c>
      <c r="T162" s="202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162</v>
      </c>
      <c r="AT162" s="203" t="s">
        <v>157</v>
      </c>
      <c r="AU162" s="203" t="s">
        <v>76</v>
      </c>
      <c r="AY162" s="17" t="s">
        <v>155</v>
      </c>
      <c r="BE162" s="204">
        <f t="shared" si="24"/>
        <v>0</v>
      </c>
      <c r="BF162" s="204">
        <f t="shared" si="25"/>
        <v>0</v>
      </c>
      <c r="BG162" s="204">
        <f t="shared" si="26"/>
        <v>0</v>
      </c>
      <c r="BH162" s="204">
        <f t="shared" si="27"/>
        <v>0</v>
      </c>
      <c r="BI162" s="204">
        <f t="shared" si="28"/>
        <v>0</v>
      </c>
      <c r="BJ162" s="17" t="s">
        <v>84</v>
      </c>
      <c r="BK162" s="204">
        <f t="shared" si="29"/>
        <v>0</v>
      </c>
      <c r="BL162" s="17" t="s">
        <v>162</v>
      </c>
      <c r="BM162" s="203" t="s">
        <v>483</v>
      </c>
    </row>
    <row r="163" spans="1:65" s="2" customFormat="1" ht="21.75" customHeight="1">
      <c r="A163" s="34"/>
      <c r="B163" s="35"/>
      <c r="C163" s="192" t="s">
        <v>325</v>
      </c>
      <c r="D163" s="192" t="s">
        <v>157</v>
      </c>
      <c r="E163" s="193" t="s">
        <v>1366</v>
      </c>
      <c r="F163" s="194" t="s">
        <v>1367</v>
      </c>
      <c r="G163" s="195" t="s">
        <v>204</v>
      </c>
      <c r="H163" s="196">
        <v>370</v>
      </c>
      <c r="I163" s="197"/>
      <c r="J163" s="198">
        <f t="shared" si="20"/>
        <v>0</v>
      </c>
      <c r="K163" s="194" t="s">
        <v>1</v>
      </c>
      <c r="L163" s="39"/>
      <c r="M163" s="199" t="s">
        <v>1</v>
      </c>
      <c r="N163" s="200" t="s">
        <v>41</v>
      </c>
      <c r="O163" s="71"/>
      <c r="P163" s="201">
        <f t="shared" si="21"/>
        <v>0</v>
      </c>
      <c r="Q163" s="201">
        <v>0</v>
      </c>
      <c r="R163" s="201">
        <f t="shared" si="22"/>
        <v>0</v>
      </c>
      <c r="S163" s="201">
        <v>0</v>
      </c>
      <c r="T163" s="202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162</v>
      </c>
      <c r="AT163" s="203" t="s">
        <v>157</v>
      </c>
      <c r="AU163" s="203" t="s">
        <v>76</v>
      </c>
      <c r="AY163" s="17" t="s">
        <v>155</v>
      </c>
      <c r="BE163" s="204">
        <f t="shared" si="24"/>
        <v>0</v>
      </c>
      <c r="BF163" s="204">
        <f t="shared" si="25"/>
        <v>0</v>
      </c>
      <c r="BG163" s="204">
        <f t="shared" si="26"/>
        <v>0</v>
      </c>
      <c r="BH163" s="204">
        <f t="shared" si="27"/>
        <v>0</v>
      </c>
      <c r="BI163" s="204">
        <f t="shared" si="28"/>
        <v>0</v>
      </c>
      <c r="BJ163" s="17" t="s">
        <v>84</v>
      </c>
      <c r="BK163" s="204">
        <f t="shared" si="29"/>
        <v>0</v>
      </c>
      <c r="BL163" s="17" t="s">
        <v>162</v>
      </c>
      <c r="BM163" s="203" t="s">
        <v>491</v>
      </c>
    </row>
    <row r="164" spans="1:65" s="2" customFormat="1" ht="16.5" customHeight="1">
      <c r="A164" s="34"/>
      <c r="B164" s="35"/>
      <c r="C164" s="192" t="s">
        <v>329</v>
      </c>
      <c r="D164" s="192" t="s">
        <v>157</v>
      </c>
      <c r="E164" s="193" t="s">
        <v>1368</v>
      </c>
      <c r="F164" s="194" t="s">
        <v>1369</v>
      </c>
      <c r="G164" s="195" t="s">
        <v>204</v>
      </c>
      <c r="H164" s="196">
        <v>370</v>
      </c>
      <c r="I164" s="197"/>
      <c r="J164" s="198">
        <f t="shared" si="20"/>
        <v>0</v>
      </c>
      <c r="K164" s="194" t="s">
        <v>1</v>
      </c>
      <c r="L164" s="39"/>
      <c r="M164" s="199" t="s">
        <v>1</v>
      </c>
      <c r="N164" s="200" t="s">
        <v>41</v>
      </c>
      <c r="O164" s="71"/>
      <c r="P164" s="201">
        <f t="shared" si="21"/>
        <v>0</v>
      </c>
      <c r="Q164" s="201">
        <v>0</v>
      </c>
      <c r="R164" s="201">
        <f t="shared" si="22"/>
        <v>0</v>
      </c>
      <c r="S164" s="201">
        <v>0</v>
      </c>
      <c r="T164" s="202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162</v>
      </c>
      <c r="AT164" s="203" t="s">
        <v>157</v>
      </c>
      <c r="AU164" s="203" t="s">
        <v>76</v>
      </c>
      <c r="AY164" s="17" t="s">
        <v>155</v>
      </c>
      <c r="BE164" s="204">
        <f t="shared" si="24"/>
        <v>0</v>
      </c>
      <c r="BF164" s="204">
        <f t="shared" si="25"/>
        <v>0</v>
      </c>
      <c r="BG164" s="204">
        <f t="shared" si="26"/>
        <v>0</v>
      </c>
      <c r="BH164" s="204">
        <f t="shared" si="27"/>
        <v>0</v>
      </c>
      <c r="BI164" s="204">
        <f t="shared" si="28"/>
        <v>0</v>
      </c>
      <c r="BJ164" s="17" t="s">
        <v>84</v>
      </c>
      <c r="BK164" s="204">
        <f t="shared" si="29"/>
        <v>0</v>
      </c>
      <c r="BL164" s="17" t="s">
        <v>162</v>
      </c>
      <c r="BM164" s="203" t="s">
        <v>907</v>
      </c>
    </row>
    <row r="165" spans="1:65" s="2" customFormat="1" ht="16.5" customHeight="1">
      <c r="A165" s="34"/>
      <c r="B165" s="35"/>
      <c r="C165" s="228" t="s">
        <v>333</v>
      </c>
      <c r="D165" s="228" t="s">
        <v>204</v>
      </c>
      <c r="E165" s="229" t="s">
        <v>1370</v>
      </c>
      <c r="F165" s="230" t="s">
        <v>1371</v>
      </c>
      <c r="G165" s="231" t="s">
        <v>1289</v>
      </c>
      <c r="H165" s="232">
        <v>2.96</v>
      </c>
      <c r="I165" s="233"/>
      <c r="J165" s="234">
        <f t="shared" si="20"/>
        <v>0</v>
      </c>
      <c r="K165" s="230" t="s">
        <v>1</v>
      </c>
      <c r="L165" s="235"/>
      <c r="M165" s="236" t="s">
        <v>1</v>
      </c>
      <c r="N165" s="237" t="s">
        <v>41</v>
      </c>
      <c r="O165" s="71"/>
      <c r="P165" s="201">
        <f t="shared" si="21"/>
        <v>0</v>
      </c>
      <c r="Q165" s="201">
        <v>0</v>
      </c>
      <c r="R165" s="201">
        <f t="shared" si="22"/>
        <v>0</v>
      </c>
      <c r="S165" s="201">
        <v>0</v>
      </c>
      <c r="T165" s="202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197</v>
      </c>
      <c r="AT165" s="203" t="s">
        <v>204</v>
      </c>
      <c r="AU165" s="203" t="s">
        <v>76</v>
      </c>
      <c r="AY165" s="17" t="s">
        <v>155</v>
      </c>
      <c r="BE165" s="204">
        <f t="shared" si="24"/>
        <v>0</v>
      </c>
      <c r="BF165" s="204">
        <f t="shared" si="25"/>
        <v>0</v>
      </c>
      <c r="BG165" s="204">
        <f t="shared" si="26"/>
        <v>0</v>
      </c>
      <c r="BH165" s="204">
        <f t="shared" si="27"/>
        <v>0</v>
      </c>
      <c r="BI165" s="204">
        <f t="shared" si="28"/>
        <v>0</v>
      </c>
      <c r="BJ165" s="17" t="s">
        <v>84</v>
      </c>
      <c r="BK165" s="204">
        <f t="shared" si="29"/>
        <v>0</v>
      </c>
      <c r="BL165" s="17" t="s">
        <v>162</v>
      </c>
      <c r="BM165" s="203" t="s">
        <v>914</v>
      </c>
    </row>
    <row r="166" spans="1:47" s="2" customFormat="1" ht="19.5">
      <c r="A166" s="34"/>
      <c r="B166" s="35"/>
      <c r="C166" s="36"/>
      <c r="D166" s="207" t="s">
        <v>475</v>
      </c>
      <c r="E166" s="36"/>
      <c r="F166" s="238" t="s">
        <v>1372</v>
      </c>
      <c r="G166" s="36"/>
      <c r="H166" s="36"/>
      <c r="I166" s="239"/>
      <c r="J166" s="36"/>
      <c r="K166" s="36"/>
      <c r="L166" s="39"/>
      <c r="M166" s="240"/>
      <c r="N166" s="241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475</v>
      </c>
      <c r="AU166" s="17" t="s">
        <v>76</v>
      </c>
    </row>
    <row r="167" spans="2:51" s="13" customFormat="1" ht="12">
      <c r="B167" s="205"/>
      <c r="C167" s="206"/>
      <c r="D167" s="207" t="s">
        <v>172</v>
      </c>
      <c r="E167" s="208" t="s">
        <v>1</v>
      </c>
      <c r="F167" s="209" t="s">
        <v>1373</v>
      </c>
      <c r="G167" s="206"/>
      <c r="H167" s="210">
        <v>2.96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172</v>
      </c>
      <c r="AU167" s="216" t="s">
        <v>76</v>
      </c>
      <c r="AV167" s="13" t="s">
        <v>86</v>
      </c>
      <c r="AW167" s="13" t="s">
        <v>32</v>
      </c>
      <c r="AX167" s="13" t="s">
        <v>76</v>
      </c>
      <c r="AY167" s="216" t="s">
        <v>155</v>
      </c>
    </row>
    <row r="168" spans="2:51" s="14" customFormat="1" ht="12">
      <c r="B168" s="217"/>
      <c r="C168" s="218"/>
      <c r="D168" s="207" t="s">
        <v>172</v>
      </c>
      <c r="E168" s="219" t="s">
        <v>1</v>
      </c>
      <c r="F168" s="220" t="s">
        <v>174</v>
      </c>
      <c r="G168" s="218"/>
      <c r="H168" s="221">
        <v>2.96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172</v>
      </c>
      <c r="AU168" s="227" t="s">
        <v>76</v>
      </c>
      <c r="AV168" s="14" t="s">
        <v>162</v>
      </c>
      <c r="AW168" s="14" t="s">
        <v>32</v>
      </c>
      <c r="AX168" s="14" t="s">
        <v>84</v>
      </c>
      <c r="AY168" s="227" t="s">
        <v>155</v>
      </c>
    </row>
    <row r="169" spans="1:65" s="2" customFormat="1" ht="16.5" customHeight="1">
      <c r="A169" s="34"/>
      <c r="B169" s="35"/>
      <c r="C169" s="192" t="s">
        <v>339</v>
      </c>
      <c r="D169" s="192" t="s">
        <v>157</v>
      </c>
      <c r="E169" s="193" t="s">
        <v>1374</v>
      </c>
      <c r="F169" s="194" t="s">
        <v>1375</v>
      </c>
      <c r="G169" s="195" t="s">
        <v>204</v>
      </c>
      <c r="H169" s="196">
        <v>30</v>
      </c>
      <c r="I169" s="197"/>
      <c r="J169" s="198">
        <f>ROUND(I169*H169,2)</f>
        <v>0</v>
      </c>
      <c r="K169" s="194" t="s">
        <v>1</v>
      </c>
      <c r="L169" s="39"/>
      <c r="M169" s="199" t="s">
        <v>1</v>
      </c>
      <c r="N169" s="200" t="s">
        <v>41</v>
      </c>
      <c r="O169" s="7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162</v>
      </c>
      <c r="AT169" s="203" t="s">
        <v>157</v>
      </c>
      <c r="AU169" s="203" t="s">
        <v>76</v>
      </c>
      <c r="AY169" s="17" t="s">
        <v>155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84</v>
      </c>
      <c r="BK169" s="204">
        <f>ROUND(I169*H169,2)</f>
        <v>0</v>
      </c>
      <c r="BL169" s="17" t="s">
        <v>162</v>
      </c>
      <c r="BM169" s="203" t="s">
        <v>919</v>
      </c>
    </row>
    <row r="170" spans="1:65" s="2" customFormat="1" ht="16.5" customHeight="1">
      <c r="A170" s="34"/>
      <c r="B170" s="35"/>
      <c r="C170" s="228" t="s">
        <v>344</v>
      </c>
      <c r="D170" s="228" t="s">
        <v>204</v>
      </c>
      <c r="E170" s="229" t="s">
        <v>1376</v>
      </c>
      <c r="F170" s="230" t="s">
        <v>1377</v>
      </c>
      <c r="G170" s="231" t="s">
        <v>1346</v>
      </c>
      <c r="H170" s="232">
        <v>5520</v>
      </c>
      <c r="I170" s="233"/>
      <c r="J170" s="234">
        <f>ROUND(I170*H170,2)</f>
        <v>0</v>
      </c>
      <c r="K170" s="230" t="s">
        <v>1</v>
      </c>
      <c r="L170" s="235"/>
      <c r="M170" s="236" t="s">
        <v>1</v>
      </c>
      <c r="N170" s="237" t="s">
        <v>41</v>
      </c>
      <c r="O170" s="7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197</v>
      </c>
      <c r="AT170" s="203" t="s">
        <v>204</v>
      </c>
      <c r="AU170" s="203" t="s">
        <v>76</v>
      </c>
      <c r="AY170" s="17" t="s">
        <v>155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84</v>
      </c>
      <c r="BK170" s="204">
        <f>ROUND(I170*H170,2)</f>
        <v>0</v>
      </c>
      <c r="BL170" s="17" t="s">
        <v>162</v>
      </c>
      <c r="BM170" s="203" t="s">
        <v>927</v>
      </c>
    </row>
    <row r="171" spans="2:51" s="13" customFormat="1" ht="12">
      <c r="B171" s="205"/>
      <c r="C171" s="206"/>
      <c r="D171" s="207" t="s">
        <v>172</v>
      </c>
      <c r="E171" s="208" t="s">
        <v>1</v>
      </c>
      <c r="F171" s="209" t="s">
        <v>1378</v>
      </c>
      <c r="G171" s="206"/>
      <c r="H171" s="210">
        <v>5520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172</v>
      </c>
      <c r="AU171" s="216" t="s">
        <v>76</v>
      </c>
      <c r="AV171" s="13" t="s">
        <v>86</v>
      </c>
      <c r="AW171" s="13" t="s">
        <v>32</v>
      </c>
      <c r="AX171" s="13" t="s">
        <v>76</v>
      </c>
      <c r="AY171" s="216" t="s">
        <v>155</v>
      </c>
    </row>
    <row r="172" spans="2:51" s="14" customFormat="1" ht="12">
      <c r="B172" s="217"/>
      <c r="C172" s="218"/>
      <c r="D172" s="207" t="s">
        <v>172</v>
      </c>
      <c r="E172" s="219" t="s">
        <v>1</v>
      </c>
      <c r="F172" s="220" t="s">
        <v>174</v>
      </c>
      <c r="G172" s="218"/>
      <c r="H172" s="221">
        <v>5520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172</v>
      </c>
      <c r="AU172" s="227" t="s">
        <v>76</v>
      </c>
      <c r="AV172" s="14" t="s">
        <v>162</v>
      </c>
      <c r="AW172" s="14" t="s">
        <v>32</v>
      </c>
      <c r="AX172" s="14" t="s">
        <v>84</v>
      </c>
      <c r="AY172" s="227" t="s">
        <v>155</v>
      </c>
    </row>
    <row r="173" spans="1:65" s="2" customFormat="1" ht="16.5" customHeight="1">
      <c r="A173" s="34"/>
      <c r="B173" s="35"/>
      <c r="C173" s="192" t="s">
        <v>349</v>
      </c>
      <c r="D173" s="192" t="s">
        <v>157</v>
      </c>
      <c r="E173" s="193" t="s">
        <v>1379</v>
      </c>
      <c r="F173" s="194" t="s">
        <v>1380</v>
      </c>
      <c r="G173" s="195" t="s">
        <v>204</v>
      </c>
      <c r="H173" s="196">
        <v>340</v>
      </c>
      <c r="I173" s="197"/>
      <c r="J173" s="198">
        <f>ROUND(I173*H173,2)</f>
        <v>0</v>
      </c>
      <c r="K173" s="194" t="s">
        <v>1</v>
      </c>
      <c r="L173" s="39"/>
      <c r="M173" s="199" t="s">
        <v>1</v>
      </c>
      <c r="N173" s="200" t="s">
        <v>41</v>
      </c>
      <c r="O173" s="7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162</v>
      </c>
      <c r="AT173" s="203" t="s">
        <v>157</v>
      </c>
      <c r="AU173" s="203" t="s">
        <v>76</v>
      </c>
      <c r="AY173" s="17" t="s">
        <v>155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84</v>
      </c>
      <c r="BK173" s="204">
        <f>ROUND(I173*H173,2)</f>
        <v>0</v>
      </c>
      <c r="BL173" s="17" t="s">
        <v>162</v>
      </c>
      <c r="BM173" s="203" t="s">
        <v>842</v>
      </c>
    </row>
    <row r="174" spans="1:65" s="2" customFormat="1" ht="16.5" customHeight="1">
      <c r="A174" s="34"/>
      <c r="B174" s="35"/>
      <c r="C174" s="228" t="s">
        <v>354</v>
      </c>
      <c r="D174" s="228" t="s">
        <v>204</v>
      </c>
      <c r="E174" s="229" t="s">
        <v>1376</v>
      </c>
      <c r="F174" s="230" t="s">
        <v>1377</v>
      </c>
      <c r="G174" s="231" t="s">
        <v>1346</v>
      </c>
      <c r="H174" s="232">
        <v>43520</v>
      </c>
      <c r="I174" s="233"/>
      <c r="J174" s="234">
        <f>ROUND(I174*H174,2)</f>
        <v>0</v>
      </c>
      <c r="K174" s="230" t="s">
        <v>1</v>
      </c>
      <c r="L174" s="235"/>
      <c r="M174" s="236" t="s">
        <v>1</v>
      </c>
      <c r="N174" s="237" t="s">
        <v>41</v>
      </c>
      <c r="O174" s="71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197</v>
      </c>
      <c r="AT174" s="203" t="s">
        <v>204</v>
      </c>
      <c r="AU174" s="203" t="s">
        <v>76</v>
      </c>
      <c r="AY174" s="17" t="s">
        <v>155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7" t="s">
        <v>84</v>
      </c>
      <c r="BK174" s="204">
        <f>ROUND(I174*H174,2)</f>
        <v>0</v>
      </c>
      <c r="BL174" s="17" t="s">
        <v>162</v>
      </c>
      <c r="BM174" s="203" t="s">
        <v>938</v>
      </c>
    </row>
    <row r="175" spans="2:51" s="13" customFormat="1" ht="12">
      <c r="B175" s="205"/>
      <c r="C175" s="206"/>
      <c r="D175" s="207" t="s">
        <v>172</v>
      </c>
      <c r="E175" s="208" t="s">
        <v>1</v>
      </c>
      <c r="F175" s="209" t="s">
        <v>1381</v>
      </c>
      <c r="G175" s="206"/>
      <c r="H175" s="210">
        <v>43520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172</v>
      </c>
      <c r="AU175" s="216" t="s">
        <v>76</v>
      </c>
      <c r="AV175" s="13" t="s">
        <v>86</v>
      </c>
      <c r="AW175" s="13" t="s">
        <v>32</v>
      </c>
      <c r="AX175" s="13" t="s">
        <v>76</v>
      </c>
      <c r="AY175" s="216" t="s">
        <v>155</v>
      </c>
    </row>
    <row r="176" spans="2:51" s="14" customFormat="1" ht="12">
      <c r="B176" s="217"/>
      <c r="C176" s="218"/>
      <c r="D176" s="207" t="s">
        <v>172</v>
      </c>
      <c r="E176" s="219" t="s">
        <v>1</v>
      </c>
      <c r="F176" s="220" t="s">
        <v>174</v>
      </c>
      <c r="G176" s="218"/>
      <c r="H176" s="221">
        <v>43520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172</v>
      </c>
      <c r="AU176" s="227" t="s">
        <v>76</v>
      </c>
      <c r="AV176" s="14" t="s">
        <v>162</v>
      </c>
      <c r="AW176" s="14" t="s">
        <v>32</v>
      </c>
      <c r="AX176" s="14" t="s">
        <v>84</v>
      </c>
      <c r="AY176" s="227" t="s">
        <v>155</v>
      </c>
    </row>
    <row r="177" spans="1:65" s="2" customFormat="1" ht="16.5" customHeight="1">
      <c r="A177" s="34"/>
      <c r="B177" s="35"/>
      <c r="C177" s="192" t="s">
        <v>359</v>
      </c>
      <c r="D177" s="192" t="s">
        <v>157</v>
      </c>
      <c r="E177" s="193" t="s">
        <v>1382</v>
      </c>
      <c r="F177" s="194" t="s">
        <v>1383</v>
      </c>
      <c r="G177" s="195" t="s">
        <v>204</v>
      </c>
      <c r="H177" s="196">
        <v>30</v>
      </c>
      <c r="I177" s="197"/>
      <c r="J177" s="198">
        <f aca="true" t="shared" si="30" ref="J177:J187">ROUND(I177*H177,2)</f>
        <v>0</v>
      </c>
      <c r="K177" s="194" t="s">
        <v>1</v>
      </c>
      <c r="L177" s="39"/>
      <c r="M177" s="199" t="s">
        <v>1</v>
      </c>
      <c r="N177" s="200" t="s">
        <v>41</v>
      </c>
      <c r="O177" s="71"/>
      <c r="P177" s="201">
        <f aca="true" t="shared" si="31" ref="P177:P187">O177*H177</f>
        <v>0</v>
      </c>
      <c r="Q177" s="201">
        <v>0</v>
      </c>
      <c r="R177" s="201">
        <f aca="true" t="shared" si="32" ref="R177:R187">Q177*H177</f>
        <v>0</v>
      </c>
      <c r="S177" s="201">
        <v>0</v>
      </c>
      <c r="T177" s="202">
        <f aca="true" t="shared" si="33" ref="T177:T187"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162</v>
      </c>
      <c r="AT177" s="203" t="s">
        <v>157</v>
      </c>
      <c r="AU177" s="203" t="s">
        <v>76</v>
      </c>
      <c r="AY177" s="17" t="s">
        <v>155</v>
      </c>
      <c r="BE177" s="204">
        <f aca="true" t="shared" si="34" ref="BE177:BE187">IF(N177="základní",J177,0)</f>
        <v>0</v>
      </c>
      <c r="BF177" s="204">
        <f aca="true" t="shared" si="35" ref="BF177:BF187">IF(N177="snížená",J177,0)</f>
        <v>0</v>
      </c>
      <c r="BG177" s="204">
        <f aca="true" t="shared" si="36" ref="BG177:BG187">IF(N177="zákl. přenesená",J177,0)</f>
        <v>0</v>
      </c>
      <c r="BH177" s="204">
        <f aca="true" t="shared" si="37" ref="BH177:BH187">IF(N177="sníž. přenesená",J177,0)</f>
        <v>0</v>
      </c>
      <c r="BI177" s="204">
        <f aca="true" t="shared" si="38" ref="BI177:BI187">IF(N177="nulová",J177,0)</f>
        <v>0</v>
      </c>
      <c r="BJ177" s="17" t="s">
        <v>84</v>
      </c>
      <c r="BK177" s="204">
        <f aca="true" t="shared" si="39" ref="BK177:BK187">ROUND(I177*H177,2)</f>
        <v>0</v>
      </c>
      <c r="BL177" s="17" t="s">
        <v>162</v>
      </c>
      <c r="BM177" s="203" t="s">
        <v>944</v>
      </c>
    </row>
    <row r="178" spans="1:65" s="2" customFormat="1" ht="16.5" customHeight="1">
      <c r="A178" s="34"/>
      <c r="B178" s="35"/>
      <c r="C178" s="228" t="s">
        <v>364</v>
      </c>
      <c r="D178" s="228" t="s">
        <v>204</v>
      </c>
      <c r="E178" s="229" t="s">
        <v>1384</v>
      </c>
      <c r="F178" s="230" t="s">
        <v>1385</v>
      </c>
      <c r="G178" s="231" t="s">
        <v>1346</v>
      </c>
      <c r="H178" s="232">
        <v>5</v>
      </c>
      <c r="I178" s="233"/>
      <c r="J178" s="234">
        <f t="shared" si="30"/>
        <v>0</v>
      </c>
      <c r="K178" s="230" t="s">
        <v>1</v>
      </c>
      <c r="L178" s="235"/>
      <c r="M178" s="236" t="s">
        <v>1</v>
      </c>
      <c r="N178" s="237" t="s">
        <v>41</v>
      </c>
      <c r="O178" s="71"/>
      <c r="P178" s="201">
        <f t="shared" si="31"/>
        <v>0</v>
      </c>
      <c r="Q178" s="201">
        <v>0</v>
      </c>
      <c r="R178" s="201">
        <f t="shared" si="32"/>
        <v>0</v>
      </c>
      <c r="S178" s="201">
        <v>0</v>
      </c>
      <c r="T178" s="202">
        <f t="shared" si="3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197</v>
      </c>
      <c r="AT178" s="203" t="s">
        <v>204</v>
      </c>
      <c r="AU178" s="203" t="s">
        <v>76</v>
      </c>
      <c r="AY178" s="17" t="s">
        <v>155</v>
      </c>
      <c r="BE178" s="204">
        <f t="shared" si="34"/>
        <v>0</v>
      </c>
      <c r="BF178" s="204">
        <f t="shared" si="35"/>
        <v>0</v>
      </c>
      <c r="BG178" s="204">
        <f t="shared" si="36"/>
        <v>0</v>
      </c>
      <c r="BH178" s="204">
        <f t="shared" si="37"/>
        <v>0</v>
      </c>
      <c r="BI178" s="204">
        <f t="shared" si="38"/>
        <v>0</v>
      </c>
      <c r="BJ178" s="17" t="s">
        <v>84</v>
      </c>
      <c r="BK178" s="204">
        <f t="shared" si="39"/>
        <v>0</v>
      </c>
      <c r="BL178" s="17" t="s">
        <v>162</v>
      </c>
      <c r="BM178" s="203" t="s">
        <v>948</v>
      </c>
    </row>
    <row r="179" spans="1:65" s="2" customFormat="1" ht="21.75" customHeight="1">
      <c r="A179" s="34"/>
      <c r="B179" s="35"/>
      <c r="C179" s="192" t="s">
        <v>368</v>
      </c>
      <c r="D179" s="192" t="s">
        <v>157</v>
      </c>
      <c r="E179" s="193" t="s">
        <v>1386</v>
      </c>
      <c r="F179" s="194" t="s">
        <v>1387</v>
      </c>
      <c r="G179" s="195" t="s">
        <v>1337</v>
      </c>
      <c r="H179" s="196">
        <v>7</v>
      </c>
      <c r="I179" s="197"/>
      <c r="J179" s="198">
        <f t="shared" si="30"/>
        <v>0</v>
      </c>
      <c r="K179" s="194" t="s">
        <v>1</v>
      </c>
      <c r="L179" s="39"/>
      <c r="M179" s="199" t="s">
        <v>1</v>
      </c>
      <c r="N179" s="200" t="s">
        <v>41</v>
      </c>
      <c r="O179" s="71"/>
      <c r="P179" s="201">
        <f t="shared" si="31"/>
        <v>0</v>
      </c>
      <c r="Q179" s="201">
        <v>0</v>
      </c>
      <c r="R179" s="201">
        <f t="shared" si="32"/>
        <v>0</v>
      </c>
      <c r="S179" s="201">
        <v>0</v>
      </c>
      <c r="T179" s="202">
        <f t="shared" si="3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162</v>
      </c>
      <c r="AT179" s="203" t="s">
        <v>157</v>
      </c>
      <c r="AU179" s="203" t="s">
        <v>76</v>
      </c>
      <c r="AY179" s="17" t="s">
        <v>155</v>
      </c>
      <c r="BE179" s="204">
        <f t="shared" si="34"/>
        <v>0</v>
      </c>
      <c r="BF179" s="204">
        <f t="shared" si="35"/>
        <v>0</v>
      </c>
      <c r="BG179" s="204">
        <f t="shared" si="36"/>
        <v>0</v>
      </c>
      <c r="BH179" s="204">
        <f t="shared" si="37"/>
        <v>0</v>
      </c>
      <c r="BI179" s="204">
        <f t="shared" si="38"/>
        <v>0</v>
      </c>
      <c r="BJ179" s="17" t="s">
        <v>84</v>
      </c>
      <c r="BK179" s="204">
        <f t="shared" si="39"/>
        <v>0</v>
      </c>
      <c r="BL179" s="17" t="s">
        <v>162</v>
      </c>
      <c r="BM179" s="203" t="s">
        <v>952</v>
      </c>
    </row>
    <row r="180" spans="1:65" s="2" customFormat="1" ht="16.5" customHeight="1">
      <c r="A180" s="34"/>
      <c r="B180" s="35"/>
      <c r="C180" s="228" t="s">
        <v>373</v>
      </c>
      <c r="D180" s="228" t="s">
        <v>204</v>
      </c>
      <c r="E180" s="229" t="s">
        <v>1388</v>
      </c>
      <c r="F180" s="230" t="s">
        <v>1389</v>
      </c>
      <c r="G180" s="231" t="s">
        <v>1337</v>
      </c>
      <c r="H180" s="232">
        <v>7</v>
      </c>
      <c r="I180" s="233"/>
      <c r="J180" s="234">
        <f t="shared" si="30"/>
        <v>0</v>
      </c>
      <c r="K180" s="230" t="s">
        <v>1</v>
      </c>
      <c r="L180" s="235"/>
      <c r="M180" s="236" t="s">
        <v>1</v>
      </c>
      <c r="N180" s="237" t="s">
        <v>41</v>
      </c>
      <c r="O180" s="71"/>
      <c r="P180" s="201">
        <f t="shared" si="31"/>
        <v>0</v>
      </c>
      <c r="Q180" s="201">
        <v>0</v>
      </c>
      <c r="R180" s="201">
        <f t="shared" si="32"/>
        <v>0</v>
      </c>
      <c r="S180" s="201">
        <v>0</v>
      </c>
      <c r="T180" s="202">
        <f t="shared" si="3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197</v>
      </c>
      <c r="AT180" s="203" t="s">
        <v>204</v>
      </c>
      <c r="AU180" s="203" t="s">
        <v>76</v>
      </c>
      <c r="AY180" s="17" t="s">
        <v>155</v>
      </c>
      <c r="BE180" s="204">
        <f t="shared" si="34"/>
        <v>0</v>
      </c>
      <c r="BF180" s="204">
        <f t="shared" si="35"/>
        <v>0</v>
      </c>
      <c r="BG180" s="204">
        <f t="shared" si="36"/>
        <v>0</v>
      </c>
      <c r="BH180" s="204">
        <f t="shared" si="37"/>
        <v>0</v>
      </c>
      <c r="BI180" s="204">
        <f t="shared" si="38"/>
        <v>0</v>
      </c>
      <c r="BJ180" s="17" t="s">
        <v>84</v>
      </c>
      <c r="BK180" s="204">
        <f t="shared" si="39"/>
        <v>0</v>
      </c>
      <c r="BL180" s="17" t="s">
        <v>162</v>
      </c>
      <c r="BM180" s="203" t="s">
        <v>956</v>
      </c>
    </row>
    <row r="181" spans="1:65" s="2" customFormat="1" ht="16.5" customHeight="1">
      <c r="A181" s="34"/>
      <c r="B181" s="35"/>
      <c r="C181" s="192" t="s">
        <v>377</v>
      </c>
      <c r="D181" s="192" t="s">
        <v>157</v>
      </c>
      <c r="E181" s="193" t="s">
        <v>1390</v>
      </c>
      <c r="F181" s="194" t="s">
        <v>1391</v>
      </c>
      <c r="G181" s="195" t="s">
        <v>204</v>
      </c>
      <c r="H181" s="196">
        <v>30</v>
      </c>
      <c r="I181" s="197"/>
      <c r="J181" s="198">
        <f t="shared" si="30"/>
        <v>0</v>
      </c>
      <c r="K181" s="194" t="s">
        <v>1</v>
      </c>
      <c r="L181" s="39"/>
      <c r="M181" s="199" t="s">
        <v>1</v>
      </c>
      <c r="N181" s="200" t="s">
        <v>41</v>
      </c>
      <c r="O181" s="71"/>
      <c r="P181" s="201">
        <f t="shared" si="31"/>
        <v>0</v>
      </c>
      <c r="Q181" s="201">
        <v>0</v>
      </c>
      <c r="R181" s="201">
        <f t="shared" si="32"/>
        <v>0</v>
      </c>
      <c r="S181" s="201">
        <v>0</v>
      </c>
      <c r="T181" s="202">
        <f t="shared" si="3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162</v>
      </c>
      <c r="AT181" s="203" t="s">
        <v>157</v>
      </c>
      <c r="AU181" s="203" t="s">
        <v>76</v>
      </c>
      <c r="AY181" s="17" t="s">
        <v>155</v>
      </c>
      <c r="BE181" s="204">
        <f t="shared" si="34"/>
        <v>0</v>
      </c>
      <c r="BF181" s="204">
        <f t="shared" si="35"/>
        <v>0</v>
      </c>
      <c r="BG181" s="204">
        <f t="shared" si="36"/>
        <v>0</v>
      </c>
      <c r="BH181" s="204">
        <f t="shared" si="37"/>
        <v>0</v>
      </c>
      <c r="BI181" s="204">
        <f t="shared" si="38"/>
        <v>0</v>
      </c>
      <c r="BJ181" s="17" t="s">
        <v>84</v>
      </c>
      <c r="BK181" s="204">
        <f t="shared" si="39"/>
        <v>0</v>
      </c>
      <c r="BL181" s="17" t="s">
        <v>162</v>
      </c>
      <c r="BM181" s="203" t="s">
        <v>1392</v>
      </c>
    </row>
    <row r="182" spans="1:65" s="2" customFormat="1" ht="16.5" customHeight="1">
      <c r="A182" s="34"/>
      <c r="B182" s="35"/>
      <c r="C182" s="192" t="s">
        <v>381</v>
      </c>
      <c r="D182" s="192" t="s">
        <v>157</v>
      </c>
      <c r="E182" s="193" t="s">
        <v>1393</v>
      </c>
      <c r="F182" s="194" t="s">
        <v>1394</v>
      </c>
      <c r="G182" s="195" t="s">
        <v>1395</v>
      </c>
      <c r="H182" s="196">
        <v>164.706</v>
      </c>
      <c r="I182" s="197"/>
      <c r="J182" s="198">
        <f t="shared" si="30"/>
        <v>0</v>
      </c>
      <c r="K182" s="194" t="s">
        <v>1</v>
      </c>
      <c r="L182" s="39"/>
      <c r="M182" s="199" t="s">
        <v>1</v>
      </c>
      <c r="N182" s="200" t="s">
        <v>41</v>
      </c>
      <c r="O182" s="71"/>
      <c r="P182" s="201">
        <f t="shared" si="31"/>
        <v>0</v>
      </c>
      <c r="Q182" s="201">
        <v>0</v>
      </c>
      <c r="R182" s="201">
        <f t="shared" si="32"/>
        <v>0</v>
      </c>
      <c r="S182" s="201">
        <v>0</v>
      </c>
      <c r="T182" s="202">
        <f t="shared" si="3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162</v>
      </c>
      <c r="AT182" s="203" t="s">
        <v>157</v>
      </c>
      <c r="AU182" s="203" t="s">
        <v>76</v>
      </c>
      <c r="AY182" s="17" t="s">
        <v>155</v>
      </c>
      <c r="BE182" s="204">
        <f t="shared" si="34"/>
        <v>0</v>
      </c>
      <c r="BF182" s="204">
        <f t="shared" si="35"/>
        <v>0</v>
      </c>
      <c r="BG182" s="204">
        <f t="shared" si="36"/>
        <v>0</v>
      </c>
      <c r="BH182" s="204">
        <f t="shared" si="37"/>
        <v>0</v>
      </c>
      <c r="BI182" s="204">
        <f t="shared" si="38"/>
        <v>0</v>
      </c>
      <c r="BJ182" s="17" t="s">
        <v>84</v>
      </c>
      <c r="BK182" s="204">
        <f t="shared" si="39"/>
        <v>0</v>
      </c>
      <c r="BL182" s="17" t="s">
        <v>162</v>
      </c>
      <c r="BM182" s="203" t="s">
        <v>1396</v>
      </c>
    </row>
    <row r="183" spans="1:65" s="2" customFormat="1" ht="16.5" customHeight="1">
      <c r="A183" s="34"/>
      <c r="B183" s="35"/>
      <c r="C183" s="192" t="s">
        <v>385</v>
      </c>
      <c r="D183" s="192" t="s">
        <v>157</v>
      </c>
      <c r="E183" s="193" t="s">
        <v>189</v>
      </c>
      <c r="F183" s="194" t="s">
        <v>1397</v>
      </c>
      <c r="G183" s="195" t="s">
        <v>1298</v>
      </c>
      <c r="H183" s="196">
        <v>10</v>
      </c>
      <c r="I183" s="197"/>
      <c r="J183" s="198">
        <f t="shared" si="30"/>
        <v>0</v>
      </c>
      <c r="K183" s="194" t="s">
        <v>1</v>
      </c>
      <c r="L183" s="39"/>
      <c r="M183" s="199" t="s">
        <v>1</v>
      </c>
      <c r="N183" s="200" t="s">
        <v>41</v>
      </c>
      <c r="O183" s="71"/>
      <c r="P183" s="201">
        <f t="shared" si="31"/>
        <v>0</v>
      </c>
      <c r="Q183" s="201">
        <v>0</v>
      </c>
      <c r="R183" s="201">
        <f t="shared" si="32"/>
        <v>0</v>
      </c>
      <c r="S183" s="201">
        <v>0</v>
      </c>
      <c r="T183" s="202">
        <f t="shared" si="3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162</v>
      </c>
      <c r="AT183" s="203" t="s">
        <v>157</v>
      </c>
      <c r="AU183" s="203" t="s">
        <v>76</v>
      </c>
      <c r="AY183" s="17" t="s">
        <v>155</v>
      </c>
      <c r="BE183" s="204">
        <f t="shared" si="34"/>
        <v>0</v>
      </c>
      <c r="BF183" s="204">
        <f t="shared" si="35"/>
        <v>0</v>
      </c>
      <c r="BG183" s="204">
        <f t="shared" si="36"/>
        <v>0</v>
      </c>
      <c r="BH183" s="204">
        <f t="shared" si="37"/>
        <v>0</v>
      </c>
      <c r="BI183" s="204">
        <f t="shared" si="38"/>
        <v>0</v>
      </c>
      <c r="BJ183" s="17" t="s">
        <v>84</v>
      </c>
      <c r="BK183" s="204">
        <f t="shared" si="39"/>
        <v>0</v>
      </c>
      <c r="BL183" s="17" t="s">
        <v>162</v>
      </c>
      <c r="BM183" s="203" t="s">
        <v>1398</v>
      </c>
    </row>
    <row r="184" spans="1:65" s="2" customFormat="1" ht="16.5" customHeight="1">
      <c r="A184" s="34"/>
      <c r="B184" s="35"/>
      <c r="C184" s="192" t="s">
        <v>363</v>
      </c>
      <c r="D184" s="192" t="s">
        <v>157</v>
      </c>
      <c r="E184" s="193" t="s">
        <v>197</v>
      </c>
      <c r="F184" s="194" t="s">
        <v>1399</v>
      </c>
      <c r="G184" s="195" t="s">
        <v>1400</v>
      </c>
      <c r="H184" s="196">
        <v>20.588</v>
      </c>
      <c r="I184" s="197"/>
      <c r="J184" s="198">
        <f t="shared" si="30"/>
        <v>0</v>
      </c>
      <c r="K184" s="194" t="s">
        <v>1</v>
      </c>
      <c r="L184" s="39"/>
      <c r="M184" s="199" t="s">
        <v>1</v>
      </c>
      <c r="N184" s="200" t="s">
        <v>41</v>
      </c>
      <c r="O184" s="71"/>
      <c r="P184" s="201">
        <f t="shared" si="31"/>
        <v>0</v>
      </c>
      <c r="Q184" s="201">
        <v>0</v>
      </c>
      <c r="R184" s="201">
        <f t="shared" si="32"/>
        <v>0</v>
      </c>
      <c r="S184" s="201">
        <v>0</v>
      </c>
      <c r="T184" s="202">
        <f t="shared" si="3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162</v>
      </c>
      <c r="AT184" s="203" t="s">
        <v>157</v>
      </c>
      <c r="AU184" s="203" t="s">
        <v>76</v>
      </c>
      <c r="AY184" s="17" t="s">
        <v>155</v>
      </c>
      <c r="BE184" s="204">
        <f t="shared" si="34"/>
        <v>0</v>
      </c>
      <c r="BF184" s="204">
        <f t="shared" si="35"/>
        <v>0</v>
      </c>
      <c r="BG184" s="204">
        <f t="shared" si="36"/>
        <v>0</v>
      </c>
      <c r="BH184" s="204">
        <f t="shared" si="37"/>
        <v>0</v>
      </c>
      <c r="BI184" s="204">
        <f t="shared" si="38"/>
        <v>0</v>
      </c>
      <c r="BJ184" s="17" t="s">
        <v>84</v>
      </c>
      <c r="BK184" s="204">
        <f t="shared" si="39"/>
        <v>0</v>
      </c>
      <c r="BL184" s="17" t="s">
        <v>162</v>
      </c>
      <c r="BM184" s="203" t="s">
        <v>1401</v>
      </c>
    </row>
    <row r="185" spans="1:65" s="2" customFormat="1" ht="16.5" customHeight="1">
      <c r="A185" s="34"/>
      <c r="B185" s="35"/>
      <c r="C185" s="192" t="s">
        <v>392</v>
      </c>
      <c r="D185" s="192" t="s">
        <v>157</v>
      </c>
      <c r="E185" s="193" t="s">
        <v>1402</v>
      </c>
      <c r="F185" s="194" t="s">
        <v>1403</v>
      </c>
      <c r="G185" s="195" t="s">
        <v>1298</v>
      </c>
      <c r="H185" s="196">
        <v>20</v>
      </c>
      <c r="I185" s="197"/>
      <c r="J185" s="198">
        <f t="shared" si="30"/>
        <v>0</v>
      </c>
      <c r="K185" s="194" t="s">
        <v>1</v>
      </c>
      <c r="L185" s="39"/>
      <c r="M185" s="199" t="s">
        <v>1</v>
      </c>
      <c r="N185" s="200" t="s">
        <v>41</v>
      </c>
      <c r="O185" s="71"/>
      <c r="P185" s="201">
        <f t="shared" si="31"/>
        <v>0</v>
      </c>
      <c r="Q185" s="201">
        <v>0</v>
      </c>
      <c r="R185" s="201">
        <f t="shared" si="32"/>
        <v>0</v>
      </c>
      <c r="S185" s="201">
        <v>0</v>
      </c>
      <c r="T185" s="202">
        <f t="shared" si="3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162</v>
      </c>
      <c r="AT185" s="203" t="s">
        <v>157</v>
      </c>
      <c r="AU185" s="203" t="s">
        <v>76</v>
      </c>
      <c r="AY185" s="17" t="s">
        <v>155</v>
      </c>
      <c r="BE185" s="204">
        <f t="shared" si="34"/>
        <v>0</v>
      </c>
      <c r="BF185" s="204">
        <f t="shared" si="35"/>
        <v>0</v>
      </c>
      <c r="BG185" s="204">
        <f t="shared" si="36"/>
        <v>0</v>
      </c>
      <c r="BH185" s="204">
        <f t="shared" si="37"/>
        <v>0</v>
      </c>
      <c r="BI185" s="204">
        <f t="shared" si="38"/>
        <v>0</v>
      </c>
      <c r="BJ185" s="17" t="s">
        <v>84</v>
      </c>
      <c r="BK185" s="204">
        <f t="shared" si="39"/>
        <v>0</v>
      </c>
      <c r="BL185" s="17" t="s">
        <v>162</v>
      </c>
      <c r="BM185" s="203" t="s">
        <v>1404</v>
      </c>
    </row>
    <row r="186" spans="1:65" s="2" customFormat="1" ht="16.5" customHeight="1">
      <c r="A186" s="34"/>
      <c r="B186" s="35"/>
      <c r="C186" s="192" t="s">
        <v>397</v>
      </c>
      <c r="D186" s="192" t="s">
        <v>157</v>
      </c>
      <c r="E186" s="193" t="s">
        <v>1405</v>
      </c>
      <c r="F186" s="194" t="s">
        <v>1406</v>
      </c>
      <c r="G186" s="195" t="s">
        <v>204</v>
      </c>
      <c r="H186" s="196">
        <v>370</v>
      </c>
      <c r="I186" s="197"/>
      <c r="J186" s="198">
        <f t="shared" si="30"/>
        <v>0</v>
      </c>
      <c r="K186" s="194" t="s">
        <v>1</v>
      </c>
      <c r="L186" s="39"/>
      <c r="M186" s="199" t="s">
        <v>1</v>
      </c>
      <c r="N186" s="200" t="s">
        <v>41</v>
      </c>
      <c r="O186" s="71"/>
      <c r="P186" s="201">
        <f t="shared" si="31"/>
        <v>0</v>
      </c>
      <c r="Q186" s="201">
        <v>0</v>
      </c>
      <c r="R186" s="201">
        <f t="shared" si="32"/>
        <v>0</v>
      </c>
      <c r="S186" s="201">
        <v>0</v>
      </c>
      <c r="T186" s="202">
        <f t="shared" si="3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162</v>
      </c>
      <c r="AT186" s="203" t="s">
        <v>157</v>
      </c>
      <c r="AU186" s="203" t="s">
        <v>76</v>
      </c>
      <c r="AY186" s="17" t="s">
        <v>155</v>
      </c>
      <c r="BE186" s="204">
        <f t="shared" si="34"/>
        <v>0</v>
      </c>
      <c r="BF186" s="204">
        <f t="shared" si="35"/>
        <v>0</v>
      </c>
      <c r="BG186" s="204">
        <f t="shared" si="36"/>
        <v>0</v>
      </c>
      <c r="BH186" s="204">
        <f t="shared" si="37"/>
        <v>0</v>
      </c>
      <c r="BI186" s="204">
        <f t="shared" si="38"/>
        <v>0</v>
      </c>
      <c r="BJ186" s="17" t="s">
        <v>84</v>
      </c>
      <c r="BK186" s="204">
        <f t="shared" si="39"/>
        <v>0</v>
      </c>
      <c r="BL186" s="17" t="s">
        <v>162</v>
      </c>
      <c r="BM186" s="203" t="s">
        <v>1407</v>
      </c>
    </row>
    <row r="187" spans="1:65" s="2" customFormat="1" ht="16.5" customHeight="1">
      <c r="A187" s="34"/>
      <c r="B187" s="35"/>
      <c r="C187" s="228" t="s">
        <v>401</v>
      </c>
      <c r="D187" s="228" t="s">
        <v>204</v>
      </c>
      <c r="E187" s="229" t="s">
        <v>1408</v>
      </c>
      <c r="F187" s="230" t="s">
        <v>1409</v>
      </c>
      <c r="G187" s="231" t="s">
        <v>1289</v>
      </c>
      <c r="H187" s="232">
        <v>10</v>
      </c>
      <c r="I187" s="233"/>
      <c r="J187" s="234">
        <f t="shared" si="30"/>
        <v>0</v>
      </c>
      <c r="K187" s="230" t="s">
        <v>1</v>
      </c>
      <c r="L187" s="235"/>
      <c r="M187" s="236" t="s">
        <v>1</v>
      </c>
      <c r="N187" s="237" t="s">
        <v>41</v>
      </c>
      <c r="O187" s="71"/>
      <c r="P187" s="201">
        <f t="shared" si="31"/>
        <v>0</v>
      </c>
      <c r="Q187" s="201">
        <v>0</v>
      </c>
      <c r="R187" s="201">
        <f t="shared" si="32"/>
        <v>0</v>
      </c>
      <c r="S187" s="201">
        <v>0</v>
      </c>
      <c r="T187" s="202">
        <f t="shared" si="3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197</v>
      </c>
      <c r="AT187" s="203" t="s">
        <v>204</v>
      </c>
      <c r="AU187" s="203" t="s">
        <v>76</v>
      </c>
      <c r="AY187" s="17" t="s">
        <v>155</v>
      </c>
      <c r="BE187" s="204">
        <f t="shared" si="34"/>
        <v>0</v>
      </c>
      <c r="BF187" s="204">
        <f t="shared" si="35"/>
        <v>0</v>
      </c>
      <c r="BG187" s="204">
        <f t="shared" si="36"/>
        <v>0</v>
      </c>
      <c r="BH187" s="204">
        <f t="shared" si="37"/>
        <v>0</v>
      </c>
      <c r="BI187" s="204">
        <f t="shared" si="38"/>
        <v>0</v>
      </c>
      <c r="BJ187" s="17" t="s">
        <v>84</v>
      </c>
      <c r="BK187" s="204">
        <f t="shared" si="39"/>
        <v>0</v>
      </c>
      <c r="BL187" s="17" t="s">
        <v>162</v>
      </c>
      <c r="BM187" s="203" t="s">
        <v>1410</v>
      </c>
    </row>
    <row r="188" spans="1:47" s="2" customFormat="1" ht="19.5">
      <c r="A188" s="34"/>
      <c r="B188" s="35"/>
      <c r="C188" s="36"/>
      <c r="D188" s="207" t="s">
        <v>475</v>
      </c>
      <c r="E188" s="36"/>
      <c r="F188" s="238" t="s">
        <v>1411</v>
      </c>
      <c r="G188" s="36"/>
      <c r="H188" s="36"/>
      <c r="I188" s="239"/>
      <c r="J188" s="36"/>
      <c r="K188" s="36"/>
      <c r="L188" s="39"/>
      <c r="M188" s="240"/>
      <c r="N188" s="241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475</v>
      </c>
      <c r="AU188" s="17" t="s">
        <v>76</v>
      </c>
    </row>
    <row r="189" spans="1:65" s="2" customFormat="1" ht="16.5" customHeight="1">
      <c r="A189" s="34"/>
      <c r="B189" s="35"/>
      <c r="C189" s="228" t="s">
        <v>405</v>
      </c>
      <c r="D189" s="228" t="s">
        <v>204</v>
      </c>
      <c r="E189" s="229" t="s">
        <v>1412</v>
      </c>
      <c r="F189" s="230" t="s">
        <v>1413</v>
      </c>
      <c r="G189" s="231" t="s">
        <v>1289</v>
      </c>
      <c r="H189" s="232">
        <v>10</v>
      </c>
      <c r="I189" s="233"/>
      <c r="J189" s="234">
        <f aca="true" t="shared" si="40" ref="J189:J194">ROUND(I189*H189,2)</f>
        <v>0</v>
      </c>
      <c r="K189" s="230" t="s">
        <v>1</v>
      </c>
      <c r="L189" s="235"/>
      <c r="M189" s="236" t="s">
        <v>1</v>
      </c>
      <c r="N189" s="237" t="s">
        <v>41</v>
      </c>
      <c r="O189" s="71"/>
      <c r="P189" s="201">
        <f aca="true" t="shared" si="41" ref="P189:P194">O189*H189</f>
        <v>0</v>
      </c>
      <c r="Q189" s="201">
        <v>0</v>
      </c>
      <c r="R189" s="201">
        <f aca="true" t="shared" si="42" ref="R189:R194">Q189*H189</f>
        <v>0</v>
      </c>
      <c r="S189" s="201">
        <v>0</v>
      </c>
      <c r="T189" s="202">
        <f aca="true" t="shared" si="43" ref="T189:T194"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197</v>
      </c>
      <c r="AT189" s="203" t="s">
        <v>204</v>
      </c>
      <c r="AU189" s="203" t="s">
        <v>76</v>
      </c>
      <c r="AY189" s="17" t="s">
        <v>155</v>
      </c>
      <c r="BE189" s="204">
        <f aca="true" t="shared" si="44" ref="BE189:BE194">IF(N189="základní",J189,0)</f>
        <v>0</v>
      </c>
      <c r="BF189" s="204">
        <f aca="true" t="shared" si="45" ref="BF189:BF194">IF(N189="snížená",J189,0)</f>
        <v>0</v>
      </c>
      <c r="BG189" s="204">
        <f aca="true" t="shared" si="46" ref="BG189:BG194">IF(N189="zákl. přenesená",J189,0)</f>
        <v>0</v>
      </c>
      <c r="BH189" s="204">
        <f aca="true" t="shared" si="47" ref="BH189:BH194">IF(N189="sníž. přenesená",J189,0)</f>
        <v>0</v>
      </c>
      <c r="BI189" s="204">
        <f aca="true" t="shared" si="48" ref="BI189:BI194">IF(N189="nulová",J189,0)</f>
        <v>0</v>
      </c>
      <c r="BJ189" s="17" t="s">
        <v>84</v>
      </c>
      <c r="BK189" s="204">
        <f aca="true" t="shared" si="49" ref="BK189:BK194">ROUND(I189*H189,2)</f>
        <v>0</v>
      </c>
      <c r="BL189" s="17" t="s">
        <v>162</v>
      </c>
      <c r="BM189" s="203" t="s">
        <v>1414</v>
      </c>
    </row>
    <row r="190" spans="1:65" s="2" customFormat="1" ht="16.5" customHeight="1">
      <c r="A190" s="34"/>
      <c r="B190" s="35"/>
      <c r="C190" s="192" t="s">
        <v>409</v>
      </c>
      <c r="D190" s="192" t="s">
        <v>157</v>
      </c>
      <c r="E190" s="193" t="s">
        <v>203</v>
      </c>
      <c r="F190" s="194" t="s">
        <v>1415</v>
      </c>
      <c r="G190" s="195" t="s">
        <v>204</v>
      </c>
      <c r="H190" s="196">
        <v>330</v>
      </c>
      <c r="I190" s="197"/>
      <c r="J190" s="198">
        <f t="shared" si="40"/>
        <v>0</v>
      </c>
      <c r="K190" s="194" t="s">
        <v>1</v>
      </c>
      <c r="L190" s="39"/>
      <c r="M190" s="199" t="s">
        <v>1</v>
      </c>
      <c r="N190" s="200" t="s">
        <v>41</v>
      </c>
      <c r="O190" s="71"/>
      <c r="P190" s="201">
        <f t="shared" si="41"/>
        <v>0</v>
      </c>
      <c r="Q190" s="201">
        <v>0</v>
      </c>
      <c r="R190" s="201">
        <f t="shared" si="42"/>
        <v>0</v>
      </c>
      <c r="S190" s="201">
        <v>0</v>
      </c>
      <c r="T190" s="202">
        <f t="shared" si="4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162</v>
      </c>
      <c r="AT190" s="203" t="s">
        <v>157</v>
      </c>
      <c r="AU190" s="203" t="s">
        <v>76</v>
      </c>
      <c r="AY190" s="17" t="s">
        <v>155</v>
      </c>
      <c r="BE190" s="204">
        <f t="shared" si="44"/>
        <v>0</v>
      </c>
      <c r="BF190" s="204">
        <f t="shared" si="45"/>
        <v>0</v>
      </c>
      <c r="BG190" s="204">
        <f t="shared" si="46"/>
        <v>0</v>
      </c>
      <c r="BH190" s="204">
        <f t="shared" si="47"/>
        <v>0</v>
      </c>
      <c r="BI190" s="204">
        <f t="shared" si="48"/>
        <v>0</v>
      </c>
      <c r="BJ190" s="17" t="s">
        <v>84</v>
      </c>
      <c r="BK190" s="204">
        <f t="shared" si="49"/>
        <v>0</v>
      </c>
      <c r="BL190" s="17" t="s">
        <v>162</v>
      </c>
      <c r="BM190" s="203" t="s">
        <v>1416</v>
      </c>
    </row>
    <row r="191" spans="1:65" s="2" customFormat="1" ht="16.5" customHeight="1">
      <c r="A191" s="34"/>
      <c r="B191" s="35"/>
      <c r="C191" s="192" t="s">
        <v>414</v>
      </c>
      <c r="D191" s="192" t="s">
        <v>157</v>
      </c>
      <c r="E191" s="193" t="s">
        <v>1417</v>
      </c>
      <c r="F191" s="194" t="s">
        <v>1418</v>
      </c>
      <c r="G191" s="195" t="s">
        <v>204</v>
      </c>
      <c r="H191" s="196">
        <v>330</v>
      </c>
      <c r="I191" s="197"/>
      <c r="J191" s="198">
        <f t="shared" si="40"/>
        <v>0</v>
      </c>
      <c r="K191" s="194" t="s">
        <v>1</v>
      </c>
      <c r="L191" s="39"/>
      <c r="M191" s="199" t="s">
        <v>1</v>
      </c>
      <c r="N191" s="200" t="s">
        <v>41</v>
      </c>
      <c r="O191" s="71"/>
      <c r="P191" s="201">
        <f t="shared" si="41"/>
        <v>0</v>
      </c>
      <c r="Q191" s="201">
        <v>0</v>
      </c>
      <c r="R191" s="201">
        <f t="shared" si="42"/>
        <v>0</v>
      </c>
      <c r="S191" s="201">
        <v>0</v>
      </c>
      <c r="T191" s="202">
        <f t="shared" si="4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162</v>
      </c>
      <c r="AT191" s="203" t="s">
        <v>157</v>
      </c>
      <c r="AU191" s="203" t="s">
        <v>76</v>
      </c>
      <c r="AY191" s="17" t="s">
        <v>155</v>
      </c>
      <c r="BE191" s="204">
        <f t="shared" si="44"/>
        <v>0</v>
      </c>
      <c r="BF191" s="204">
        <f t="shared" si="45"/>
        <v>0</v>
      </c>
      <c r="BG191" s="204">
        <f t="shared" si="46"/>
        <v>0</v>
      </c>
      <c r="BH191" s="204">
        <f t="shared" si="47"/>
        <v>0</v>
      </c>
      <c r="BI191" s="204">
        <f t="shared" si="48"/>
        <v>0</v>
      </c>
      <c r="BJ191" s="17" t="s">
        <v>84</v>
      </c>
      <c r="BK191" s="204">
        <f t="shared" si="49"/>
        <v>0</v>
      </c>
      <c r="BL191" s="17" t="s">
        <v>162</v>
      </c>
      <c r="BM191" s="203" t="s">
        <v>1419</v>
      </c>
    </row>
    <row r="192" spans="1:65" s="2" customFormat="1" ht="16.5" customHeight="1">
      <c r="A192" s="34"/>
      <c r="B192" s="35"/>
      <c r="C192" s="192" t="s">
        <v>418</v>
      </c>
      <c r="D192" s="192" t="s">
        <v>157</v>
      </c>
      <c r="E192" s="193" t="s">
        <v>1420</v>
      </c>
      <c r="F192" s="194" t="s">
        <v>1421</v>
      </c>
      <c r="G192" s="195" t="s">
        <v>1289</v>
      </c>
      <c r="H192" s="196">
        <v>2</v>
      </c>
      <c r="I192" s="197"/>
      <c r="J192" s="198">
        <f t="shared" si="40"/>
        <v>0</v>
      </c>
      <c r="K192" s="194" t="s">
        <v>1</v>
      </c>
      <c r="L192" s="39"/>
      <c r="M192" s="199" t="s">
        <v>1</v>
      </c>
      <c r="N192" s="200" t="s">
        <v>41</v>
      </c>
      <c r="O192" s="71"/>
      <c r="P192" s="201">
        <f t="shared" si="41"/>
        <v>0</v>
      </c>
      <c r="Q192" s="201">
        <v>0</v>
      </c>
      <c r="R192" s="201">
        <f t="shared" si="42"/>
        <v>0</v>
      </c>
      <c r="S192" s="201">
        <v>0</v>
      </c>
      <c r="T192" s="202">
        <f t="shared" si="4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162</v>
      </c>
      <c r="AT192" s="203" t="s">
        <v>157</v>
      </c>
      <c r="AU192" s="203" t="s">
        <v>76</v>
      </c>
      <c r="AY192" s="17" t="s">
        <v>155</v>
      </c>
      <c r="BE192" s="204">
        <f t="shared" si="44"/>
        <v>0</v>
      </c>
      <c r="BF192" s="204">
        <f t="shared" si="45"/>
        <v>0</v>
      </c>
      <c r="BG192" s="204">
        <f t="shared" si="46"/>
        <v>0</v>
      </c>
      <c r="BH192" s="204">
        <f t="shared" si="47"/>
        <v>0</v>
      </c>
      <c r="BI192" s="204">
        <f t="shared" si="48"/>
        <v>0</v>
      </c>
      <c r="BJ192" s="17" t="s">
        <v>84</v>
      </c>
      <c r="BK192" s="204">
        <f t="shared" si="49"/>
        <v>0</v>
      </c>
      <c r="BL192" s="17" t="s">
        <v>162</v>
      </c>
      <c r="BM192" s="203" t="s">
        <v>1422</v>
      </c>
    </row>
    <row r="193" spans="1:65" s="2" customFormat="1" ht="16.5" customHeight="1">
      <c r="A193" s="34"/>
      <c r="B193" s="35"/>
      <c r="C193" s="192" t="s">
        <v>422</v>
      </c>
      <c r="D193" s="192" t="s">
        <v>157</v>
      </c>
      <c r="E193" s="193" t="s">
        <v>1423</v>
      </c>
      <c r="F193" s="194" t="s">
        <v>1424</v>
      </c>
      <c r="G193" s="195" t="s">
        <v>1289</v>
      </c>
      <c r="H193" s="196">
        <v>1</v>
      </c>
      <c r="I193" s="197"/>
      <c r="J193" s="198">
        <f t="shared" si="40"/>
        <v>0</v>
      </c>
      <c r="K193" s="194" t="s">
        <v>1</v>
      </c>
      <c r="L193" s="39"/>
      <c r="M193" s="199" t="s">
        <v>1</v>
      </c>
      <c r="N193" s="200" t="s">
        <v>41</v>
      </c>
      <c r="O193" s="71"/>
      <c r="P193" s="201">
        <f t="shared" si="41"/>
        <v>0</v>
      </c>
      <c r="Q193" s="201">
        <v>0</v>
      </c>
      <c r="R193" s="201">
        <f t="shared" si="42"/>
        <v>0</v>
      </c>
      <c r="S193" s="201">
        <v>0</v>
      </c>
      <c r="T193" s="202">
        <f t="shared" si="4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162</v>
      </c>
      <c r="AT193" s="203" t="s">
        <v>157</v>
      </c>
      <c r="AU193" s="203" t="s">
        <v>76</v>
      </c>
      <c r="AY193" s="17" t="s">
        <v>155</v>
      </c>
      <c r="BE193" s="204">
        <f t="shared" si="44"/>
        <v>0</v>
      </c>
      <c r="BF193" s="204">
        <f t="shared" si="45"/>
        <v>0</v>
      </c>
      <c r="BG193" s="204">
        <f t="shared" si="46"/>
        <v>0</v>
      </c>
      <c r="BH193" s="204">
        <f t="shared" si="47"/>
        <v>0</v>
      </c>
      <c r="BI193" s="204">
        <f t="shared" si="48"/>
        <v>0</v>
      </c>
      <c r="BJ193" s="17" t="s">
        <v>84</v>
      </c>
      <c r="BK193" s="204">
        <f t="shared" si="49"/>
        <v>0</v>
      </c>
      <c r="BL193" s="17" t="s">
        <v>162</v>
      </c>
      <c r="BM193" s="203" t="s">
        <v>1425</v>
      </c>
    </row>
    <row r="194" spans="1:65" s="2" customFormat="1" ht="16.5" customHeight="1">
      <c r="A194" s="34"/>
      <c r="B194" s="35"/>
      <c r="C194" s="192" t="s">
        <v>426</v>
      </c>
      <c r="D194" s="192" t="s">
        <v>157</v>
      </c>
      <c r="E194" s="193" t="s">
        <v>210</v>
      </c>
      <c r="F194" s="194" t="s">
        <v>1426</v>
      </c>
      <c r="G194" s="195" t="s">
        <v>204</v>
      </c>
      <c r="H194" s="196">
        <v>350</v>
      </c>
      <c r="I194" s="197"/>
      <c r="J194" s="198">
        <f t="shared" si="40"/>
        <v>0</v>
      </c>
      <c r="K194" s="194" t="s">
        <v>1</v>
      </c>
      <c r="L194" s="39"/>
      <c r="M194" s="242" t="s">
        <v>1</v>
      </c>
      <c r="N194" s="243" t="s">
        <v>41</v>
      </c>
      <c r="O194" s="244"/>
      <c r="P194" s="245">
        <f t="shared" si="41"/>
        <v>0</v>
      </c>
      <c r="Q194" s="245">
        <v>0</v>
      </c>
      <c r="R194" s="245">
        <f t="shared" si="42"/>
        <v>0</v>
      </c>
      <c r="S194" s="245">
        <v>0</v>
      </c>
      <c r="T194" s="246">
        <f t="shared" si="4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162</v>
      </c>
      <c r="AT194" s="203" t="s">
        <v>157</v>
      </c>
      <c r="AU194" s="203" t="s">
        <v>76</v>
      </c>
      <c r="AY194" s="17" t="s">
        <v>155</v>
      </c>
      <c r="BE194" s="204">
        <f t="shared" si="44"/>
        <v>0</v>
      </c>
      <c r="BF194" s="204">
        <f t="shared" si="45"/>
        <v>0</v>
      </c>
      <c r="BG194" s="204">
        <f t="shared" si="46"/>
        <v>0</v>
      </c>
      <c r="BH194" s="204">
        <f t="shared" si="47"/>
        <v>0</v>
      </c>
      <c r="BI194" s="204">
        <f t="shared" si="48"/>
        <v>0</v>
      </c>
      <c r="BJ194" s="17" t="s">
        <v>84</v>
      </c>
      <c r="BK194" s="204">
        <f t="shared" si="49"/>
        <v>0</v>
      </c>
      <c r="BL194" s="17" t="s">
        <v>162</v>
      </c>
      <c r="BM194" s="203" t="s">
        <v>1427</v>
      </c>
    </row>
    <row r="195" spans="1:31" s="2" customFormat="1" ht="6.95" customHeight="1">
      <c r="A195" s="34"/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39"/>
      <c r="M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</row>
  </sheetData>
  <sheetProtection algorithmName="SHA-512" hashValue="fu498ACf8uZMO8MPXJ2K5ExqvNMc0QgpKB+sCcI9s2PrX1Z3UOrY5V2D20CuGXbFsJfgg5G51KrE0pAOkdgkaA==" saltValue="XCP3JbqXgJAhIBBqNIlR92m4EOde/04k5LcoKaRTFQZEZvwcmzuUVKA24aBLHA/7l7hMLH6CsYiDiT5vl2zvSw==" spinCount="100000" sheet="1" objects="1" scenarios="1" formatColumns="0" formatRows="0" autoFilter="0"/>
  <autoFilter ref="C115:K194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6"/>
      <c r="C3" s="117"/>
      <c r="D3" s="117"/>
      <c r="E3" s="117"/>
      <c r="F3" s="117"/>
      <c r="G3" s="117"/>
      <c r="H3" s="20"/>
    </row>
    <row r="4" spans="2:8" s="1" customFormat="1" ht="24.95" customHeight="1">
      <c r="B4" s="20"/>
      <c r="C4" s="118" t="s">
        <v>1428</v>
      </c>
      <c r="H4" s="20"/>
    </row>
    <row r="5" spans="2:8" s="1" customFormat="1" ht="12" customHeight="1">
      <c r="B5" s="20"/>
      <c r="C5" s="260" t="s">
        <v>13</v>
      </c>
      <c r="D5" s="343" t="s">
        <v>14</v>
      </c>
      <c r="E5" s="286"/>
      <c r="F5" s="286"/>
      <c r="H5" s="20"/>
    </row>
    <row r="6" spans="2:8" s="1" customFormat="1" ht="36.95" customHeight="1">
      <c r="B6" s="20"/>
      <c r="C6" s="261" t="s">
        <v>16</v>
      </c>
      <c r="D6" s="344" t="s">
        <v>17</v>
      </c>
      <c r="E6" s="286"/>
      <c r="F6" s="286"/>
      <c r="H6" s="20"/>
    </row>
    <row r="7" spans="2:8" s="1" customFormat="1" ht="16.5" customHeight="1">
      <c r="B7" s="20"/>
      <c r="C7" s="120" t="s">
        <v>22</v>
      </c>
      <c r="D7" s="121" t="str">
        <f>'Rekapitulace stavby'!AN8</f>
        <v>14. 6. 2023</v>
      </c>
      <c r="H7" s="20"/>
    </row>
    <row r="8" spans="1:8" s="2" customFormat="1" ht="10.7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5"/>
      <c r="B9" s="262"/>
      <c r="C9" s="263" t="s">
        <v>57</v>
      </c>
      <c r="D9" s="264" t="s">
        <v>58</v>
      </c>
      <c r="E9" s="264" t="s">
        <v>142</v>
      </c>
      <c r="F9" s="265" t="s">
        <v>1429</v>
      </c>
      <c r="G9" s="165"/>
      <c r="H9" s="262"/>
    </row>
    <row r="10" spans="1:8" s="2" customFormat="1" ht="26.45" customHeight="1">
      <c r="A10" s="34"/>
      <c r="B10" s="39"/>
      <c r="C10" s="266" t="s">
        <v>1430</v>
      </c>
      <c r="D10" s="266" t="s">
        <v>82</v>
      </c>
      <c r="E10" s="34"/>
      <c r="F10" s="34"/>
      <c r="G10" s="34"/>
      <c r="H10" s="39"/>
    </row>
    <row r="11" spans="1:8" s="2" customFormat="1" ht="16.7" customHeight="1">
      <c r="A11" s="34"/>
      <c r="B11" s="39"/>
      <c r="C11" s="267" t="s">
        <v>112</v>
      </c>
      <c r="D11" s="268" t="s">
        <v>112</v>
      </c>
      <c r="E11" s="269" t="s">
        <v>113</v>
      </c>
      <c r="F11" s="270">
        <v>371</v>
      </c>
      <c r="G11" s="34"/>
      <c r="H11" s="39"/>
    </row>
    <row r="12" spans="1:8" s="2" customFormat="1" ht="16.7" customHeight="1">
      <c r="A12" s="34"/>
      <c r="B12" s="39"/>
      <c r="C12" s="271" t="s">
        <v>1</v>
      </c>
      <c r="D12" s="271" t="s">
        <v>193</v>
      </c>
      <c r="E12" s="17" t="s">
        <v>1</v>
      </c>
      <c r="F12" s="272">
        <v>27</v>
      </c>
      <c r="G12" s="34"/>
      <c r="H12" s="39"/>
    </row>
    <row r="13" spans="1:8" s="2" customFormat="1" ht="16.7" customHeight="1">
      <c r="A13" s="34"/>
      <c r="B13" s="39"/>
      <c r="C13" s="271" t="s">
        <v>1</v>
      </c>
      <c r="D13" s="271" t="s">
        <v>194</v>
      </c>
      <c r="E13" s="17" t="s">
        <v>1</v>
      </c>
      <c r="F13" s="272">
        <v>62</v>
      </c>
      <c r="G13" s="34"/>
      <c r="H13" s="39"/>
    </row>
    <row r="14" spans="1:8" s="2" customFormat="1" ht="16.7" customHeight="1">
      <c r="A14" s="34"/>
      <c r="B14" s="39"/>
      <c r="C14" s="271" t="s">
        <v>1</v>
      </c>
      <c r="D14" s="271" t="s">
        <v>195</v>
      </c>
      <c r="E14" s="17" t="s">
        <v>1</v>
      </c>
      <c r="F14" s="272">
        <v>17</v>
      </c>
      <c r="G14" s="34"/>
      <c r="H14" s="39"/>
    </row>
    <row r="15" spans="1:8" s="2" customFormat="1" ht="16.7" customHeight="1">
      <c r="A15" s="34"/>
      <c r="B15" s="39"/>
      <c r="C15" s="271" t="s">
        <v>1</v>
      </c>
      <c r="D15" s="271" t="s">
        <v>196</v>
      </c>
      <c r="E15" s="17" t="s">
        <v>1</v>
      </c>
      <c r="F15" s="272">
        <v>265</v>
      </c>
      <c r="G15" s="34"/>
      <c r="H15" s="39"/>
    </row>
    <row r="16" spans="1:8" s="2" customFormat="1" ht="16.7" customHeight="1">
      <c r="A16" s="34"/>
      <c r="B16" s="39"/>
      <c r="C16" s="271" t="s">
        <v>112</v>
      </c>
      <c r="D16" s="271" t="s">
        <v>174</v>
      </c>
      <c r="E16" s="17" t="s">
        <v>1</v>
      </c>
      <c r="F16" s="272">
        <v>371</v>
      </c>
      <c r="G16" s="34"/>
      <c r="H16" s="39"/>
    </row>
    <row r="17" spans="1:8" s="2" customFormat="1" ht="16.7" customHeight="1">
      <c r="A17" s="34"/>
      <c r="B17" s="39"/>
      <c r="C17" s="273" t="s">
        <v>1431</v>
      </c>
      <c r="D17" s="34"/>
      <c r="E17" s="34"/>
      <c r="F17" s="34"/>
      <c r="G17" s="34"/>
      <c r="H17" s="39"/>
    </row>
    <row r="18" spans="1:8" s="2" customFormat="1" ht="22.5">
      <c r="A18" s="34"/>
      <c r="B18" s="39"/>
      <c r="C18" s="271" t="s">
        <v>190</v>
      </c>
      <c r="D18" s="271" t="s">
        <v>1432</v>
      </c>
      <c r="E18" s="17" t="s">
        <v>113</v>
      </c>
      <c r="F18" s="272">
        <v>371</v>
      </c>
      <c r="G18" s="34"/>
      <c r="H18" s="39"/>
    </row>
    <row r="19" spans="1:8" s="2" customFormat="1" ht="33.75">
      <c r="A19" s="34"/>
      <c r="B19" s="39"/>
      <c r="C19" s="271" t="s">
        <v>211</v>
      </c>
      <c r="D19" s="271" t="s">
        <v>212</v>
      </c>
      <c r="E19" s="17" t="s">
        <v>113</v>
      </c>
      <c r="F19" s="272">
        <v>2692.28</v>
      </c>
      <c r="G19" s="34"/>
      <c r="H19" s="39"/>
    </row>
    <row r="20" spans="1:8" s="2" customFormat="1" ht="16.7" customHeight="1">
      <c r="A20" s="34"/>
      <c r="B20" s="39"/>
      <c r="C20" s="267" t="s">
        <v>115</v>
      </c>
      <c r="D20" s="268" t="s">
        <v>115</v>
      </c>
      <c r="E20" s="269" t="s">
        <v>113</v>
      </c>
      <c r="F20" s="270">
        <v>1198.08</v>
      </c>
      <c r="G20" s="34"/>
      <c r="H20" s="39"/>
    </row>
    <row r="21" spans="1:8" s="2" customFormat="1" ht="16.7" customHeight="1">
      <c r="A21" s="34"/>
      <c r="B21" s="39"/>
      <c r="C21" s="271" t="s">
        <v>115</v>
      </c>
      <c r="D21" s="271" t="s">
        <v>188</v>
      </c>
      <c r="E21" s="17" t="s">
        <v>1</v>
      </c>
      <c r="F21" s="272">
        <v>1198.08</v>
      </c>
      <c r="G21" s="34"/>
      <c r="H21" s="39"/>
    </row>
    <row r="22" spans="1:8" s="2" customFormat="1" ht="16.7" customHeight="1">
      <c r="A22" s="34"/>
      <c r="B22" s="39"/>
      <c r="C22" s="273" t="s">
        <v>1431</v>
      </c>
      <c r="D22" s="34"/>
      <c r="E22" s="34"/>
      <c r="F22" s="34"/>
      <c r="G22" s="34"/>
      <c r="H22" s="39"/>
    </row>
    <row r="23" spans="1:8" s="2" customFormat="1" ht="22.5">
      <c r="A23" s="34"/>
      <c r="B23" s="39"/>
      <c r="C23" s="271" t="s">
        <v>184</v>
      </c>
      <c r="D23" s="271" t="s">
        <v>1433</v>
      </c>
      <c r="E23" s="17" t="s">
        <v>113</v>
      </c>
      <c r="F23" s="272">
        <v>2321.28</v>
      </c>
      <c r="G23" s="34"/>
      <c r="H23" s="39"/>
    </row>
    <row r="24" spans="1:8" s="2" customFormat="1" ht="33.75">
      <c r="A24" s="34"/>
      <c r="B24" s="39"/>
      <c r="C24" s="271" t="s">
        <v>211</v>
      </c>
      <c r="D24" s="271" t="s">
        <v>212</v>
      </c>
      <c r="E24" s="17" t="s">
        <v>113</v>
      </c>
      <c r="F24" s="272">
        <v>2692.28</v>
      </c>
      <c r="G24" s="34"/>
      <c r="H24" s="39"/>
    </row>
    <row r="25" spans="1:8" s="2" customFormat="1" ht="16.7" customHeight="1">
      <c r="A25" s="34"/>
      <c r="B25" s="39"/>
      <c r="C25" s="267" t="s">
        <v>118</v>
      </c>
      <c r="D25" s="268" t="s">
        <v>118</v>
      </c>
      <c r="E25" s="269" t="s">
        <v>113</v>
      </c>
      <c r="F25" s="270">
        <v>1123.2</v>
      </c>
      <c r="G25" s="34"/>
      <c r="H25" s="39"/>
    </row>
    <row r="26" spans="1:8" s="2" customFormat="1" ht="16.7" customHeight="1">
      <c r="A26" s="34"/>
      <c r="B26" s="39"/>
      <c r="C26" s="271" t="s">
        <v>118</v>
      </c>
      <c r="D26" s="271" t="s">
        <v>187</v>
      </c>
      <c r="E26" s="17" t="s">
        <v>1</v>
      </c>
      <c r="F26" s="272">
        <v>1123.2</v>
      </c>
      <c r="G26" s="34"/>
      <c r="H26" s="39"/>
    </row>
    <row r="27" spans="1:8" s="2" customFormat="1" ht="16.7" customHeight="1">
      <c r="A27" s="34"/>
      <c r="B27" s="39"/>
      <c r="C27" s="273" t="s">
        <v>1431</v>
      </c>
      <c r="D27" s="34"/>
      <c r="E27" s="34"/>
      <c r="F27" s="34"/>
      <c r="G27" s="34"/>
      <c r="H27" s="39"/>
    </row>
    <row r="28" spans="1:8" s="2" customFormat="1" ht="22.5">
      <c r="A28" s="34"/>
      <c r="B28" s="39"/>
      <c r="C28" s="271" t="s">
        <v>184</v>
      </c>
      <c r="D28" s="271" t="s">
        <v>1433</v>
      </c>
      <c r="E28" s="17" t="s">
        <v>113</v>
      </c>
      <c r="F28" s="272">
        <v>2321.28</v>
      </c>
      <c r="G28" s="34"/>
      <c r="H28" s="39"/>
    </row>
    <row r="29" spans="1:8" s="2" customFormat="1" ht="33.75">
      <c r="A29" s="34"/>
      <c r="B29" s="39"/>
      <c r="C29" s="271" t="s">
        <v>211</v>
      </c>
      <c r="D29" s="271" t="s">
        <v>212</v>
      </c>
      <c r="E29" s="17" t="s">
        <v>113</v>
      </c>
      <c r="F29" s="272">
        <v>2692.28</v>
      </c>
      <c r="G29" s="34"/>
      <c r="H29" s="39"/>
    </row>
    <row r="30" spans="1:8" s="2" customFormat="1" ht="16.7" customHeight="1">
      <c r="A30" s="34"/>
      <c r="B30" s="39"/>
      <c r="C30" s="267" t="s">
        <v>202</v>
      </c>
      <c r="D30" s="268" t="s">
        <v>202</v>
      </c>
      <c r="E30" s="269" t="s">
        <v>113</v>
      </c>
      <c r="F30" s="270">
        <v>62</v>
      </c>
      <c r="G30" s="34"/>
      <c r="H30" s="39"/>
    </row>
    <row r="31" spans="1:8" s="2" customFormat="1" ht="16.7" customHeight="1">
      <c r="A31" s="34"/>
      <c r="B31" s="39"/>
      <c r="C31" s="271" t="s">
        <v>1</v>
      </c>
      <c r="D31" s="271" t="s">
        <v>201</v>
      </c>
      <c r="E31" s="17" t="s">
        <v>1</v>
      </c>
      <c r="F31" s="272">
        <v>62</v>
      </c>
      <c r="G31" s="34"/>
      <c r="H31" s="39"/>
    </row>
    <row r="32" spans="1:8" s="2" customFormat="1" ht="16.7" customHeight="1">
      <c r="A32" s="34"/>
      <c r="B32" s="39"/>
      <c r="C32" s="271" t="s">
        <v>202</v>
      </c>
      <c r="D32" s="271" t="s">
        <v>174</v>
      </c>
      <c r="E32" s="17" t="s">
        <v>1</v>
      </c>
      <c r="F32" s="272">
        <v>62</v>
      </c>
      <c r="G32" s="34"/>
      <c r="H32" s="39"/>
    </row>
    <row r="33" spans="1:8" s="2" customFormat="1" ht="26.45" customHeight="1">
      <c r="A33" s="34"/>
      <c r="B33" s="39"/>
      <c r="C33" s="266" t="s">
        <v>1434</v>
      </c>
      <c r="D33" s="266" t="s">
        <v>97</v>
      </c>
      <c r="E33" s="34"/>
      <c r="F33" s="34"/>
      <c r="G33" s="34"/>
      <c r="H33" s="39"/>
    </row>
    <row r="34" spans="1:8" s="2" customFormat="1" ht="16.7" customHeight="1">
      <c r="A34" s="34"/>
      <c r="B34" s="39"/>
      <c r="C34" s="267" t="s">
        <v>112</v>
      </c>
      <c r="D34" s="268" t="s">
        <v>112</v>
      </c>
      <c r="E34" s="269" t="s">
        <v>113</v>
      </c>
      <c r="F34" s="270">
        <v>86.25</v>
      </c>
      <c r="G34" s="34"/>
      <c r="H34" s="39"/>
    </row>
    <row r="35" spans="1:8" s="2" customFormat="1" ht="16.7" customHeight="1">
      <c r="A35" s="34"/>
      <c r="B35" s="39"/>
      <c r="C35" s="271" t="s">
        <v>1</v>
      </c>
      <c r="D35" s="271" t="s">
        <v>766</v>
      </c>
      <c r="E35" s="17" t="s">
        <v>1</v>
      </c>
      <c r="F35" s="272">
        <v>58</v>
      </c>
      <c r="G35" s="34"/>
      <c r="H35" s="39"/>
    </row>
    <row r="36" spans="1:8" s="2" customFormat="1" ht="16.7" customHeight="1">
      <c r="A36" s="34"/>
      <c r="B36" s="39"/>
      <c r="C36" s="271" t="s">
        <v>1</v>
      </c>
      <c r="D36" s="271" t="s">
        <v>767</v>
      </c>
      <c r="E36" s="17" t="s">
        <v>1</v>
      </c>
      <c r="F36" s="272">
        <v>2</v>
      </c>
      <c r="G36" s="34"/>
      <c r="H36" s="39"/>
    </row>
    <row r="37" spans="1:8" s="2" customFormat="1" ht="16.7" customHeight="1">
      <c r="A37" s="34"/>
      <c r="B37" s="39"/>
      <c r="C37" s="271" t="s">
        <v>1</v>
      </c>
      <c r="D37" s="271" t="s">
        <v>768</v>
      </c>
      <c r="E37" s="17" t="s">
        <v>1</v>
      </c>
      <c r="F37" s="272">
        <v>11.25</v>
      </c>
      <c r="G37" s="34"/>
      <c r="H37" s="39"/>
    </row>
    <row r="38" spans="1:8" s="2" customFormat="1" ht="16.7" customHeight="1">
      <c r="A38" s="34"/>
      <c r="B38" s="39"/>
      <c r="C38" s="271" t="s">
        <v>1</v>
      </c>
      <c r="D38" s="271" t="s">
        <v>769</v>
      </c>
      <c r="E38" s="17" t="s">
        <v>1</v>
      </c>
      <c r="F38" s="272">
        <v>15</v>
      </c>
      <c r="G38" s="34"/>
      <c r="H38" s="39"/>
    </row>
    <row r="39" spans="1:8" s="2" customFormat="1" ht="16.7" customHeight="1">
      <c r="A39" s="34"/>
      <c r="B39" s="39"/>
      <c r="C39" s="271" t="s">
        <v>112</v>
      </c>
      <c r="D39" s="271" t="s">
        <v>174</v>
      </c>
      <c r="E39" s="17" t="s">
        <v>1</v>
      </c>
      <c r="F39" s="272">
        <v>86.25</v>
      </c>
      <c r="G39" s="34"/>
      <c r="H39" s="39"/>
    </row>
    <row r="40" spans="1:8" s="2" customFormat="1" ht="16.7" customHeight="1">
      <c r="A40" s="34"/>
      <c r="B40" s="39"/>
      <c r="C40" s="273" t="s">
        <v>1431</v>
      </c>
      <c r="D40" s="34"/>
      <c r="E40" s="34"/>
      <c r="F40" s="34"/>
      <c r="G40" s="34"/>
      <c r="H40" s="39"/>
    </row>
    <row r="41" spans="1:8" s="2" customFormat="1" ht="22.5">
      <c r="A41" s="34"/>
      <c r="B41" s="39"/>
      <c r="C41" s="271" t="s">
        <v>190</v>
      </c>
      <c r="D41" s="271" t="s">
        <v>1432</v>
      </c>
      <c r="E41" s="17" t="s">
        <v>113</v>
      </c>
      <c r="F41" s="272">
        <v>86.25</v>
      </c>
      <c r="G41" s="34"/>
      <c r="H41" s="39"/>
    </row>
    <row r="42" spans="1:8" s="2" customFormat="1" ht="33.75">
      <c r="A42" s="34"/>
      <c r="B42" s="39"/>
      <c r="C42" s="271" t="s">
        <v>211</v>
      </c>
      <c r="D42" s="271" t="s">
        <v>212</v>
      </c>
      <c r="E42" s="17" t="s">
        <v>113</v>
      </c>
      <c r="F42" s="272">
        <v>2577.404</v>
      </c>
      <c r="G42" s="34"/>
      <c r="H42" s="39"/>
    </row>
    <row r="43" spans="1:8" s="2" customFormat="1" ht="16.7" customHeight="1">
      <c r="A43" s="34"/>
      <c r="B43" s="39"/>
      <c r="C43" s="267" t="s">
        <v>711</v>
      </c>
      <c r="D43" s="268" t="s">
        <v>711</v>
      </c>
      <c r="E43" s="269" t="s">
        <v>113</v>
      </c>
      <c r="F43" s="270">
        <v>8.7</v>
      </c>
      <c r="G43" s="34"/>
      <c r="H43" s="39"/>
    </row>
    <row r="44" spans="1:8" s="2" customFormat="1" ht="16.7" customHeight="1">
      <c r="A44" s="34"/>
      <c r="B44" s="39"/>
      <c r="C44" s="271" t="s">
        <v>1</v>
      </c>
      <c r="D44" s="271" t="s">
        <v>779</v>
      </c>
      <c r="E44" s="17" t="s">
        <v>1</v>
      </c>
      <c r="F44" s="272">
        <v>8.7</v>
      </c>
      <c r="G44" s="34"/>
      <c r="H44" s="39"/>
    </row>
    <row r="45" spans="1:8" s="2" customFormat="1" ht="16.7" customHeight="1">
      <c r="A45" s="34"/>
      <c r="B45" s="39"/>
      <c r="C45" s="271" t="s">
        <v>711</v>
      </c>
      <c r="D45" s="271" t="s">
        <v>174</v>
      </c>
      <c r="E45" s="17" t="s">
        <v>1</v>
      </c>
      <c r="F45" s="272">
        <v>8.7</v>
      </c>
      <c r="G45" s="34"/>
      <c r="H45" s="39"/>
    </row>
    <row r="46" spans="1:8" s="2" customFormat="1" ht="16.7" customHeight="1">
      <c r="A46" s="34"/>
      <c r="B46" s="39"/>
      <c r="C46" s="273" t="s">
        <v>1431</v>
      </c>
      <c r="D46" s="34"/>
      <c r="E46" s="34"/>
      <c r="F46" s="34"/>
      <c r="G46" s="34"/>
      <c r="H46" s="39"/>
    </row>
    <row r="47" spans="1:8" s="2" customFormat="1" ht="16.7" customHeight="1">
      <c r="A47" s="34"/>
      <c r="B47" s="39"/>
      <c r="C47" s="271" t="s">
        <v>775</v>
      </c>
      <c r="D47" s="271" t="s">
        <v>1435</v>
      </c>
      <c r="E47" s="17" t="s">
        <v>113</v>
      </c>
      <c r="F47" s="272">
        <v>8.7</v>
      </c>
      <c r="G47" s="34"/>
      <c r="H47" s="39"/>
    </row>
    <row r="48" spans="1:8" s="2" customFormat="1" ht="16.7" customHeight="1">
      <c r="A48" s="34"/>
      <c r="B48" s="39"/>
      <c r="C48" s="271" t="s">
        <v>780</v>
      </c>
      <c r="D48" s="271" t="s">
        <v>781</v>
      </c>
      <c r="E48" s="17" t="s">
        <v>207</v>
      </c>
      <c r="F48" s="272">
        <v>15.66</v>
      </c>
      <c r="G48" s="34"/>
      <c r="H48" s="39"/>
    </row>
    <row r="49" spans="1:8" s="2" customFormat="1" ht="16.7" customHeight="1">
      <c r="A49" s="34"/>
      <c r="B49" s="39"/>
      <c r="C49" s="267" t="s">
        <v>115</v>
      </c>
      <c r="D49" s="268" t="s">
        <v>115</v>
      </c>
      <c r="E49" s="269" t="s">
        <v>113</v>
      </c>
      <c r="F49" s="270">
        <v>2491.154</v>
      </c>
      <c r="G49" s="34"/>
      <c r="H49" s="39"/>
    </row>
    <row r="50" spans="1:8" s="2" customFormat="1" ht="16.7" customHeight="1">
      <c r="A50" s="34"/>
      <c r="B50" s="39"/>
      <c r="C50" s="271" t="s">
        <v>1</v>
      </c>
      <c r="D50" s="271" t="s">
        <v>763</v>
      </c>
      <c r="E50" s="17" t="s">
        <v>1</v>
      </c>
      <c r="F50" s="272">
        <v>143.154</v>
      </c>
      <c r="G50" s="34"/>
      <c r="H50" s="39"/>
    </row>
    <row r="51" spans="1:8" s="2" customFormat="1" ht="16.7" customHeight="1">
      <c r="A51" s="34"/>
      <c r="B51" s="39"/>
      <c r="C51" s="271" t="s">
        <v>1</v>
      </c>
      <c r="D51" s="271" t="s">
        <v>764</v>
      </c>
      <c r="E51" s="17" t="s">
        <v>1</v>
      </c>
      <c r="F51" s="272">
        <v>2348</v>
      </c>
      <c r="G51" s="34"/>
      <c r="H51" s="39"/>
    </row>
    <row r="52" spans="1:8" s="2" customFormat="1" ht="16.7" customHeight="1">
      <c r="A52" s="34"/>
      <c r="B52" s="39"/>
      <c r="C52" s="271" t="s">
        <v>115</v>
      </c>
      <c r="D52" s="271" t="s">
        <v>174</v>
      </c>
      <c r="E52" s="17" t="s">
        <v>1</v>
      </c>
      <c r="F52" s="272">
        <v>2491.154</v>
      </c>
      <c r="G52" s="34"/>
      <c r="H52" s="39"/>
    </row>
    <row r="53" spans="1:8" s="2" customFormat="1" ht="16.7" customHeight="1">
      <c r="A53" s="34"/>
      <c r="B53" s="39"/>
      <c r="C53" s="273" t="s">
        <v>1431</v>
      </c>
      <c r="D53" s="34"/>
      <c r="E53" s="34"/>
      <c r="F53" s="34"/>
      <c r="G53" s="34"/>
      <c r="H53" s="39"/>
    </row>
    <row r="54" spans="1:8" s="2" customFormat="1" ht="22.5">
      <c r="A54" s="34"/>
      <c r="B54" s="39"/>
      <c r="C54" s="271" t="s">
        <v>184</v>
      </c>
      <c r="D54" s="271" t="s">
        <v>1433</v>
      </c>
      <c r="E54" s="17" t="s">
        <v>113</v>
      </c>
      <c r="F54" s="272">
        <v>2491.154</v>
      </c>
      <c r="G54" s="34"/>
      <c r="H54" s="39"/>
    </row>
    <row r="55" spans="1:8" s="2" customFormat="1" ht="33.75">
      <c r="A55" s="34"/>
      <c r="B55" s="39"/>
      <c r="C55" s="271" t="s">
        <v>211</v>
      </c>
      <c r="D55" s="271" t="s">
        <v>212</v>
      </c>
      <c r="E55" s="17" t="s">
        <v>113</v>
      </c>
      <c r="F55" s="272">
        <v>2577.404</v>
      </c>
      <c r="G55" s="34"/>
      <c r="H55" s="39"/>
    </row>
    <row r="56" spans="1:8" s="2" customFormat="1" ht="16.7" customHeight="1">
      <c r="A56" s="34"/>
      <c r="B56" s="39"/>
      <c r="C56" s="267" t="s">
        <v>714</v>
      </c>
      <c r="D56" s="268" t="s">
        <v>714</v>
      </c>
      <c r="E56" s="269" t="s">
        <v>113</v>
      </c>
      <c r="F56" s="270">
        <v>47.4</v>
      </c>
      <c r="G56" s="34"/>
      <c r="H56" s="39"/>
    </row>
    <row r="57" spans="1:8" s="2" customFormat="1" ht="16.7" customHeight="1">
      <c r="A57" s="34"/>
      <c r="B57" s="39"/>
      <c r="C57" s="271" t="s">
        <v>1</v>
      </c>
      <c r="D57" s="271" t="s">
        <v>771</v>
      </c>
      <c r="E57" s="17" t="s">
        <v>1</v>
      </c>
      <c r="F57" s="272">
        <v>46.4</v>
      </c>
      <c r="G57" s="34"/>
      <c r="H57" s="39"/>
    </row>
    <row r="58" spans="1:8" s="2" customFormat="1" ht="16.7" customHeight="1">
      <c r="A58" s="34"/>
      <c r="B58" s="39"/>
      <c r="C58" s="271" t="s">
        <v>1</v>
      </c>
      <c r="D58" s="271" t="s">
        <v>772</v>
      </c>
      <c r="E58" s="17" t="s">
        <v>1</v>
      </c>
      <c r="F58" s="272">
        <v>1</v>
      </c>
      <c r="G58" s="34"/>
      <c r="H58" s="39"/>
    </row>
    <row r="59" spans="1:8" s="2" customFormat="1" ht="16.7" customHeight="1">
      <c r="A59" s="34"/>
      <c r="B59" s="39"/>
      <c r="C59" s="271" t="s">
        <v>714</v>
      </c>
      <c r="D59" s="271" t="s">
        <v>174</v>
      </c>
      <c r="E59" s="17" t="s">
        <v>1</v>
      </c>
      <c r="F59" s="272">
        <v>47.4</v>
      </c>
      <c r="G59" s="34"/>
      <c r="H59" s="39"/>
    </row>
    <row r="60" spans="1:8" s="2" customFormat="1" ht="16.7" customHeight="1">
      <c r="A60" s="34"/>
      <c r="B60" s="39"/>
      <c r="C60" s="273" t="s">
        <v>1431</v>
      </c>
      <c r="D60" s="34"/>
      <c r="E60" s="34"/>
      <c r="F60" s="34"/>
      <c r="G60" s="34"/>
      <c r="H60" s="39"/>
    </row>
    <row r="61" spans="1:8" s="2" customFormat="1" ht="16.7" customHeight="1">
      <c r="A61" s="34"/>
      <c r="B61" s="39"/>
      <c r="C61" s="271" t="s">
        <v>198</v>
      </c>
      <c r="D61" s="271" t="s">
        <v>1436</v>
      </c>
      <c r="E61" s="17" t="s">
        <v>113</v>
      </c>
      <c r="F61" s="272">
        <v>47.4</v>
      </c>
      <c r="G61" s="34"/>
      <c r="H61" s="39"/>
    </row>
    <row r="62" spans="1:8" s="2" customFormat="1" ht="16.7" customHeight="1">
      <c r="A62" s="34"/>
      <c r="B62" s="39"/>
      <c r="C62" s="271" t="s">
        <v>205</v>
      </c>
      <c r="D62" s="271" t="s">
        <v>206</v>
      </c>
      <c r="E62" s="17" t="s">
        <v>207</v>
      </c>
      <c r="F62" s="272">
        <v>85.32</v>
      </c>
      <c r="G62" s="34"/>
      <c r="H62" s="39"/>
    </row>
    <row r="63" spans="1:8" s="2" customFormat="1" ht="7.35" customHeight="1">
      <c r="A63" s="34"/>
      <c r="B63" s="146"/>
      <c r="C63" s="147"/>
      <c r="D63" s="147"/>
      <c r="E63" s="147"/>
      <c r="F63" s="147"/>
      <c r="G63" s="147"/>
      <c r="H63" s="39"/>
    </row>
    <row r="64" spans="1:8" s="2" customFormat="1" ht="12">
      <c r="A64" s="34"/>
      <c r="B64" s="34"/>
      <c r="C64" s="34"/>
      <c r="D64" s="34"/>
      <c r="E64" s="34"/>
      <c r="F64" s="34"/>
      <c r="G64" s="34"/>
      <c r="H64" s="34"/>
    </row>
  </sheetData>
  <sheetProtection algorithmName="SHA-512" hashValue="y1+Z1QMt3w3EFM/5GdhF5g7Hg3rlqaf4DCdc/pcwjhvMtbt3LauARwqH21geNvzcVeFMX1TcROCN7b7pu7akZw==" saltValue="ffAqau8YzyjNElVUsSEew/7H4CsuLdFmsaZFq/duDbSZr496vyONj4RCErb+flWW31DWbi5pUXIXKIdObLKXL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workbookViewId="0" topLeftCell="A1">
      <selection activeCell="B29" sqref="B29"/>
    </sheetView>
  </sheetViews>
  <sheetFormatPr defaultColWidth="11.140625" defaultRowHeight="12.75" customHeight="1"/>
  <cols>
    <col min="1" max="1" width="31.421875" style="275" customWidth="1"/>
    <col min="2" max="2" width="84.421875" style="275" customWidth="1"/>
    <col min="3" max="7" width="25.28125" style="275" customWidth="1"/>
    <col min="8" max="16384" width="11.140625" style="275" customWidth="1"/>
  </cols>
  <sheetData>
    <row r="1" spans="1:7" ht="12.75" customHeight="1">
      <c r="A1" s="331"/>
      <c r="B1" s="274" t="s">
        <v>1437</v>
      </c>
      <c r="C1" s="274"/>
      <c r="D1" s="274"/>
      <c r="E1" s="274"/>
      <c r="F1" s="274"/>
      <c r="G1" s="274"/>
    </row>
    <row r="2" spans="1:7" ht="12.75" customHeight="1">
      <c r="A2" s="331"/>
      <c r="B2" s="332" t="s">
        <v>1438</v>
      </c>
      <c r="C2" s="274"/>
      <c r="D2" s="274"/>
      <c r="E2" s="274"/>
      <c r="F2" s="274"/>
      <c r="G2" s="274"/>
    </row>
    <row r="3" spans="1:7" ht="20.1" customHeight="1">
      <c r="A3" s="331"/>
      <c r="B3" s="331"/>
      <c r="C3" s="274"/>
      <c r="D3" s="274"/>
      <c r="E3" s="274"/>
      <c r="F3" s="274"/>
      <c r="G3" s="274"/>
    </row>
    <row r="4" spans="1:7" ht="20.1" customHeight="1">
      <c r="A4" s="274"/>
      <c r="B4" s="333" t="s">
        <v>1439</v>
      </c>
      <c r="C4" s="331"/>
      <c r="D4" s="331"/>
      <c r="E4" s="331"/>
      <c r="F4" s="331"/>
      <c r="G4" s="274"/>
    </row>
    <row r="5" spans="1:7" ht="12.75" customHeight="1">
      <c r="A5" s="274"/>
      <c r="B5" s="331"/>
      <c r="C5" s="331"/>
      <c r="D5" s="331"/>
      <c r="E5" s="331"/>
      <c r="F5" s="331"/>
      <c r="G5" s="274"/>
    </row>
    <row r="6" spans="1:7" ht="12.75" customHeight="1">
      <c r="A6" s="274"/>
      <c r="B6" s="276" t="s">
        <v>1440</v>
      </c>
      <c r="C6" s="277">
        <f>SUM(C10:C17)</f>
        <v>0</v>
      </c>
      <c r="D6" s="277"/>
      <c r="E6" s="277"/>
      <c r="F6" s="274"/>
      <c r="G6" s="274"/>
    </row>
    <row r="7" spans="1:7" ht="12.75" customHeight="1">
      <c r="A7" s="274"/>
      <c r="B7" s="276" t="s">
        <v>1441</v>
      </c>
      <c r="C7" s="277">
        <f>SUM(G10:G17)</f>
        <v>0</v>
      </c>
      <c r="D7" s="277"/>
      <c r="E7" s="277"/>
      <c r="F7" s="274"/>
      <c r="G7" s="274"/>
    </row>
    <row r="8" spans="1:7" ht="12.75" customHeight="1">
      <c r="A8" s="278"/>
      <c r="B8" s="278"/>
      <c r="C8" s="278"/>
      <c r="D8" s="278"/>
      <c r="E8" s="278"/>
      <c r="F8" s="278"/>
      <c r="G8" s="278"/>
    </row>
    <row r="9" spans="1:7" ht="12.75" customHeight="1">
      <c r="A9" s="279" t="s">
        <v>1442</v>
      </c>
      <c r="B9" s="279" t="s">
        <v>58</v>
      </c>
      <c r="C9" s="279" t="s">
        <v>36</v>
      </c>
      <c r="D9" s="279" t="s">
        <v>122</v>
      </c>
      <c r="E9" s="279" t="s">
        <v>1443</v>
      </c>
      <c r="F9" s="279" t="s">
        <v>40</v>
      </c>
      <c r="G9" s="279" t="s">
        <v>46</v>
      </c>
    </row>
    <row r="10" spans="1:7" ht="12.75" customHeight="1">
      <c r="A10" s="280" t="s">
        <v>81</v>
      </c>
      <c r="B10" s="280" t="s">
        <v>1444</v>
      </c>
      <c r="C10" s="281">
        <f>'Rekapitulace stavby'!$AG$95</f>
        <v>0</v>
      </c>
      <c r="D10" s="281">
        <f>C10</f>
        <v>0</v>
      </c>
      <c r="E10" s="281"/>
      <c r="F10" s="281">
        <f>C10*0.21</f>
        <v>0</v>
      </c>
      <c r="G10" s="281">
        <f>F10+C10</f>
        <v>0</v>
      </c>
    </row>
    <row r="11" spans="1:7" ht="12.75" customHeight="1">
      <c r="A11" s="280" t="s">
        <v>87</v>
      </c>
      <c r="B11" s="280" t="s">
        <v>88</v>
      </c>
      <c r="C11" s="281">
        <f>'Rekapitulace stavby'!$AG$96</f>
        <v>0</v>
      </c>
      <c r="D11" s="281"/>
      <c r="E11" s="281">
        <f>C11</f>
        <v>0</v>
      </c>
      <c r="F11" s="281">
        <f aca="true" t="shared" si="0" ref="F11:F17">C11*0.21</f>
        <v>0</v>
      </c>
      <c r="G11" s="281">
        <f aca="true" t="shared" si="1" ref="G11:G17">F11+C11</f>
        <v>0</v>
      </c>
    </row>
    <row r="12" spans="1:9" ht="12.75" customHeight="1">
      <c r="A12" s="280" t="s">
        <v>90</v>
      </c>
      <c r="B12" s="280" t="s">
        <v>1445</v>
      </c>
      <c r="C12" s="281">
        <f>'Rekapitulace stavby'!$AG$97</f>
        <v>0</v>
      </c>
      <c r="D12" s="281"/>
      <c r="E12" s="281">
        <f aca="true" t="shared" si="2" ref="E12:E14">C12</f>
        <v>0</v>
      </c>
      <c r="F12" s="281">
        <f t="shared" si="0"/>
        <v>0</v>
      </c>
      <c r="G12" s="281">
        <f t="shared" si="1"/>
        <v>0</v>
      </c>
      <c r="H12" s="282"/>
      <c r="I12" s="282"/>
    </row>
    <row r="13" spans="1:9" ht="12.75" customHeight="1">
      <c r="A13" s="280" t="s">
        <v>93</v>
      </c>
      <c r="B13" s="280" t="s">
        <v>1446</v>
      </c>
      <c r="C13" s="281">
        <f>'Rekapitulace stavby'!$AG$98</f>
        <v>0</v>
      </c>
      <c r="D13" s="281"/>
      <c r="E13" s="281">
        <f t="shared" si="2"/>
        <v>0</v>
      </c>
      <c r="F13" s="281">
        <f t="shared" si="0"/>
        <v>0</v>
      </c>
      <c r="G13" s="281">
        <f t="shared" si="1"/>
        <v>0</v>
      </c>
      <c r="H13" s="282"/>
      <c r="I13" s="282"/>
    </row>
    <row r="14" spans="1:9" ht="12.75" customHeight="1">
      <c r="A14" s="280">
        <v>103</v>
      </c>
      <c r="B14" s="280" t="s">
        <v>1447</v>
      </c>
      <c r="C14" s="281">
        <f>'Rekapitulace stavby'!$AG$99</f>
        <v>0</v>
      </c>
      <c r="D14" s="281"/>
      <c r="E14" s="281">
        <f t="shared" si="2"/>
        <v>0</v>
      </c>
      <c r="F14" s="281">
        <f t="shared" si="0"/>
        <v>0</v>
      </c>
      <c r="G14" s="281">
        <f t="shared" si="1"/>
        <v>0</v>
      </c>
      <c r="H14" s="282"/>
      <c r="I14" s="282"/>
    </row>
    <row r="15" spans="1:9" ht="12.75" customHeight="1">
      <c r="A15" s="280" t="s">
        <v>1448</v>
      </c>
      <c r="B15" s="280" t="s">
        <v>1449</v>
      </c>
      <c r="C15" s="281">
        <f>'Rekapitulace stavby'!$AG$101</f>
        <v>0</v>
      </c>
      <c r="D15" s="281">
        <f aca="true" t="shared" si="3" ref="D15:D16">C15</f>
        <v>0</v>
      </c>
      <c r="E15" s="281"/>
      <c r="F15" s="281">
        <f t="shared" si="0"/>
        <v>0</v>
      </c>
      <c r="G15" s="281">
        <f t="shared" si="1"/>
        <v>0</v>
      </c>
      <c r="H15" s="282"/>
      <c r="I15" s="282"/>
    </row>
    <row r="16" spans="1:9" ht="12.75" customHeight="1">
      <c r="A16" s="280" t="s">
        <v>1450</v>
      </c>
      <c r="B16" s="280" t="s">
        <v>1451</v>
      </c>
      <c r="C16" s="281">
        <f>'Rekapitulace stavby'!$AG$102</f>
        <v>0</v>
      </c>
      <c r="D16" s="281">
        <f t="shared" si="3"/>
        <v>0</v>
      </c>
      <c r="E16" s="281"/>
      <c r="F16" s="281">
        <f t="shared" si="0"/>
        <v>0</v>
      </c>
      <c r="G16" s="281">
        <f t="shared" si="1"/>
        <v>0</v>
      </c>
      <c r="H16" s="282"/>
      <c r="I16" s="282"/>
    </row>
    <row r="17" spans="1:9" ht="12.75" customHeight="1">
      <c r="A17" s="280">
        <v>401</v>
      </c>
      <c r="B17" s="280" t="s">
        <v>1452</v>
      </c>
      <c r="C17" s="281">
        <f>'Rekapitulace stavby'!$AG$103</f>
        <v>0</v>
      </c>
      <c r="D17" s="281"/>
      <c r="E17" s="281">
        <f aca="true" t="shared" si="4" ref="E17">C17</f>
        <v>0</v>
      </c>
      <c r="F17" s="281">
        <f t="shared" si="0"/>
        <v>0</v>
      </c>
      <c r="G17" s="281">
        <f t="shared" si="1"/>
        <v>0</v>
      </c>
      <c r="H17" s="282"/>
      <c r="I17" s="282"/>
    </row>
    <row r="18" ht="12.75" customHeight="1">
      <c r="E18" s="282"/>
    </row>
    <row r="19" spans="3:7" ht="12.75" customHeight="1">
      <c r="C19" s="283" t="s">
        <v>1453</v>
      </c>
      <c r="D19" s="284">
        <f>SUM(D10:D17)</f>
        <v>0</v>
      </c>
      <c r="E19" s="283"/>
      <c r="F19" s="284">
        <f>D19*0.21</f>
        <v>0</v>
      </c>
      <c r="G19" s="284">
        <f>D19+F19</f>
        <v>0</v>
      </c>
    </row>
    <row r="20" spans="3:7" ht="12.75" customHeight="1">
      <c r="C20" s="283" t="s">
        <v>1454</v>
      </c>
      <c r="D20" s="283"/>
      <c r="E20" s="284">
        <f>SUM(E11:E19)</f>
        <v>0</v>
      </c>
      <c r="F20" s="284">
        <f>E20*0.21</f>
        <v>0</v>
      </c>
      <c r="G20" s="284">
        <f>E20+F20</f>
        <v>0</v>
      </c>
    </row>
    <row r="21" ht="12.75" customHeight="1">
      <c r="A21" s="285"/>
    </row>
    <row r="22" spans="1:5" ht="12.75" customHeight="1">
      <c r="A22" s="285" t="s">
        <v>1455</v>
      </c>
      <c r="E22" s="282"/>
    </row>
    <row r="23" spans="1:5" ht="12.75" customHeight="1">
      <c r="A23" s="275" t="s">
        <v>1456</v>
      </c>
      <c r="E23" s="282"/>
    </row>
    <row r="24" ht="12.75" customHeight="1">
      <c r="A24" s="275" t="s">
        <v>1457</v>
      </c>
    </row>
    <row r="25" ht="12.75" customHeight="1">
      <c r="A25" s="275" t="s">
        <v>1458</v>
      </c>
    </row>
    <row r="26" ht="12.75" customHeight="1">
      <c r="A26" s="275" t="s">
        <v>1459</v>
      </c>
    </row>
    <row r="27" ht="12.75" customHeight="1">
      <c r="A27" s="275" t="s">
        <v>1460</v>
      </c>
    </row>
    <row r="28" ht="12.75" customHeight="1">
      <c r="A28" s="275" t="s">
        <v>1461</v>
      </c>
    </row>
    <row r="29" ht="12.75" customHeight="1">
      <c r="A29" s="275" t="s">
        <v>1462</v>
      </c>
    </row>
    <row r="30" ht="12.75" customHeight="1">
      <c r="A30" s="275" t="s">
        <v>1463</v>
      </c>
    </row>
    <row r="35" spans="2:8" ht="12.75" customHeight="1">
      <c r="B35" s="309"/>
      <c r="C35" s="310"/>
      <c r="D35" s="310"/>
      <c r="E35" s="310"/>
      <c r="F35" s="310"/>
      <c r="G35" s="310"/>
      <c r="H35" s="310"/>
    </row>
    <row r="36" spans="2:8" ht="12.75" customHeight="1">
      <c r="B36" s="309"/>
      <c r="C36" s="310"/>
      <c r="D36" s="310"/>
      <c r="E36" s="310"/>
      <c r="F36" s="310"/>
      <c r="G36" s="310"/>
      <c r="H36" s="310"/>
    </row>
    <row r="37" spans="2:8" ht="12.75" customHeight="1">
      <c r="B37" s="309"/>
      <c r="C37" s="310"/>
      <c r="D37" s="310"/>
      <c r="E37" s="310"/>
      <c r="F37" s="310"/>
      <c r="G37" s="310"/>
      <c r="H37" s="310"/>
    </row>
    <row r="38" spans="2:8" ht="12.75" customHeight="1">
      <c r="B38" s="309"/>
      <c r="C38" s="310"/>
      <c r="D38" s="310"/>
      <c r="E38" s="310"/>
      <c r="F38" s="310"/>
      <c r="G38" s="310"/>
      <c r="H38" s="310"/>
    </row>
    <row r="39" spans="2:8" ht="12.75" customHeight="1">
      <c r="B39" s="309"/>
      <c r="C39" s="310"/>
      <c r="D39" s="310"/>
      <c r="E39" s="310"/>
      <c r="F39" s="310"/>
      <c r="G39" s="310"/>
      <c r="H39" s="310"/>
    </row>
    <row r="40" spans="2:8" ht="12.75" customHeight="1">
      <c r="B40" s="312"/>
      <c r="C40" s="310"/>
      <c r="D40" s="310"/>
      <c r="E40" s="310"/>
      <c r="F40" s="310"/>
      <c r="G40" s="310"/>
      <c r="H40" s="310"/>
    </row>
    <row r="41" spans="2:8" ht="12.75" customHeight="1">
      <c r="B41" s="306"/>
      <c r="C41" s="307"/>
      <c r="D41" s="307"/>
      <c r="E41" s="307"/>
      <c r="F41" s="307"/>
      <c r="G41" s="307"/>
      <c r="H41" s="307"/>
    </row>
    <row r="42" spans="2:8" ht="12.75" customHeight="1">
      <c r="B42" s="306"/>
      <c r="C42" s="307"/>
      <c r="D42" s="307"/>
      <c r="E42" s="307"/>
      <c r="F42" s="307"/>
      <c r="G42" s="307"/>
      <c r="H42" s="307"/>
    </row>
    <row r="43" spans="2:8" ht="12.75" customHeight="1">
      <c r="B43" s="309"/>
      <c r="C43" s="310"/>
      <c r="D43" s="310"/>
      <c r="E43" s="310"/>
      <c r="F43" s="310"/>
      <c r="G43" s="310"/>
      <c r="H43" s="310"/>
    </row>
  </sheetData>
  <mergeCells count="13">
    <mergeCell ref="B36:H36"/>
    <mergeCell ref="A1:A3"/>
    <mergeCell ref="B2:B3"/>
    <mergeCell ref="B4:F4"/>
    <mergeCell ref="B5:F5"/>
    <mergeCell ref="B35:H35"/>
    <mergeCell ref="B43:H43"/>
    <mergeCell ref="B37:H37"/>
    <mergeCell ref="B38:H38"/>
    <mergeCell ref="B39:H39"/>
    <mergeCell ref="B40:H40"/>
    <mergeCell ref="B41:H41"/>
    <mergeCell ref="B42:H42"/>
  </mergeCell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5"/>
  <sheetViews>
    <sheetView showGridLines="0" workbookViewId="0" topLeftCell="A89">
      <selection activeCell="I132" sqref="I1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  <c r="AZ2" s="115" t="s">
        <v>112</v>
      </c>
      <c r="BA2" s="115" t="s">
        <v>112</v>
      </c>
      <c r="BB2" s="115" t="s">
        <v>113</v>
      </c>
      <c r="BC2" s="115" t="s">
        <v>114</v>
      </c>
      <c r="BD2" s="115" t="s">
        <v>86</v>
      </c>
    </row>
    <row r="3" spans="2:5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  <c r="AZ3" s="115" t="s">
        <v>115</v>
      </c>
      <c r="BA3" s="115" t="s">
        <v>115</v>
      </c>
      <c r="BB3" s="115" t="s">
        <v>113</v>
      </c>
      <c r="BC3" s="115" t="s">
        <v>116</v>
      </c>
      <c r="BD3" s="115" t="s">
        <v>86</v>
      </c>
    </row>
    <row r="4" spans="2:56" s="1" customFormat="1" ht="24.95" customHeight="1">
      <c r="B4" s="20"/>
      <c r="D4" s="118" t="s">
        <v>117</v>
      </c>
      <c r="L4" s="20"/>
      <c r="M4" s="119" t="s">
        <v>10</v>
      </c>
      <c r="AT4" s="17" t="s">
        <v>4</v>
      </c>
      <c r="AZ4" s="115" t="s">
        <v>118</v>
      </c>
      <c r="BA4" s="115" t="s">
        <v>118</v>
      </c>
      <c r="BB4" s="115" t="s">
        <v>113</v>
      </c>
      <c r="BC4" s="115" t="s">
        <v>119</v>
      </c>
      <c r="BD4" s="115" t="s">
        <v>86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37" t="str">
        <f>'Rekapitulace stavby'!K6</f>
        <v>III/18614 PAČEJOV – NÁDRAŽÍ, REKONSTRUKCE</v>
      </c>
      <c r="F7" s="338"/>
      <c r="G7" s="338"/>
      <c r="H7" s="338"/>
      <c r="L7" s="20"/>
    </row>
    <row r="8" spans="1:31" s="2" customFormat="1" ht="12" customHeight="1">
      <c r="A8" s="34"/>
      <c r="B8" s="39"/>
      <c r="C8" s="34"/>
      <c r="D8" s="120" t="s">
        <v>120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121</v>
      </c>
      <c r="F9" s="340"/>
      <c r="G9" s="340"/>
      <c r="H9" s="34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122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1" t="str">
        <f>'Rekapitulace stavby'!E14</f>
        <v>Vyplň údaj</v>
      </c>
      <c r="F18" s="342"/>
      <c r="G18" s="342"/>
      <c r="H18" s="342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43" t="s">
        <v>1</v>
      </c>
      <c r="F27" s="343"/>
      <c r="G27" s="343"/>
      <c r="H27" s="343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20" t="s">
        <v>41</v>
      </c>
      <c r="F33" s="130">
        <f>ROUND((SUM(BE128:BE294)),2)</f>
        <v>0</v>
      </c>
      <c r="G33" s="34"/>
      <c r="H33" s="34"/>
      <c r="I33" s="131">
        <v>0.21</v>
      </c>
      <c r="J33" s="130">
        <f>ROUND(((SUM(BE128:BE294))*I33),2)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0" t="s">
        <v>42</v>
      </c>
      <c r="F34" s="130">
        <f>ROUND((SUM(BF128:BF294)),2)</f>
        <v>0</v>
      </c>
      <c r="G34" s="34"/>
      <c r="H34" s="34"/>
      <c r="I34" s="131">
        <v>0.12</v>
      </c>
      <c r="J34" s="130">
        <f>ROUND(((SUM(BF128:BF294))*I34),2)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0" t="s">
        <v>43</v>
      </c>
      <c r="F35" s="130">
        <f>ROUND((SUM(BG128:BG294)),2)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0" t="s">
        <v>44</v>
      </c>
      <c r="F36" s="130">
        <f>ROUND((SUM(BH128:BH294)),2)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45</v>
      </c>
      <c r="F37" s="130">
        <f>ROUND((SUM(BI128:BI294)),2)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5" t="str">
        <f>E7</f>
        <v>III/18614 PAČEJOV – NÁDRAŽÍ, REKONSTRUKCE</v>
      </c>
      <c r="F85" s="336"/>
      <c r="G85" s="336"/>
      <c r="H85" s="33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0" t="str">
        <f>E9</f>
        <v>101 - SO101 KOMUNIKACE</v>
      </c>
      <c r="F87" s="334"/>
      <c r="G87" s="334"/>
      <c r="H87" s="33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SÚS PK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124</v>
      </c>
      <c r="D94" s="151"/>
      <c r="E94" s="151"/>
      <c r="F94" s="151"/>
      <c r="G94" s="151"/>
      <c r="H94" s="151"/>
      <c r="I94" s="151"/>
      <c r="J94" s="152" t="s">
        <v>125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" customHeight="1">
      <c r="A96" s="34"/>
      <c r="B96" s="35"/>
      <c r="C96" s="153" t="s">
        <v>126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127</v>
      </c>
    </row>
    <row r="97" spans="2:12" s="9" customFormat="1" ht="24.95" customHeight="1">
      <c r="B97" s="154"/>
      <c r="C97" s="155"/>
      <c r="D97" s="156" t="s">
        <v>128</v>
      </c>
      <c r="E97" s="157"/>
      <c r="F97" s="157"/>
      <c r="G97" s="157"/>
      <c r="H97" s="157"/>
      <c r="I97" s="157"/>
      <c r="J97" s="158">
        <f>J129</f>
        <v>0</v>
      </c>
      <c r="K97" s="155"/>
      <c r="L97" s="159"/>
    </row>
    <row r="98" spans="2:12" s="10" customFormat="1" ht="19.9" customHeight="1">
      <c r="B98" s="160"/>
      <c r="C98" s="104"/>
      <c r="D98" s="161" t="s">
        <v>129</v>
      </c>
      <c r="E98" s="162"/>
      <c r="F98" s="162"/>
      <c r="G98" s="162"/>
      <c r="H98" s="162"/>
      <c r="I98" s="162"/>
      <c r="J98" s="163">
        <f>J130</f>
        <v>0</v>
      </c>
      <c r="K98" s="104"/>
      <c r="L98" s="164"/>
    </row>
    <row r="99" spans="2:12" s="10" customFormat="1" ht="19.9" customHeight="1">
      <c r="B99" s="160"/>
      <c r="C99" s="104"/>
      <c r="D99" s="161" t="s">
        <v>130</v>
      </c>
      <c r="E99" s="162"/>
      <c r="F99" s="162"/>
      <c r="G99" s="162"/>
      <c r="H99" s="162"/>
      <c r="I99" s="162"/>
      <c r="J99" s="163">
        <f>J163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131</v>
      </c>
      <c r="E100" s="162"/>
      <c r="F100" s="162"/>
      <c r="G100" s="162"/>
      <c r="H100" s="162"/>
      <c r="I100" s="162"/>
      <c r="J100" s="163">
        <f>J167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132</v>
      </c>
      <c r="E101" s="162"/>
      <c r="F101" s="162"/>
      <c r="G101" s="162"/>
      <c r="H101" s="162"/>
      <c r="I101" s="162"/>
      <c r="J101" s="163">
        <f>J171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133</v>
      </c>
      <c r="E102" s="162"/>
      <c r="F102" s="162"/>
      <c r="G102" s="162"/>
      <c r="H102" s="162"/>
      <c r="I102" s="162"/>
      <c r="J102" s="163">
        <f>J197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134</v>
      </c>
      <c r="E103" s="162"/>
      <c r="F103" s="162"/>
      <c r="G103" s="162"/>
      <c r="H103" s="162"/>
      <c r="I103" s="162"/>
      <c r="J103" s="163">
        <f>J222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135</v>
      </c>
      <c r="E104" s="162"/>
      <c r="F104" s="162"/>
      <c r="G104" s="162"/>
      <c r="H104" s="162"/>
      <c r="I104" s="162"/>
      <c r="J104" s="163">
        <f>J280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136</v>
      </c>
      <c r="E105" s="162"/>
      <c r="F105" s="162"/>
      <c r="G105" s="162"/>
      <c r="H105" s="162"/>
      <c r="I105" s="162"/>
      <c r="J105" s="163">
        <f>J282</f>
        <v>0</v>
      </c>
      <c r="K105" s="104"/>
      <c r="L105" s="164"/>
    </row>
    <row r="106" spans="2:12" s="9" customFormat="1" ht="24.95" customHeight="1">
      <c r="B106" s="154"/>
      <c r="C106" s="155"/>
      <c r="D106" s="156" t="s">
        <v>137</v>
      </c>
      <c r="E106" s="157"/>
      <c r="F106" s="157"/>
      <c r="G106" s="157"/>
      <c r="H106" s="157"/>
      <c r="I106" s="157"/>
      <c r="J106" s="158">
        <f>J284</f>
        <v>0</v>
      </c>
      <c r="K106" s="155"/>
      <c r="L106" s="159"/>
    </row>
    <row r="107" spans="2:12" s="10" customFormat="1" ht="19.9" customHeight="1">
      <c r="B107" s="160"/>
      <c r="C107" s="104"/>
      <c r="D107" s="161" t="s">
        <v>138</v>
      </c>
      <c r="E107" s="162"/>
      <c r="F107" s="162"/>
      <c r="G107" s="162"/>
      <c r="H107" s="162"/>
      <c r="I107" s="162"/>
      <c r="J107" s="163">
        <f>J285</f>
        <v>0</v>
      </c>
      <c r="K107" s="104"/>
      <c r="L107" s="164"/>
    </row>
    <row r="108" spans="2:12" s="10" customFormat="1" ht="19.9" customHeight="1">
      <c r="B108" s="160"/>
      <c r="C108" s="104"/>
      <c r="D108" s="161" t="s">
        <v>139</v>
      </c>
      <c r="E108" s="162"/>
      <c r="F108" s="162"/>
      <c r="G108" s="162"/>
      <c r="H108" s="162"/>
      <c r="I108" s="162"/>
      <c r="J108" s="163">
        <f>J290</f>
        <v>0</v>
      </c>
      <c r="K108" s="104"/>
      <c r="L108" s="164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140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35" t="str">
        <f>E7</f>
        <v>III/18614 PAČEJOV – NÁDRAŽÍ, REKONSTRUKCE</v>
      </c>
      <c r="F118" s="336"/>
      <c r="G118" s="336"/>
      <c r="H118" s="3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120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20" t="str">
        <f>E9</f>
        <v>101 - SO101 KOMUNIKACE</v>
      </c>
      <c r="F120" s="334"/>
      <c r="G120" s="334"/>
      <c r="H120" s="33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Pačejov</v>
      </c>
      <c r="G122" s="36"/>
      <c r="H122" s="36"/>
      <c r="I122" s="29" t="s">
        <v>22</v>
      </c>
      <c r="J122" s="66" t="str">
        <f>IF(J12="","",J12)</f>
        <v>14. 6. 2023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24</v>
      </c>
      <c r="D124" s="36"/>
      <c r="E124" s="36"/>
      <c r="F124" s="27" t="str">
        <f>E15</f>
        <v>SÚS PK</v>
      </c>
      <c r="G124" s="36"/>
      <c r="H124" s="36"/>
      <c r="I124" s="29" t="s">
        <v>30</v>
      </c>
      <c r="J124" s="32" t="str">
        <f>E21</f>
        <v>MACÁN PROJEKCE DS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33</v>
      </c>
      <c r="J125" s="32" t="str">
        <f>E24</f>
        <v>Ing. Tomáš Macán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5"/>
      <c r="B127" s="166"/>
      <c r="C127" s="167" t="s">
        <v>141</v>
      </c>
      <c r="D127" s="168" t="s">
        <v>61</v>
      </c>
      <c r="E127" s="168" t="s">
        <v>57</v>
      </c>
      <c r="F127" s="168" t="s">
        <v>58</v>
      </c>
      <c r="G127" s="168" t="s">
        <v>142</v>
      </c>
      <c r="H127" s="168" t="s">
        <v>143</v>
      </c>
      <c r="I127" s="168" t="s">
        <v>144</v>
      </c>
      <c r="J127" s="168" t="s">
        <v>125</v>
      </c>
      <c r="K127" s="169" t="s">
        <v>145</v>
      </c>
      <c r="L127" s="170"/>
      <c r="M127" s="75" t="s">
        <v>1</v>
      </c>
      <c r="N127" s="76" t="s">
        <v>40</v>
      </c>
      <c r="O127" s="76" t="s">
        <v>146</v>
      </c>
      <c r="P127" s="76" t="s">
        <v>147</v>
      </c>
      <c r="Q127" s="76" t="s">
        <v>148</v>
      </c>
      <c r="R127" s="76" t="s">
        <v>149</v>
      </c>
      <c r="S127" s="76" t="s">
        <v>150</v>
      </c>
      <c r="T127" s="77" t="s">
        <v>151</v>
      </c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</row>
    <row r="128" spans="1:63" s="2" customFormat="1" ht="22.7" customHeight="1">
      <c r="A128" s="34"/>
      <c r="B128" s="35"/>
      <c r="C128" s="82" t="s">
        <v>152</v>
      </c>
      <c r="D128" s="36"/>
      <c r="E128" s="36"/>
      <c r="F128" s="36"/>
      <c r="G128" s="36"/>
      <c r="H128" s="36"/>
      <c r="I128" s="36"/>
      <c r="J128" s="171">
        <f>BK128</f>
        <v>0</v>
      </c>
      <c r="K128" s="36"/>
      <c r="L128" s="39"/>
      <c r="M128" s="78"/>
      <c r="N128" s="172"/>
      <c r="O128" s="79"/>
      <c r="P128" s="173">
        <f>P129+P284</f>
        <v>0</v>
      </c>
      <c r="Q128" s="79"/>
      <c r="R128" s="173">
        <f>R129+R284</f>
        <v>726.58813</v>
      </c>
      <c r="S128" s="79"/>
      <c r="T128" s="174">
        <f>T129+T284</f>
        <v>1024.046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75</v>
      </c>
      <c r="AU128" s="17" t="s">
        <v>127</v>
      </c>
      <c r="BK128" s="175">
        <f>BK129+BK284</f>
        <v>0</v>
      </c>
    </row>
    <row r="129" spans="2:63" s="12" customFormat="1" ht="25.9" customHeight="1">
      <c r="B129" s="176"/>
      <c r="C129" s="177"/>
      <c r="D129" s="178" t="s">
        <v>75</v>
      </c>
      <c r="E129" s="179" t="s">
        <v>153</v>
      </c>
      <c r="F129" s="179" t="s">
        <v>154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P130+P163+P167+P171+P197+P222+P280+P282</f>
        <v>0</v>
      </c>
      <c r="Q129" s="184"/>
      <c r="R129" s="185">
        <f>R130+R163+R167+R171+R197+R222+R280+R282</f>
        <v>726.58813</v>
      </c>
      <c r="S129" s="184"/>
      <c r="T129" s="186">
        <f>T130+T163+T167+T171+T197+T222+T280+T282</f>
        <v>1024.046</v>
      </c>
      <c r="AR129" s="187" t="s">
        <v>84</v>
      </c>
      <c r="AT129" s="188" t="s">
        <v>75</v>
      </c>
      <c r="AU129" s="188" t="s">
        <v>76</v>
      </c>
      <c r="AY129" s="187" t="s">
        <v>155</v>
      </c>
      <c r="BK129" s="189">
        <f>BK130+BK163+BK167+BK171+BK197+BK222+BK280+BK282</f>
        <v>0</v>
      </c>
    </row>
    <row r="130" spans="2:63" s="12" customFormat="1" ht="22.7" customHeight="1">
      <c r="B130" s="176"/>
      <c r="C130" s="177"/>
      <c r="D130" s="178" t="s">
        <v>75</v>
      </c>
      <c r="E130" s="190" t="s">
        <v>84</v>
      </c>
      <c r="F130" s="190" t="s">
        <v>156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SUM(P131:P162)</f>
        <v>0</v>
      </c>
      <c r="Q130" s="184"/>
      <c r="R130" s="185">
        <f>SUM(R131:R162)</f>
        <v>111.6</v>
      </c>
      <c r="S130" s="184"/>
      <c r="T130" s="186">
        <f>SUM(T131:T162)</f>
        <v>1016.67</v>
      </c>
      <c r="AR130" s="187" t="s">
        <v>84</v>
      </c>
      <c r="AT130" s="188" t="s">
        <v>75</v>
      </c>
      <c r="AU130" s="188" t="s">
        <v>84</v>
      </c>
      <c r="AY130" s="187" t="s">
        <v>155</v>
      </c>
      <c r="BK130" s="189">
        <f>SUM(BK131:BK162)</f>
        <v>0</v>
      </c>
    </row>
    <row r="131" spans="1:65" s="2" customFormat="1" ht="55.5" customHeight="1">
      <c r="A131" s="34"/>
      <c r="B131" s="35"/>
      <c r="C131" s="192" t="s">
        <v>84</v>
      </c>
      <c r="D131" s="192" t="s">
        <v>157</v>
      </c>
      <c r="E131" s="193" t="s">
        <v>158</v>
      </c>
      <c r="F131" s="194" t="s">
        <v>159</v>
      </c>
      <c r="G131" s="195" t="s">
        <v>160</v>
      </c>
      <c r="H131" s="196">
        <v>3120</v>
      </c>
      <c r="I131" s="197"/>
      <c r="J131" s="198">
        <f>ROUND(I131*H131,2)</f>
        <v>0</v>
      </c>
      <c r="K131" s="194" t="s">
        <v>161</v>
      </c>
      <c r="L131" s="39"/>
      <c r="M131" s="199" t="s">
        <v>1</v>
      </c>
      <c r="N131" s="200" t="s">
        <v>41</v>
      </c>
      <c r="O131" s="71"/>
      <c r="P131" s="201">
        <f>O131*H131</f>
        <v>0</v>
      </c>
      <c r="Q131" s="201">
        <v>0</v>
      </c>
      <c r="R131" s="201">
        <f>Q131*H131</f>
        <v>0</v>
      </c>
      <c r="S131" s="201">
        <v>0.316</v>
      </c>
      <c r="T131" s="202">
        <f>S131*H131</f>
        <v>985.92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162</v>
      </c>
      <c r="AT131" s="203" t="s">
        <v>157</v>
      </c>
      <c r="AU131" s="203" t="s">
        <v>86</v>
      </c>
      <c r="AY131" s="17" t="s">
        <v>155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84</v>
      </c>
      <c r="BK131" s="204">
        <f>ROUND(I131*H131,2)</f>
        <v>0</v>
      </c>
      <c r="BL131" s="17" t="s">
        <v>162</v>
      </c>
      <c r="BM131" s="203" t="s">
        <v>163</v>
      </c>
    </row>
    <row r="132" spans="1:65" s="2" customFormat="1" ht="24.2" customHeight="1">
      <c r="A132" s="34"/>
      <c r="B132" s="35"/>
      <c r="C132" s="192" t="s">
        <v>86</v>
      </c>
      <c r="D132" s="192" t="s">
        <v>157</v>
      </c>
      <c r="E132" s="193" t="s">
        <v>84</v>
      </c>
      <c r="F132" s="194" t="s">
        <v>164</v>
      </c>
      <c r="G132" s="195" t="s">
        <v>165</v>
      </c>
      <c r="H132" s="196">
        <v>30</v>
      </c>
      <c r="I132" s="197"/>
      <c r="J132" s="198">
        <f>ROUND(I132*H132,2)</f>
        <v>0</v>
      </c>
      <c r="K132" s="194" t="s">
        <v>1</v>
      </c>
      <c r="L132" s="39"/>
      <c r="M132" s="199" t="s">
        <v>1</v>
      </c>
      <c r="N132" s="200" t="s">
        <v>41</v>
      </c>
      <c r="O132" s="7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162</v>
      </c>
      <c r="AT132" s="203" t="s">
        <v>157</v>
      </c>
      <c r="AU132" s="203" t="s">
        <v>86</v>
      </c>
      <c r="AY132" s="17" t="s">
        <v>155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84</v>
      </c>
      <c r="BK132" s="204">
        <f>ROUND(I132*H132,2)</f>
        <v>0</v>
      </c>
      <c r="BL132" s="17" t="s">
        <v>162</v>
      </c>
      <c r="BM132" s="203" t="s">
        <v>166</v>
      </c>
    </row>
    <row r="133" spans="1:65" s="2" customFormat="1" ht="48.95" customHeight="1">
      <c r="A133" s="34"/>
      <c r="B133" s="35"/>
      <c r="C133" s="192" t="s">
        <v>167</v>
      </c>
      <c r="D133" s="192" t="s">
        <v>157</v>
      </c>
      <c r="E133" s="193" t="s">
        <v>168</v>
      </c>
      <c r="F133" s="194" t="s">
        <v>169</v>
      </c>
      <c r="G133" s="195" t="s">
        <v>170</v>
      </c>
      <c r="H133" s="196">
        <v>150</v>
      </c>
      <c r="I133" s="197"/>
      <c r="J133" s="198">
        <f>ROUND(I133*H133,2)</f>
        <v>0</v>
      </c>
      <c r="K133" s="194" t="s">
        <v>161</v>
      </c>
      <c r="L133" s="39"/>
      <c r="M133" s="199" t="s">
        <v>1</v>
      </c>
      <c r="N133" s="200" t="s">
        <v>41</v>
      </c>
      <c r="O133" s="71"/>
      <c r="P133" s="201">
        <f>O133*H133</f>
        <v>0</v>
      </c>
      <c r="Q133" s="201">
        <v>0</v>
      </c>
      <c r="R133" s="201">
        <f>Q133*H133</f>
        <v>0</v>
      </c>
      <c r="S133" s="201">
        <v>0.205</v>
      </c>
      <c r="T133" s="202">
        <f>S133*H133</f>
        <v>30.749999999999996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162</v>
      </c>
      <c r="AT133" s="203" t="s">
        <v>157</v>
      </c>
      <c r="AU133" s="203" t="s">
        <v>86</v>
      </c>
      <c r="AY133" s="17" t="s">
        <v>155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84</v>
      </c>
      <c r="BK133" s="204">
        <f>ROUND(I133*H133,2)</f>
        <v>0</v>
      </c>
      <c r="BL133" s="17" t="s">
        <v>162</v>
      </c>
      <c r="BM133" s="203" t="s">
        <v>171</v>
      </c>
    </row>
    <row r="134" spans="2:51" s="13" customFormat="1" ht="12">
      <c r="B134" s="205"/>
      <c r="C134" s="206"/>
      <c r="D134" s="207" t="s">
        <v>172</v>
      </c>
      <c r="E134" s="208" t="s">
        <v>1</v>
      </c>
      <c r="F134" s="209" t="s">
        <v>173</v>
      </c>
      <c r="G134" s="206"/>
      <c r="H134" s="210">
        <v>150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172</v>
      </c>
      <c r="AU134" s="216" t="s">
        <v>86</v>
      </c>
      <c r="AV134" s="13" t="s">
        <v>86</v>
      </c>
      <c r="AW134" s="13" t="s">
        <v>32</v>
      </c>
      <c r="AX134" s="13" t="s">
        <v>76</v>
      </c>
      <c r="AY134" s="216" t="s">
        <v>155</v>
      </c>
    </row>
    <row r="135" spans="2:51" s="14" customFormat="1" ht="12">
      <c r="B135" s="217"/>
      <c r="C135" s="218"/>
      <c r="D135" s="207" t="s">
        <v>172</v>
      </c>
      <c r="E135" s="219" t="s">
        <v>1</v>
      </c>
      <c r="F135" s="220" t="s">
        <v>174</v>
      </c>
      <c r="G135" s="218"/>
      <c r="H135" s="221">
        <v>150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172</v>
      </c>
      <c r="AU135" s="227" t="s">
        <v>86</v>
      </c>
      <c r="AV135" s="14" t="s">
        <v>162</v>
      </c>
      <c r="AW135" s="14" t="s">
        <v>32</v>
      </c>
      <c r="AX135" s="14" t="s">
        <v>84</v>
      </c>
      <c r="AY135" s="227" t="s">
        <v>155</v>
      </c>
    </row>
    <row r="136" spans="1:65" s="2" customFormat="1" ht="62.85" customHeight="1">
      <c r="A136" s="34"/>
      <c r="B136" s="35"/>
      <c r="C136" s="192" t="s">
        <v>162</v>
      </c>
      <c r="D136" s="192" t="s">
        <v>157</v>
      </c>
      <c r="E136" s="193" t="s">
        <v>175</v>
      </c>
      <c r="F136" s="194" t="s">
        <v>176</v>
      </c>
      <c r="G136" s="195" t="s">
        <v>160</v>
      </c>
      <c r="H136" s="196">
        <v>120</v>
      </c>
      <c r="I136" s="197"/>
      <c r="J136" s="198">
        <f>ROUND(I136*H136,2)</f>
        <v>0</v>
      </c>
      <c r="K136" s="194" t="s">
        <v>161</v>
      </c>
      <c r="L136" s="39"/>
      <c r="M136" s="199" t="s">
        <v>1</v>
      </c>
      <c r="N136" s="200" t="s">
        <v>41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162</v>
      </c>
      <c r="AT136" s="203" t="s">
        <v>157</v>
      </c>
      <c r="AU136" s="203" t="s">
        <v>86</v>
      </c>
      <c r="AY136" s="17" t="s">
        <v>155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84</v>
      </c>
      <c r="BK136" s="204">
        <f>ROUND(I136*H136,2)</f>
        <v>0</v>
      </c>
      <c r="BL136" s="17" t="s">
        <v>162</v>
      </c>
      <c r="BM136" s="203" t="s">
        <v>177</v>
      </c>
    </row>
    <row r="137" spans="2:51" s="13" customFormat="1" ht="12">
      <c r="B137" s="205"/>
      <c r="C137" s="206"/>
      <c r="D137" s="207" t="s">
        <v>172</v>
      </c>
      <c r="E137" s="208" t="s">
        <v>1</v>
      </c>
      <c r="F137" s="209" t="s">
        <v>178</v>
      </c>
      <c r="G137" s="206"/>
      <c r="H137" s="210">
        <v>120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172</v>
      </c>
      <c r="AU137" s="216" t="s">
        <v>86</v>
      </c>
      <c r="AV137" s="13" t="s">
        <v>86</v>
      </c>
      <c r="AW137" s="13" t="s">
        <v>32</v>
      </c>
      <c r="AX137" s="13" t="s">
        <v>76</v>
      </c>
      <c r="AY137" s="216" t="s">
        <v>155</v>
      </c>
    </row>
    <row r="138" spans="2:51" s="14" customFormat="1" ht="12">
      <c r="B138" s="217"/>
      <c r="C138" s="218"/>
      <c r="D138" s="207" t="s">
        <v>172</v>
      </c>
      <c r="E138" s="219" t="s">
        <v>1</v>
      </c>
      <c r="F138" s="220" t="s">
        <v>174</v>
      </c>
      <c r="G138" s="218"/>
      <c r="H138" s="221">
        <v>120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172</v>
      </c>
      <c r="AU138" s="227" t="s">
        <v>86</v>
      </c>
      <c r="AV138" s="14" t="s">
        <v>162</v>
      </c>
      <c r="AW138" s="14" t="s">
        <v>32</v>
      </c>
      <c r="AX138" s="14" t="s">
        <v>84</v>
      </c>
      <c r="AY138" s="227" t="s">
        <v>155</v>
      </c>
    </row>
    <row r="139" spans="1:65" s="2" customFormat="1" ht="55.5" customHeight="1">
      <c r="A139" s="34"/>
      <c r="B139" s="35"/>
      <c r="C139" s="192" t="s">
        <v>179</v>
      </c>
      <c r="D139" s="192" t="s">
        <v>157</v>
      </c>
      <c r="E139" s="193" t="s">
        <v>180</v>
      </c>
      <c r="F139" s="194" t="s">
        <v>181</v>
      </c>
      <c r="G139" s="195" t="s">
        <v>160</v>
      </c>
      <c r="H139" s="196">
        <v>120</v>
      </c>
      <c r="I139" s="197"/>
      <c r="J139" s="198">
        <f>ROUND(I139*H139,2)</f>
        <v>0</v>
      </c>
      <c r="K139" s="194" t="s">
        <v>161</v>
      </c>
      <c r="L139" s="39"/>
      <c r="M139" s="199" t="s">
        <v>1</v>
      </c>
      <c r="N139" s="200" t="s">
        <v>41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162</v>
      </c>
      <c r="AT139" s="203" t="s">
        <v>157</v>
      </c>
      <c r="AU139" s="203" t="s">
        <v>86</v>
      </c>
      <c r="AY139" s="17" t="s">
        <v>155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84</v>
      </c>
      <c r="BK139" s="204">
        <f>ROUND(I139*H139,2)</f>
        <v>0</v>
      </c>
      <c r="BL139" s="17" t="s">
        <v>162</v>
      </c>
      <c r="BM139" s="203" t="s">
        <v>182</v>
      </c>
    </row>
    <row r="140" spans="2:51" s="13" customFormat="1" ht="12">
      <c r="B140" s="205"/>
      <c r="C140" s="206"/>
      <c r="D140" s="207" t="s">
        <v>172</v>
      </c>
      <c r="E140" s="208" t="s">
        <v>1</v>
      </c>
      <c r="F140" s="209" t="s">
        <v>178</v>
      </c>
      <c r="G140" s="206"/>
      <c r="H140" s="210">
        <v>120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172</v>
      </c>
      <c r="AU140" s="216" t="s">
        <v>86</v>
      </c>
      <c r="AV140" s="13" t="s">
        <v>86</v>
      </c>
      <c r="AW140" s="13" t="s">
        <v>32</v>
      </c>
      <c r="AX140" s="13" t="s">
        <v>76</v>
      </c>
      <c r="AY140" s="216" t="s">
        <v>155</v>
      </c>
    </row>
    <row r="141" spans="2:51" s="14" customFormat="1" ht="12">
      <c r="B141" s="217"/>
      <c r="C141" s="218"/>
      <c r="D141" s="207" t="s">
        <v>172</v>
      </c>
      <c r="E141" s="219" t="s">
        <v>1</v>
      </c>
      <c r="F141" s="220" t="s">
        <v>174</v>
      </c>
      <c r="G141" s="218"/>
      <c r="H141" s="221">
        <v>120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172</v>
      </c>
      <c r="AU141" s="227" t="s">
        <v>86</v>
      </c>
      <c r="AV141" s="14" t="s">
        <v>162</v>
      </c>
      <c r="AW141" s="14" t="s">
        <v>32</v>
      </c>
      <c r="AX141" s="14" t="s">
        <v>84</v>
      </c>
      <c r="AY141" s="227" t="s">
        <v>155</v>
      </c>
    </row>
    <row r="142" spans="1:65" s="2" customFormat="1" ht="37.7" customHeight="1">
      <c r="A142" s="34"/>
      <c r="B142" s="35"/>
      <c r="C142" s="192" t="s">
        <v>183</v>
      </c>
      <c r="D142" s="192" t="s">
        <v>157</v>
      </c>
      <c r="E142" s="193" t="s">
        <v>184</v>
      </c>
      <c r="F142" s="194" t="s">
        <v>185</v>
      </c>
      <c r="G142" s="195" t="s">
        <v>113</v>
      </c>
      <c r="H142" s="196">
        <v>2321.28</v>
      </c>
      <c r="I142" s="197"/>
      <c r="J142" s="198">
        <f>ROUND(I142*H142,2)</f>
        <v>0</v>
      </c>
      <c r="K142" s="194" t="s">
        <v>161</v>
      </c>
      <c r="L142" s="39"/>
      <c r="M142" s="199" t="s">
        <v>1</v>
      </c>
      <c r="N142" s="200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162</v>
      </c>
      <c r="AT142" s="203" t="s">
        <v>157</v>
      </c>
      <c r="AU142" s="203" t="s">
        <v>86</v>
      </c>
      <c r="AY142" s="17" t="s">
        <v>155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162</v>
      </c>
      <c r="BM142" s="203" t="s">
        <v>186</v>
      </c>
    </row>
    <row r="143" spans="2:51" s="13" customFormat="1" ht="12">
      <c r="B143" s="205"/>
      <c r="C143" s="206"/>
      <c r="D143" s="207" t="s">
        <v>172</v>
      </c>
      <c r="E143" s="208" t="s">
        <v>118</v>
      </c>
      <c r="F143" s="209" t="s">
        <v>187</v>
      </c>
      <c r="G143" s="206"/>
      <c r="H143" s="210">
        <v>1123.2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172</v>
      </c>
      <c r="AU143" s="216" t="s">
        <v>86</v>
      </c>
      <c r="AV143" s="13" t="s">
        <v>86</v>
      </c>
      <c r="AW143" s="13" t="s">
        <v>32</v>
      </c>
      <c r="AX143" s="13" t="s">
        <v>76</v>
      </c>
      <c r="AY143" s="216" t="s">
        <v>155</v>
      </c>
    </row>
    <row r="144" spans="2:51" s="13" customFormat="1" ht="12">
      <c r="B144" s="205"/>
      <c r="C144" s="206"/>
      <c r="D144" s="207" t="s">
        <v>172</v>
      </c>
      <c r="E144" s="208" t="s">
        <v>115</v>
      </c>
      <c r="F144" s="209" t="s">
        <v>188</v>
      </c>
      <c r="G144" s="206"/>
      <c r="H144" s="210">
        <v>1198.08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172</v>
      </c>
      <c r="AU144" s="216" t="s">
        <v>86</v>
      </c>
      <c r="AV144" s="13" t="s">
        <v>86</v>
      </c>
      <c r="AW144" s="13" t="s">
        <v>32</v>
      </c>
      <c r="AX144" s="13" t="s">
        <v>76</v>
      </c>
      <c r="AY144" s="216" t="s">
        <v>155</v>
      </c>
    </row>
    <row r="145" spans="2:51" s="14" customFormat="1" ht="12">
      <c r="B145" s="217"/>
      <c r="C145" s="218"/>
      <c r="D145" s="207" t="s">
        <v>172</v>
      </c>
      <c r="E145" s="219" t="s">
        <v>1</v>
      </c>
      <c r="F145" s="220" t="s">
        <v>174</v>
      </c>
      <c r="G145" s="218"/>
      <c r="H145" s="221">
        <v>2321.28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172</v>
      </c>
      <c r="AU145" s="227" t="s">
        <v>86</v>
      </c>
      <c r="AV145" s="14" t="s">
        <v>162</v>
      </c>
      <c r="AW145" s="14" t="s">
        <v>32</v>
      </c>
      <c r="AX145" s="14" t="s">
        <v>84</v>
      </c>
      <c r="AY145" s="227" t="s">
        <v>155</v>
      </c>
    </row>
    <row r="146" spans="1:65" s="2" customFormat="1" ht="44.25" customHeight="1">
      <c r="A146" s="34"/>
      <c r="B146" s="35"/>
      <c r="C146" s="192" t="s">
        <v>189</v>
      </c>
      <c r="D146" s="192" t="s">
        <v>157</v>
      </c>
      <c r="E146" s="193" t="s">
        <v>190</v>
      </c>
      <c r="F146" s="194" t="s">
        <v>191</v>
      </c>
      <c r="G146" s="195" t="s">
        <v>113</v>
      </c>
      <c r="H146" s="196">
        <v>371</v>
      </c>
      <c r="I146" s="197"/>
      <c r="J146" s="198">
        <f>ROUND(I146*H146,2)</f>
        <v>0</v>
      </c>
      <c r="K146" s="194" t="s">
        <v>161</v>
      </c>
      <c r="L146" s="39"/>
      <c r="M146" s="199" t="s">
        <v>1</v>
      </c>
      <c r="N146" s="200" t="s">
        <v>41</v>
      </c>
      <c r="O146" s="7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162</v>
      </c>
      <c r="AT146" s="203" t="s">
        <v>157</v>
      </c>
      <c r="AU146" s="203" t="s">
        <v>86</v>
      </c>
      <c r="AY146" s="17" t="s">
        <v>155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84</v>
      </c>
      <c r="BK146" s="204">
        <f>ROUND(I146*H146,2)</f>
        <v>0</v>
      </c>
      <c r="BL146" s="17" t="s">
        <v>162</v>
      </c>
      <c r="BM146" s="203" t="s">
        <v>192</v>
      </c>
    </row>
    <row r="147" spans="2:51" s="13" customFormat="1" ht="12">
      <c r="B147" s="205"/>
      <c r="C147" s="206"/>
      <c r="D147" s="207" t="s">
        <v>172</v>
      </c>
      <c r="E147" s="208" t="s">
        <v>1</v>
      </c>
      <c r="F147" s="209" t="s">
        <v>193</v>
      </c>
      <c r="G147" s="206"/>
      <c r="H147" s="210">
        <v>27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172</v>
      </c>
      <c r="AU147" s="216" t="s">
        <v>86</v>
      </c>
      <c r="AV147" s="13" t="s">
        <v>86</v>
      </c>
      <c r="AW147" s="13" t="s">
        <v>32</v>
      </c>
      <c r="AX147" s="13" t="s">
        <v>76</v>
      </c>
      <c r="AY147" s="216" t="s">
        <v>155</v>
      </c>
    </row>
    <row r="148" spans="2:51" s="13" customFormat="1" ht="12">
      <c r="B148" s="205"/>
      <c r="C148" s="206"/>
      <c r="D148" s="207" t="s">
        <v>172</v>
      </c>
      <c r="E148" s="208" t="s">
        <v>1</v>
      </c>
      <c r="F148" s="209" t="s">
        <v>194</v>
      </c>
      <c r="G148" s="206"/>
      <c r="H148" s="210">
        <v>62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172</v>
      </c>
      <c r="AU148" s="216" t="s">
        <v>86</v>
      </c>
      <c r="AV148" s="13" t="s">
        <v>86</v>
      </c>
      <c r="AW148" s="13" t="s">
        <v>32</v>
      </c>
      <c r="AX148" s="13" t="s">
        <v>76</v>
      </c>
      <c r="AY148" s="216" t="s">
        <v>155</v>
      </c>
    </row>
    <row r="149" spans="2:51" s="13" customFormat="1" ht="12">
      <c r="B149" s="205"/>
      <c r="C149" s="206"/>
      <c r="D149" s="207" t="s">
        <v>172</v>
      </c>
      <c r="E149" s="208" t="s">
        <v>1</v>
      </c>
      <c r="F149" s="209" t="s">
        <v>195</v>
      </c>
      <c r="G149" s="206"/>
      <c r="H149" s="210">
        <v>17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172</v>
      </c>
      <c r="AU149" s="216" t="s">
        <v>86</v>
      </c>
      <c r="AV149" s="13" t="s">
        <v>86</v>
      </c>
      <c r="AW149" s="13" t="s">
        <v>32</v>
      </c>
      <c r="AX149" s="13" t="s">
        <v>76</v>
      </c>
      <c r="AY149" s="216" t="s">
        <v>155</v>
      </c>
    </row>
    <row r="150" spans="2:51" s="13" customFormat="1" ht="12">
      <c r="B150" s="205"/>
      <c r="C150" s="206"/>
      <c r="D150" s="207" t="s">
        <v>172</v>
      </c>
      <c r="E150" s="208" t="s">
        <v>1</v>
      </c>
      <c r="F150" s="209" t="s">
        <v>196</v>
      </c>
      <c r="G150" s="206"/>
      <c r="H150" s="210">
        <v>265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172</v>
      </c>
      <c r="AU150" s="216" t="s">
        <v>86</v>
      </c>
      <c r="AV150" s="13" t="s">
        <v>86</v>
      </c>
      <c r="AW150" s="13" t="s">
        <v>32</v>
      </c>
      <c r="AX150" s="13" t="s">
        <v>76</v>
      </c>
      <c r="AY150" s="216" t="s">
        <v>155</v>
      </c>
    </row>
    <row r="151" spans="2:51" s="14" customFormat="1" ht="12">
      <c r="B151" s="217"/>
      <c r="C151" s="218"/>
      <c r="D151" s="207" t="s">
        <v>172</v>
      </c>
      <c r="E151" s="219" t="s">
        <v>112</v>
      </c>
      <c r="F151" s="220" t="s">
        <v>174</v>
      </c>
      <c r="G151" s="218"/>
      <c r="H151" s="221">
        <v>371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172</v>
      </c>
      <c r="AU151" s="227" t="s">
        <v>86</v>
      </c>
      <c r="AV151" s="14" t="s">
        <v>162</v>
      </c>
      <c r="AW151" s="14" t="s">
        <v>32</v>
      </c>
      <c r="AX151" s="14" t="s">
        <v>84</v>
      </c>
      <c r="AY151" s="227" t="s">
        <v>155</v>
      </c>
    </row>
    <row r="152" spans="1:65" s="2" customFormat="1" ht="44.25" customHeight="1">
      <c r="A152" s="34"/>
      <c r="B152" s="35"/>
      <c r="C152" s="192" t="s">
        <v>197</v>
      </c>
      <c r="D152" s="192" t="s">
        <v>157</v>
      </c>
      <c r="E152" s="193" t="s">
        <v>198</v>
      </c>
      <c r="F152" s="194" t="s">
        <v>199</v>
      </c>
      <c r="G152" s="195" t="s">
        <v>113</v>
      </c>
      <c r="H152" s="196">
        <v>62</v>
      </c>
      <c r="I152" s="197"/>
      <c r="J152" s="198">
        <f>ROUND(I152*H152,2)</f>
        <v>0</v>
      </c>
      <c r="K152" s="194" t="s">
        <v>161</v>
      </c>
      <c r="L152" s="39"/>
      <c r="M152" s="199" t="s">
        <v>1</v>
      </c>
      <c r="N152" s="200" t="s">
        <v>41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162</v>
      </c>
      <c r="AT152" s="203" t="s">
        <v>157</v>
      </c>
      <c r="AU152" s="203" t="s">
        <v>86</v>
      </c>
      <c r="AY152" s="17" t="s">
        <v>155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84</v>
      </c>
      <c r="BK152" s="204">
        <f>ROUND(I152*H152,2)</f>
        <v>0</v>
      </c>
      <c r="BL152" s="17" t="s">
        <v>162</v>
      </c>
      <c r="BM152" s="203" t="s">
        <v>200</v>
      </c>
    </row>
    <row r="153" spans="2:51" s="13" customFormat="1" ht="12">
      <c r="B153" s="205"/>
      <c r="C153" s="206"/>
      <c r="D153" s="207" t="s">
        <v>172</v>
      </c>
      <c r="E153" s="208" t="s">
        <v>1</v>
      </c>
      <c r="F153" s="209" t="s">
        <v>201</v>
      </c>
      <c r="G153" s="206"/>
      <c r="H153" s="210">
        <v>62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172</v>
      </c>
      <c r="AU153" s="216" t="s">
        <v>86</v>
      </c>
      <c r="AV153" s="13" t="s">
        <v>86</v>
      </c>
      <c r="AW153" s="13" t="s">
        <v>32</v>
      </c>
      <c r="AX153" s="13" t="s">
        <v>76</v>
      </c>
      <c r="AY153" s="216" t="s">
        <v>155</v>
      </c>
    </row>
    <row r="154" spans="2:51" s="14" customFormat="1" ht="12">
      <c r="B154" s="217"/>
      <c r="C154" s="218"/>
      <c r="D154" s="207" t="s">
        <v>172</v>
      </c>
      <c r="E154" s="219" t="s">
        <v>202</v>
      </c>
      <c r="F154" s="220" t="s">
        <v>174</v>
      </c>
      <c r="G154" s="218"/>
      <c r="H154" s="221">
        <v>62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172</v>
      </c>
      <c r="AU154" s="227" t="s">
        <v>86</v>
      </c>
      <c r="AV154" s="14" t="s">
        <v>162</v>
      </c>
      <c r="AW154" s="14" t="s">
        <v>32</v>
      </c>
      <c r="AX154" s="14" t="s">
        <v>84</v>
      </c>
      <c r="AY154" s="227" t="s">
        <v>155</v>
      </c>
    </row>
    <row r="155" spans="1:65" s="2" customFormat="1" ht="16.5" customHeight="1">
      <c r="A155" s="34"/>
      <c r="B155" s="35"/>
      <c r="C155" s="228" t="s">
        <v>203</v>
      </c>
      <c r="D155" s="228" t="s">
        <v>204</v>
      </c>
      <c r="E155" s="229" t="s">
        <v>205</v>
      </c>
      <c r="F155" s="230" t="s">
        <v>206</v>
      </c>
      <c r="G155" s="231" t="s">
        <v>207</v>
      </c>
      <c r="H155" s="232">
        <v>111.6</v>
      </c>
      <c r="I155" s="233"/>
      <c r="J155" s="234">
        <f>ROUND(I155*H155,2)</f>
        <v>0</v>
      </c>
      <c r="K155" s="230" t="s">
        <v>161</v>
      </c>
      <c r="L155" s="235"/>
      <c r="M155" s="236" t="s">
        <v>1</v>
      </c>
      <c r="N155" s="237" t="s">
        <v>41</v>
      </c>
      <c r="O155" s="71"/>
      <c r="P155" s="201">
        <f>O155*H155</f>
        <v>0</v>
      </c>
      <c r="Q155" s="201">
        <v>1</v>
      </c>
      <c r="R155" s="201">
        <f>Q155*H155</f>
        <v>111.6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197</v>
      </c>
      <c r="AT155" s="203" t="s">
        <v>204</v>
      </c>
      <c r="AU155" s="203" t="s">
        <v>86</v>
      </c>
      <c r="AY155" s="17" t="s">
        <v>155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84</v>
      </c>
      <c r="BK155" s="204">
        <f>ROUND(I155*H155,2)</f>
        <v>0</v>
      </c>
      <c r="BL155" s="17" t="s">
        <v>162</v>
      </c>
      <c r="BM155" s="203" t="s">
        <v>208</v>
      </c>
    </row>
    <row r="156" spans="2:51" s="13" customFormat="1" ht="12">
      <c r="B156" s="205"/>
      <c r="C156" s="206"/>
      <c r="D156" s="207" t="s">
        <v>172</v>
      </c>
      <c r="E156" s="206"/>
      <c r="F156" s="209" t="s">
        <v>209</v>
      </c>
      <c r="G156" s="206"/>
      <c r="H156" s="210">
        <v>111.6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172</v>
      </c>
      <c r="AU156" s="216" t="s">
        <v>86</v>
      </c>
      <c r="AV156" s="13" t="s">
        <v>86</v>
      </c>
      <c r="AW156" s="13" t="s">
        <v>4</v>
      </c>
      <c r="AX156" s="13" t="s">
        <v>84</v>
      </c>
      <c r="AY156" s="216" t="s">
        <v>155</v>
      </c>
    </row>
    <row r="157" spans="1:65" s="2" customFormat="1" ht="66.75" customHeight="1">
      <c r="A157" s="34"/>
      <c r="B157" s="35"/>
      <c r="C157" s="192" t="s">
        <v>210</v>
      </c>
      <c r="D157" s="192" t="s">
        <v>157</v>
      </c>
      <c r="E157" s="193" t="s">
        <v>211</v>
      </c>
      <c r="F157" s="194" t="s">
        <v>212</v>
      </c>
      <c r="G157" s="195" t="s">
        <v>113</v>
      </c>
      <c r="H157" s="196">
        <v>2692.28</v>
      </c>
      <c r="I157" s="197"/>
      <c r="J157" s="198">
        <f>ROUND(I157*H157,2)</f>
        <v>0</v>
      </c>
      <c r="K157" s="194" t="s">
        <v>1</v>
      </c>
      <c r="L157" s="39"/>
      <c r="M157" s="199" t="s">
        <v>1</v>
      </c>
      <c r="N157" s="200" t="s">
        <v>41</v>
      </c>
      <c r="O157" s="71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162</v>
      </c>
      <c r="AT157" s="203" t="s">
        <v>157</v>
      </c>
      <c r="AU157" s="203" t="s">
        <v>86</v>
      </c>
      <c r="AY157" s="17" t="s">
        <v>155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84</v>
      </c>
      <c r="BK157" s="204">
        <f>ROUND(I157*H157,2)</f>
        <v>0</v>
      </c>
      <c r="BL157" s="17" t="s">
        <v>162</v>
      </c>
      <c r="BM157" s="203" t="s">
        <v>213</v>
      </c>
    </row>
    <row r="158" spans="2:51" s="13" customFormat="1" ht="12">
      <c r="B158" s="205"/>
      <c r="C158" s="206"/>
      <c r="D158" s="207" t="s">
        <v>172</v>
      </c>
      <c r="E158" s="208" t="s">
        <v>1</v>
      </c>
      <c r="F158" s="209" t="s">
        <v>214</v>
      </c>
      <c r="G158" s="206"/>
      <c r="H158" s="210">
        <v>2692.28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172</v>
      </c>
      <c r="AU158" s="216" t="s">
        <v>86</v>
      </c>
      <c r="AV158" s="13" t="s">
        <v>86</v>
      </c>
      <c r="AW158" s="13" t="s">
        <v>32</v>
      </c>
      <c r="AX158" s="13" t="s">
        <v>76</v>
      </c>
      <c r="AY158" s="216" t="s">
        <v>155</v>
      </c>
    </row>
    <row r="159" spans="2:51" s="14" customFormat="1" ht="12">
      <c r="B159" s="217"/>
      <c r="C159" s="218"/>
      <c r="D159" s="207" t="s">
        <v>172</v>
      </c>
      <c r="E159" s="219" t="s">
        <v>1</v>
      </c>
      <c r="F159" s="220" t="s">
        <v>174</v>
      </c>
      <c r="G159" s="218"/>
      <c r="H159" s="221">
        <v>2692.28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172</v>
      </c>
      <c r="AU159" s="227" t="s">
        <v>86</v>
      </c>
      <c r="AV159" s="14" t="s">
        <v>162</v>
      </c>
      <c r="AW159" s="14" t="s">
        <v>32</v>
      </c>
      <c r="AX159" s="14" t="s">
        <v>84</v>
      </c>
      <c r="AY159" s="227" t="s">
        <v>155</v>
      </c>
    </row>
    <row r="160" spans="1:65" s="2" customFormat="1" ht="33" customHeight="1">
      <c r="A160" s="34"/>
      <c r="B160" s="35"/>
      <c r="C160" s="192" t="s">
        <v>215</v>
      </c>
      <c r="D160" s="192" t="s">
        <v>157</v>
      </c>
      <c r="E160" s="193" t="s">
        <v>216</v>
      </c>
      <c r="F160" s="194" t="s">
        <v>217</v>
      </c>
      <c r="G160" s="195" t="s">
        <v>160</v>
      </c>
      <c r="H160" s="196">
        <v>3744</v>
      </c>
      <c r="I160" s="197"/>
      <c r="J160" s="198">
        <f>ROUND(I160*H160,2)</f>
        <v>0</v>
      </c>
      <c r="K160" s="194" t="s">
        <v>161</v>
      </c>
      <c r="L160" s="39"/>
      <c r="M160" s="199" t="s">
        <v>1</v>
      </c>
      <c r="N160" s="200" t="s">
        <v>41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162</v>
      </c>
      <c r="AT160" s="203" t="s">
        <v>157</v>
      </c>
      <c r="AU160" s="203" t="s">
        <v>86</v>
      </c>
      <c r="AY160" s="17" t="s">
        <v>155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84</v>
      </c>
      <c r="BK160" s="204">
        <f>ROUND(I160*H160,2)</f>
        <v>0</v>
      </c>
      <c r="BL160" s="17" t="s">
        <v>162</v>
      </c>
      <c r="BM160" s="203" t="s">
        <v>218</v>
      </c>
    </row>
    <row r="161" spans="2:51" s="13" customFormat="1" ht="12">
      <c r="B161" s="205"/>
      <c r="C161" s="206"/>
      <c r="D161" s="207" t="s">
        <v>172</v>
      </c>
      <c r="E161" s="208" t="s">
        <v>1</v>
      </c>
      <c r="F161" s="209" t="s">
        <v>219</v>
      </c>
      <c r="G161" s="206"/>
      <c r="H161" s="210">
        <v>3744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172</v>
      </c>
      <c r="AU161" s="216" t="s">
        <v>86</v>
      </c>
      <c r="AV161" s="13" t="s">
        <v>86</v>
      </c>
      <c r="AW161" s="13" t="s">
        <v>32</v>
      </c>
      <c r="AX161" s="13" t="s">
        <v>76</v>
      </c>
      <c r="AY161" s="216" t="s">
        <v>155</v>
      </c>
    </row>
    <row r="162" spans="2:51" s="14" customFormat="1" ht="12">
      <c r="B162" s="217"/>
      <c r="C162" s="218"/>
      <c r="D162" s="207" t="s">
        <v>172</v>
      </c>
      <c r="E162" s="219" t="s">
        <v>1</v>
      </c>
      <c r="F162" s="220" t="s">
        <v>174</v>
      </c>
      <c r="G162" s="218"/>
      <c r="H162" s="221">
        <v>3744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172</v>
      </c>
      <c r="AU162" s="227" t="s">
        <v>86</v>
      </c>
      <c r="AV162" s="14" t="s">
        <v>162</v>
      </c>
      <c r="AW162" s="14" t="s">
        <v>32</v>
      </c>
      <c r="AX162" s="14" t="s">
        <v>84</v>
      </c>
      <c r="AY162" s="227" t="s">
        <v>155</v>
      </c>
    </row>
    <row r="163" spans="2:63" s="12" customFormat="1" ht="22.7" customHeight="1">
      <c r="B163" s="176"/>
      <c r="C163" s="177"/>
      <c r="D163" s="178" t="s">
        <v>75</v>
      </c>
      <c r="E163" s="190" t="s">
        <v>86</v>
      </c>
      <c r="F163" s="190" t="s">
        <v>220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SUM(P164:P166)</f>
        <v>0</v>
      </c>
      <c r="Q163" s="184"/>
      <c r="R163" s="185">
        <f>SUM(R164:R166)</f>
        <v>290.5566</v>
      </c>
      <c r="S163" s="184"/>
      <c r="T163" s="186">
        <f>SUM(T164:T166)</f>
        <v>0</v>
      </c>
      <c r="AR163" s="187" t="s">
        <v>84</v>
      </c>
      <c r="AT163" s="188" t="s">
        <v>75</v>
      </c>
      <c r="AU163" s="188" t="s">
        <v>84</v>
      </c>
      <c r="AY163" s="187" t="s">
        <v>155</v>
      </c>
      <c r="BK163" s="189">
        <f>SUM(BK164:BK166)</f>
        <v>0</v>
      </c>
    </row>
    <row r="164" spans="1:65" s="2" customFormat="1" ht="55.5" customHeight="1">
      <c r="A164" s="34"/>
      <c r="B164" s="35"/>
      <c r="C164" s="192" t="s">
        <v>8</v>
      </c>
      <c r="D164" s="192" t="s">
        <v>157</v>
      </c>
      <c r="E164" s="193" t="s">
        <v>221</v>
      </c>
      <c r="F164" s="194" t="s">
        <v>222</v>
      </c>
      <c r="G164" s="195" t="s">
        <v>170</v>
      </c>
      <c r="H164" s="196">
        <v>1060</v>
      </c>
      <c r="I164" s="197"/>
      <c r="J164" s="198">
        <f>ROUND(I164*H164,2)</f>
        <v>0</v>
      </c>
      <c r="K164" s="194" t="s">
        <v>161</v>
      </c>
      <c r="L164" s="39"/>
      <c r="M164" s="199" t="s">
        <v>1</v>
      </c>
      <c r="N164" s="200" t="s">
        <v>41</v>
      </c>
      <c r="O164" s="71"/>
      <c r="P164" s="201">
        <f>O164*H164</f>
        <v>0</v>
      </c>
      <c r="Q164" s="201">
        <v>0.27411</v>
      </c>
      <c r="R164" s="201">
        <f>Q164*H164</f>
        <v>290.5566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162</v>
      </c>
      <c r="AT164" s="203" t="s">
        <v>157</v>
      </c>
      <c r="AU164" s="203" t="s">
        <v>86</v>
      </c>
      <c r="AY164" s="17" t="s">
        <v>155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7" t="s">
        <v>84</v>
      </c>
      <c r="BK164" s="204">
        <f>ROUND(I164*H164,2)</f>
        <v>0</v>
      </c>
      <c r="BL164" s="17" t="s">
        <v>162</v>
      </c>
      <c r="BM164" s="203" t="s">
        <v>223</v>
      </c>
    </row>
    <row r="165" spans="2:51" s="13" customFormat="1" ht="12">
      <c r="B165" s="205"/>
      <c r="C165" s="206"/>
      <c r="D165" s="207" t="s">
        <v>172</v>
      </c>
      <c r="E165" s="208" t="s">
        <v>1</v>
      </c>
      <c r="F165" s="209" t="s">
        <v>224</v>
      </c>
      <c r="G165" s="206"/>
      <c r="H165" s="210">
        <v>1060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172</v>
      </c>
      <c r="AU165" s="216" t="s">
        <v>86</v>
      </c>
      <c r="AV165" s="13" t="s">
        <v>86</v>
      </c>
      <c r="AW165" s="13" t="s">
        <v>32</v>
      </c>
      <c r="AX165" s="13" t="s">
        <v>76</v>
      </c>
      <c r="AY165" s="216" t="s">
        <v>155</v>
      </c>
    </row>
    <row r="166" spans="2:51" s="14" customFormat="1" ht="12">
      <c r="B166" s="217"/>
      <c r="C166" s="218"/>
      <c r="D166" s="207" t="s">
        <v>172</v>
      </c>
      <c r="E166" s="219" t="s">
        <v>1</v>
      </c>
      <c r="F166" s="220" t="s">
        <v>174</v>
      </c>
      <c r="G166" s="218"/>
      <c r="H166" s="221">
        <v>1060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172</v>
      </c>
      <c r="AU166" s="227" t="s">
        <v>86</v>
      </c>
      <c r="AV166" s="14" t="s">
        <v>162</v>
      </c>
      <c r="AW166" s="14" t="s">
        <v>32</v>
      </c>
      <c r="AX166" s="14" t="s">
        <v>84</v>
      </c>
      <c r="AY166" s="227" t="s">
        <v>155</v>
      </c>
    </row>
    <row r="167" spans="2:63" s="12" customFormat="1" ht="22.7" customHeight="1">
      <c r="B167" s="176"/>
      <c r="C167" s="177"/>
      <c r="D167" s="178" t="s">
        <v>75</v>
      </c>
      <c r="E167" s="190" t="s">
        <v>162</v>
      </c>
      <c r="F167" s="190" t="s">
        <v>225</v>
      </c>
      <c r="G167" s="177"/>
      <c r="H167" s="177"/>
      <c r="I167" s="180"/>
      <c r="J167" s="191">
        <f>BK167</f>
        <v>0</v>
      </c>
      <c r="K167" s="177"/>
      <c r="L167" s="182"/>
      <c r="M167" s="183"/>
      <c r="N167" s="184"/>
      <c r="O167" s="184"/>
      <c r="P167" s="185">
        <f>SUM(P168:P170)</f>
        <v>0</v>
      </c>
      <c r="Q167" s="184"/>
      <c r="R167" s="185">
        <f>SUM(R168:R170)</f>
        <v>0</v>
      </c>
      <c r="S167" s="184"/>
      <c r="T167" s="186">
        <f>SUM(T168:T170)</f>
        <v>0</v>
      </c>
      <c r="AR167" s="187" t="s">
        <v>84</v>
      </c>
      <c r="AT167" s="188" t="s">
        <v>75</v>
      </c>
      <c r="AU167" s="188" t="s">
        <v>84</v>
      </c>
      <c r="AY167" s="187" t="s">
        <v>155</v>
      </c>
      <c r="BK167" s="189">
        <f>SUM(BK168:BK170)</f>
        <v>0</v>
      </c>
    </row>
    <row r="168" spans="1:65" s="2" customFormat="1" ht="24.2" customHeight="1">
      <c r="A168" s="34"/>
      <c r="B168" s="35"/>
      <c r="C168" s="192" t="s">
        <v>226</v>
      </c>
      <c r="D168" s="192" t="s">
        <v>157</v>
      </c>
      <c r="E168" s="193" t="s">
        <v>227</v>
      </c>
      <c r="F168" s="194" t="s">
        <v>228</v>
      </c>
      <c r="G168" s="195" t="s">
        <v>113</v>
      </c>
      <c r="H168" s="196">
        <v>5.1</v>
      </c>
      <c r="I168" s="197"/>
      <c r="J168" s="198">
        <f>ROUND(I168*H168,2)</f>
        <v>0</v>
      </c>
      <c r="K168" s="194" t="s">
        <v>161</v>
      </c>
      <c r="L168" s="39"/>
      <c r="M168" s="199" t="s">
        <v>1</v>
      </c>
      <c r="N168" s="200" t="s">
        <v>41</v>
      </c>
      <c r="O168" s="7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162</v>
      </c>
      <c r="AT168" s="203" t="s">
        <v>157</v>
      </c>
      <c r="AU168" s="203" t="s">
        <v>86</v>
      </c>
      <c r="AY168" s="17" t="s">
        <v>155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84</v>
      </c>
      <c r="BK168" s="204">
        <f>ROUND(I168*H168,2)</f>
        <v>0</v>
      </c>
      <c r="BL168" s="17" t="s">
        <v>162</v>
      </c>
      <c r="BM168" s="203" t="s">
        <v>229</v>
      </c>
    </row>
    <row r="169" spans="2:51" s="13" customFormat="1" ht="12">
      <c r="B169" s="205"/>
      <c r="C169" s="206"/>
      <c r="D169" s="207" t="s">
        <v>172</v>
      </c>
      <c r="E169" s="208" t="s">
        <v>1</v>
      </c>
      <c r="F169" s="209" t="s">
        <v>230</v>
      </c>
      <c r="G169" s="206"/>
      <c r="H169" s="210">
        <v>5.1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172</v>
      </c>
      <c r="AU169" s="216" t="s">
        <v>86</v>
      </c>
      <c r="AV169" s="13" t="s">
        <v>86</v>
      </c>
      <c r="AW169" s="13" t="s">
        <v>32</v>
      </c>
      <c r="AX169" s="13" t="s">
        <v>76</v>
      </c>
      <c r="AY169" s="216" t="s">
        <v>155</v>
      </c>
    </row>
    <row r="170" spans="2:51" s="14" customFormat="1" ht="12">
      <c r="B170" s="217"/>
      <c r="C170" s="218"/>
      <c r="D170" s="207" t="s">
        <v>172</v>
      </c>
      <c r="E170" s="219" t="s">
        <v>1</v>
      </c>
      <c r="F170" s="220" t="s">
        <v>174</v>
      </c>
      <c r="G170" s="218"/>
      <c r="H170" s="221">
        <v>5.1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172</v>
      </c>
      <c r="AU170" s="227" t="s">
        <v>86</v>
      </c>
      <c r="AV170" s="14" t="s">
        <v>162</v>
      </c>
      <c r="AW170" s="14" t="s">
        <v>32</v>
      </c>
      <c r="AX170" s="14" t="s">
        <v>84</v>
      </c>
      <c r="AY170" s="227" t="s">
        <v>155</v>
      </c>
    </row>
    <row r="171" spans="2:63" s="12" customFormat="1" ht="22.7" customHeight="1">
      <c r="B171" s="176"/>
      <c r="C171" s="177"/>
      <c r="D171" s="178" t="s">
        <v>75</v>
      </c>
      <c r="E171" s="190" t="s">
        <v>179</v>
      </c>
      <c r="F171" s="190" t="s">
        <v>231</v>
      </c>
      <c r="G171" s="177"/>
      <c r="H171" s="177"/>
      <c r="I171" s="180"/>
      <c r="J171" s="191">
        <f>BK171</f>
        <v>0</v>
      </c>
      <c r="K171" s="177"/>
      <c r="L171" s="182"/>
      <c r="M171" s="183"/>
      <c r="N171" s="184"/>
      <c r="O171" s="184"/>
      <c r="P171" s="185">
        <f>SUM(P172:P196)</f>
        <v>0</v>
      </c>
      <c r="Q171" s="184"/>
      <c r="R171" s="185">
        <f>SUM(R172:R196)</f>
        <v>34.3041</v>
      </c>
      <c r="S171" s="184"/>
      <c r="T171" s="186">
        <f>SUM(T172:T196)</f>
        <v>0</v>
      </c>
      <c r="AR171" s="187" t="s">
        <v>84</v>
      </c>
      <c r="AT171" s="188" t="s">
        <v>75</v>
      </c>
      <c r="AU171" s="188" t="s">
        <v>84</v>
      </c>
      <c r="AY171" s="187" t="s">
        <v>155</v>
      </c>
      <c r="BK171" s="189">
        <f>SUM(BK172:BK196)</f>
        <v>0</v>
      </c>
    </row>
    <row r="172" spans="1:65" s="2" customFormat="1" ht="33" customHeight="1">
      <c r="A172" s="34"/>
      <c r="B172" s="35"/>
      <c r="C172" s="192" t="s">
        <v>232</v>
      </c>
      <c r="D172" s="192" t="s">
        <v>157</v>
      </c>
      <c r="E172" s="193" t="s">
        <v>233</v>
      </c>
      <c r="F172" s="194" t="s">
        <v>234</v>
      </c>
      <c r="G172" s="195" t="s">
        <v>160</v>
      </c>
      <c r="H172" s="196">
        <v>3744</v>
      </c>
      <c r="I172" s="197"/>
      <c r="J172" s="198">
        <f>ROUND(I172*H172,2)</f>
        <v>0</v>
      </c>
      <c r="K172" s="194" t="s">
        <v>161</v>
      </c>
      <c r="L172" s="39"/>
      <c r="M172" s="199" t="s">
        <v>1</v>
      </c>
      <c r="N172" s="200" t="s">
        <v>41</v>
      </c>
      <c r="O172" s="71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162</v>
      </c>
      <c r="AT172" s="203" t="s">
        <v>157</v>
      </c>
      <c r="AU172" s="203" t="s">
        <v>86</v>
      </c>
      <c r="AY172" s="17" t="s">
        <v>155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7" t="s">
        <v>84</v>
      </c>
      <c r="BK172" s="204">
        <f>ROUND(I172*H172,2)</f>
        <v>0</v>
      </c>
      <c r="BL172" s="17" t="s">
        <v>162</v>
      </c>
      <c r="BM172" s="203" t="s">
        <v>235</v>
      </c>
    </row>
    <row r="173" spans="2:51" s="13" customFormat="1" ht="12">
      <c r="B173" s="205"/>
      <c r="C173" s="206"/>
      <c r="D173" s="207" t="s">
        <v>172</v>
      </c>
      <c r="E173" s="208" t="s">
        <v>1</v>
      </c>
      <c r="F173" s="209" t="s">
        <v>219</v>
      </c>
      <c r="G173" s="206"/>
      <c r="H173" s="210">
        <v>3744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172</v>
      </c>
      <c r="AU173" s="216" t="s">
        <v>86</v>
      </c>
      <c r="AV173" s="13" t="s">
        <v>86</v>
      </c>
      <c r="AW173" s="13" t="s">
        <v>32</v>
      </c>
      <c r="AX173" s="13" t="s">
        <v>76</v>
      </c>
      <c r="AY173" s="216" t="s">
        <v>155</v>
      </c>
    </row>
    <row r="174" spans="2:51" s="14" customFormat="1" ht="12">
      <c r="B174" s="217"/>
      <c r="C174" s="218"/>
      <c r="D174" s="207" t="s">
        <v>172</v>
      </c>
      <c r="E174" s="219" t="s">
        <v>1</v>
      </c>
      <c r="F174" s="220" t="s">
        <v>174</v>
      </c>
      <c r="G174" s="218"/>
      <c r="H174" s="221">
        <v>3744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172</v>
      </c>
      <c r="AU174" s="227" t="s">
        <v>86</v>
      </c>
      <c r="AV174" s="14" t="s">
        <v>162</v>
      </c>
      <c r="AW174" s="14" t="s">
        <v>32</v>
      </c>
      <c r="AX174" s="14" t="s">
        <v>84</v>
      </c>
      <c r="AY174" s="227" t="s">
        <v>155</v>
      </c>
    </row>
    <row r="175" spans="1:65" s="2" customFormat="1" ht="33" customHeight="1">
      <c r="A175" s="34"/>
      <c r="B175" s="35"/>
      <c r="C175" s="192" t="s">
        <v>236</v>
      </c>
      <c r="D175" s="192" t="s">
        <v>157</v>
      </c>
      <c r="E175" s="193" t="s">
        <v>237</v>
      </c>
      <c r="F175" s="194" t="s">
        <v>238</v>
      </c>
      <c r="G175" s="195" t="s">
        <v>160</v>
      </c>
      <c r="H175" s="196">
        <v>3744</v>
      </c>
      <c r="I175" s="197"/>
      <c r="J175" s="198">
        <f>ROUND(I175*H175,2)</f>
        <v>0</v>
      </c>
      <c r="K175" s="194" t="s">
        <v>161</v>
      </c>
      <c r="L175" s="39"/>
      <c r="M175" s="199" t="s">
        <v>1</v>
      </c>
      <c r="N175" s="200" t="s">
        <v>41</v>
      </c>
      <c r="O175" s="7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162</v>
      </c>
      <c r="AT175" s="203" t="s">
        <v>157</v>
      </c>
      <c r="AU175" s="203" t="s">
        <v>86</v>
      </c>
      <c r="AY175" s="17" t="s">
        <v>155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84</v>
      </c>
      <c r="BK175" s="204">
        <f>ROUND(I175*H175,2)</f>
        <v>0</v>
      </c>
      <c r="BL175" s="17" t="s">
        <v>162</v>
      </c>
      <c r="BM175" s="203" t="s">
        <v>239</v>
      </c>
    </row>
    <row r="176" spans="2:51" s="13" customFormat="1" ht="12">
      <c r="B176" s="205"/>
      <c r="C176" s="206"/>
      <c r="D176" s="207" t="s">
        <v>172</v>
      </c>
      <c r="E176" s="208" t="s">
        <v>1</v>
      </c>
      <c r="F176" s="209" t="s">
        <v>219</v>
      </c>
      <c r="G176" s="206"/>
      <c r="H176" s="210">
        <v>3744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172</v>
      </c>
      <c r="AU176" s="216" t="s">
        <v>86</v>
      </c>
      <c r="AV176" s="13" t="s">
        <v>86</v>
      </c>
      <c r="AW176" s="13" t="s">
        <v>32</v>
      </c>
      <c r="AX176" s="13" t="s">
        <v>76</v>
      </c>
      <c r="AY176" s="216" t="s">
        <v>155</v>
      </c>
    </row>
    <row r="177" spans="2:51" s="14" customFormat="1" ht="12">
      <c r="B177" s="217"/>
      <c r="C177" s="218"/>
      <c r="D177" s="207" t="s">
        <v>172</v>
      </c>
      <c r="E177" s="219" t="s">
        <v>1</v>
      </c>
      <c r="F177" s="220" t="s">
        <v>174</v>
      </c>
      <c r="G177" s="218"/>
      <c r="H177" s="221">
        <v>3744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172</v>
      </c>
      <c r="AU177" s="227" t="s">
        <v>86</v>
      </c>
      <c r="AV177" s="14" t="s">
        <v>162</v>
      </c>
      <c r="AW177" s="14" t="s">
        <v>32</v>
      </c>
      <c r="AX177" s="14" t="s">
        <v>84</v>
      </c>
      <c r="AY177" s="227" t="s">
        <v>155</v>
      </c>
    </row>
    <row r="178" spans="1:65" s="2" customFormat="1" ht="37.7" customHeight="1">
      <c r="A178" s="34"/>
      <c r="B178" s="35"/>
      <c r="C178" s="192" t="s">
        <v>240</v>
      </c>
      <c r="D178" s="192" t="s">
        <v>157</v>
      </c>
      <c r="E178" s="193" t="s">
        <v>241</v>
      </c>
      <c r="F178" s="194" t="s">
        <v>242</v>
      </c>
      <c r="G178" s="195" t="s">
        <v>160</v>
      </c>
      <c r="H178" s="196">
        <v>3120</v>
      </c>
      <c r="I178" s="197"/>
      <c r="J178" s="198">
        <f>ROUND(I178*H178,2)</f>
        <v>0</v>
      </c>
      <c r="K178" s="194" t="s">
        <v>161</v>
      </c>
      <c r="L178" s="39"/>
      <c r="M178" s="199" t="s">
        <v>1</v>
      </c>
      <c r="N178" s="200" t="s">
        <v>41</v>
      </c>
      <c r="O178" s="7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162</v>
      </c>
      <c r="AT178" s="203" t="s">
        <v>157</v>
      </c>
      <c r="AU178" s="203" t="s">
        <v>86</v>
      </c>
      <c r="AY178" s="17" t="s">
        <v>155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84</v>
      </c>
      <c r="BK178" s="204">
        <f>ROUND(I178*H178,2)</f>
        <v>0</v>
      </c>
      <c r="BL178" s="17" t="s">
        <v>162</v>
      </c>
      <c r="BM178" s="203" t="s">
        <v>243</v>
      </c>
    </row>
    <row r="179" spans="2:51" s="13" customFormat="1" ht="12">
      <c r="B179" s="205"/>
      <c r="C179" s="206"/>
      <c r="D179" s="207" t="s">
        <v>172</v>
      </c>
      <c r="E179" s="208" t="s">
        <v>1</v>
      </c>
      <c r="F179" s="209" t="s">
        <v>244</v>
      </c>
      <c r="G179" s="206"/>
      <c r="H179" s="210">
        <v>3120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172</v>
      </c>
      <c r="AU179" s="216" t="s">
        <v>86</v>
      </c>
      <c r="AV179" s="13" t="s">
        <v>86</v>
      </c>
      <c r="AW179" s="13" t="s">
        <v>32</v>
      </c>
      <c r="AX179" s="13" t="s">
        <v>76</v>
      </c>
      <c r="AY179" s="216" t="s">
        <v>155</v>
      </c>
    </row>
    <row r="180" spans="2:51" s="14" customFormat="1" ht="12">
      <c r="B180" s="217"/>
      <c r="C180" s="218"/>
      <c r="D180" s="207" t="s">
        <v>172</v>
      </c>
      <c r="E180" s="219" t="s">
        <v>1</v>
      </c>
      <c r="F180" s="220" t="s">
        <v>174</v>
      </c>
      <c r="G180" s="218"/>
      <c r="H180" s="221">
        <v>3120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172</v>
      </c>
      <c r="AU180" s="227" t="s">
        <v>86</v>
      </c>
      <c r="AV180" s="14" t="s">
        <v>162</v>
      </c>
      <c r="AW180" s="14" t="s">
        <v>32</v>
      </c>
      <c r="AX180" s="14" t="s">
        <v>84</v>
      </c>
      <c r="AY180" s="227" t="s">
        <v>155</v>
      </c>
    </row>
    <row r="181" spans="1:65" s="2" customFormat="1" ht="78" customHeight="1">
      <c r="A181" s="34"/>
      <c r="B181" s="35"/>
      <c r="C181" s="192" t="s">
        <v>245</v>
      </c>
      <c r="D181" s="192" t="s">
        <v>157</v>
      </c>
      <c r="E181" s="193" t="s">
        <v>246</v>
      </c>
      <c r="F181" s="194" t="s">
        <v>247</v>
      </c>
      <c r="G181" s="195" t="s">
        <v>160</v>
      </c>
      <c r="H181" s="196">
        <v>120</v>
      </c>
      <c r="I181" s="197"/>
      <c r="J181" s="198">
        <f>ROUND(I181*H181,2)</f>
        <v>0</v>
      </c>
      <c r="K181" s="194" t="s">
        <v>161</v>
      </c>
      <c r="L181" s="39"/>
      <c r="M181" s="199" t="s">
        <v>1</v>
      </c>
      <c r="N181" s="200" t="s">
        <v>41</v>
      </c>
      <c r="O181" s="71"/>
      <c r="P181" s="201">
        <f>O181*H181</f>
        <v>0</v>
      </c>
      <c r="Q181" s="201">
        <v>0.08922</v>
      </c>
      <c r="R181" s="201">
        <f>Q181*H181</f>
        <v>10.706399999999999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162</v>
      </c>
      <c r="AT181" s="203" t="s">
        <v>157</v>
      </c>
      <c r="AU181" s="203" t="s">
        <v>86</v>
      </c>
      <c r="AY181" s="17" t="s">
        <v>155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84</v>
      </c>
      <c r="BK181" s="204">
        <f>ROUND(I181*H181,2)</f>
        <v>0</v>
      </c>
      <c r="BL181" s="17" t="s">
        <v>162</v>
      </c>
      <c r="BM181" s="203" t="s">
        <v>248</v>
      </c>
    </row>
    <row r="182" spans="2:51" s="13" customFormat="1" ht="12">
      <c r="B182" s="205"/>
      <c r="C182" s="206"/>
      <c r="D182" s="207" t="s">
        <v>172</v>
      </c>
      <c r="E182" s="208" t="s">
        <v>1</v>
      </c>
      <c r="F182" s="209" t="s">
        <v>178</v>
      </c>
      <c r="G182" s="206"/>
      <c r="H182" s="210">
        <v>120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172</v>
      </c>
      <c r="AU182" s="216" t="s">
        <v>86</v>
      </c>
      <c r="AV182" s="13" t="s">
        <v>86</v>
      </c>
      <c r="AW182" s="13" t="s">
        <v>32</v>
      </c>
      <c r="AX182" s="13" t="s">
        <v>76</v>
      </c>
      <c r="AY182" s="216" t="s">
        <v>155</v>
      </c>
    </row>
    <row r="183" spans="2:51" s="14" customFormat="1" ht="12">
      <c r="B183" s="217"/>
      <c r="C183" s="218"/>
      <c r="D183" s="207" t="s">
        <v>172</v>
      </c>
      <c r="E183" s="219" t="s">
        <v>1</v>
      </c>
      <c r="F183" s="220" t="s">
        <v>174</v>
      </c>
      <c r="G183" s="218"/>
      <c r="H183" s="221">
        <v>120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172</v>
      </c>
      <c r="AU183" s="227" t="s">
        <v>86</v>
      </c>
      <c r="AV183" s="14" t="s">
        <v>162</v>
      </c>
      <c r="AW183" s="14" t="s">
        <v>32</v>
      </c>
      <c r="AX183" s="14" t="s">
        <v>84</v>
      </c>
      <c r="AY183" s="227" t="s">
        <v>155</v>
      </c>
    </row>
    <row r="184" spans="1:65" s="2" customFormat="1" ht="44.25" customHeight="1">
      <c r="A184" s="34"/>
      <c r="B184" s="35"/>
      <c r="C184" s="192" t="s">
        <v>249</v>
      </c>
      <c r="D184" s="192" t="s">
        <v>157</v>
      </c>
      <c r="E184" s="193" t="s">
        <v>250</v>
      </c>
      <c r="F184" s="194" t="s">
        <v>251</v>
      </c>
      <c r="G184" s="195" t="s">
        <v>160</v>
      </c>
      <c r="H184" s="196">
        <v>3120</v>
      </c>
      <c r="I184" s="197"/>
      <c r="J184" s="198">
        <f>ROUND(I184*H184,2)</f>
        <v>0</v>
      </c>
      <c r="K184" s="194" t="s">
        <v>161</v>
      </c>
      <c r="L184" s="39"/>
      <c r="M184" s="199" t="s">
        <v>1</v>
      </c>
      <c r="N184" s="200" t="s">
        <v>41</v>
      </c>
      <c r="O184" s="71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162</v>
      </c>
      <c r="AT184" s="203" t="s">
        <v>157</v>
      </c>
      <c r="AU184" s="203" t="s">
        <v>86</v>
      </c>
      <c r="AY184" s="17" t="s">
        <v>155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7" t="s">
        <v>84</v>
      </c>
      <c r="BK184" s="204">
        <f>ROUND(I184*H184,2)</f>
        <v>0</v>
      </c>
      <c r="BL184" s="17" t="s">
        <v>162</v>
      </c>
      <c r="BM184" s="203" t="s">
        <v>252</v>
      </c>
    </row>
    <row r="185" spans="2:51" s="13" customFormat="1" ht="12">
      <c r="B185" s="205"/>
      <c r="C185" s="206"/>
      <c r="D185" s="207" t="s">
        <v>172</v>
      </c>
      <c r="E185" s="208" t="s">
        <v>1</v>
      </c>
      <c r="F185" s="209" t="s">
        <v>244</v>
      </c>
      <c r="G185" s="206"/>
      <c r="H185" s="210">
        <v>3120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172</v>
      </c>
      <c r="AU185" s="216" t="s">
        <v>86</v>
      </c>
      <c r="AV185" s="13" t="s">
        <v>86</v>
      </c>
      <c r="AW185" s="13" t="s">
        <v>32</v>
      </c>
      <c r="AX185" s="13" t="s">
        <v>76</v>
      </c>
      <c r="AY185" s="216" t="s">
        <v>155</v>
      </c>
    </row>
    <row r="186" spans="2:51" s="14" customFormat="1" ht="12">
      <c r="B186" s="217"/>
      <c r="C186" s="218"/>
      <c r="D186" s="207" t="s">
        <v>172</v>
      </c>
      <c r="E186" s="219" t="s">
        <v>1</v>
      </c>
      <c r="F186" s="220" t="s">
        <v>174</v>
      </c>
      <c r="G186" s="218"/>
      <c r="H186" s="221">
        <v>3120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172</v>
      </c>
      <c r="AU186" s="227" t="s">
        <v>86</v>
      </c>
      <c r="AV186" s="14" t="s">
        <v>162</v>
      </c>
      <c r="AW186" s="14" t="s">
        <v>32</v>
      </c>
      <c r="AX186" s="14" t="s">
        <v>84</v>
      </c>
      <c r="AY186" s="227" t="s">
        <v>155</v>
      </c>
    </row>
    <row r="187" spans="1:65" s="2" customFormat="1" ht="24.2" customHeight="1">
      <c r="A187" s="34"/>
      <c r="B187" s="35"/>
      <c r="C187" s="192" t="s">
        <v>253</v>
      </c>
      <c r="D187" s="192" t="s">
        <v>157</v>
      </c>
      <c r="E187" s="193" t="s">
        <v>254</v>
      </c>
      <c r="F187" s="194" t="s">
        <v>255</v>
      </c>
      <c r="G187" s="195" t="s">
        <v>160</v>
      </c>
      <c r="H187" s="196">
        <v>3120</v>
      </c>
      <c r="I187" s="197"/>
      <c r="J187" s="198">
        <f>ROUND(I187*H187,2)</f>
        <v>0</v>
      </c>
      <c r="K187" s="194" t="s">
        <v>161</v>
      </c>
      <c r="L187" s="39"/>
      <c r="M187" s="199" t="s">
        <v>1</v>
      </c>
      <c r="N187" s="200" t="s">
        <v>41</v>
      </c>
      <c r="O187" s="71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162</v>
      </c>
      <c r="AT187" s="203" t="s">
        <v>157</v>
      </c>
      <c r="AU187" s="203" t="s">
        <v>86</v>
      </c>
      <c r="AY187" s="17" t="s">
        <v>155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84</v>
      </c>
      <c r="BK187" s="204">
        <f>ROUND(I187*H187,2)</f>
        <v>0</v>
      </c>
      <c r="BL187" s="17" t="s">
        <v>162</v>
      </c>
      <c r="BM187" s="203" t="s">
        <v>256</v>
      </c>
    </row>
    <row r="188" spans="2:51" s="13" customFormat="1" ht="12">
      <c r="B188" s="205"/>
      <c r="C188" s="206"/>
      <c r="D188" s="207" t="s">
        <v>172</v>
      </c>
      <c r="E188" s="208" t="s">
        <v>1</v>
      </c>
      <c r="F188" s="209" t="s">
        <v>244</v>
      </c>
      <c r="G188" s="206"/>
      <c r="H188" s="210">
        <v>3120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172</v>
      </c>
      <c r="AU188" s="216" t="s">
        <v>86</v>
      </c>
      <c r="AV188" s="13" t="s">
        <v>86</v>
      </c>
      <c r="AW188" s="13" t="s">
        <v>32</v>
      </c>
      <c r="AX188" s="13" t="s">
        <v>76</v>
      </c>
      <c r="AY188" s="216" t="s">
        <v>155</v>
      </c>
    </row>
    <row r="189" spans="2:51" s="14" customFormat="1" ht="12">
      <c r="B189" s="217"/>
      <c r="C189" s="218"/>
      <c r="D189" s="207" t="s">
        <v>172</v>
      </c>
      <c r="E189" s="219" t="s">
        <v>1</v>
      </c>
      <c r="F189" s="220" t="s">
        <v>174</v>
      </c>
      <c r="G189" s="218"/>
      <c r="H189" s="221">
        <v>3120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172</v>
      </c>
      <c r="AU189" s="227" t="s">
        <v>86</v>
      </c>
      <c r="AV189" s="14" t="s">
        <v>162</v>
      </c>
      <c r="AW189" s="14" t="s">
        <v>32</v>
      </c>
      <c r="AX189" s="14" t="s">
        <v>84</v>
      </c>
      <c r="AY189" s="227" t="s">
        <v>155</v>
      </c>
    </row>
    <row r="190" spans="1:65" s="2" customFormat="1" ht="44.25" customHeight="1">
      <c r="A190" s="34"/>
      <c r="B190" s="35"/>
      <c r="C190" s="192" t="s">
        <v>257</v>
      </c>
      <c r="D190" s="192" t="s">
        <v>157</v>
      </c>
      <c r="E190" s="193" t="s">
        <v>258</v>
      </c>
      <c r="F190" s="194" t="s">
        <v>259</v>
      </c>
      <c r="G190" s="195" t="s">
        <v>160</v>
      </c>
      <c r="H190" s="196">
        <v>3120</v>
      </c>
      <c r="I190" s="197"/>
      <c r="J190" s="198">
        <f>ROUND(I190*H190,2)</f>
        <v>0</v>
      </c>
      <c r="K190" s="194" t="s">
        <v>161</v>
      </c>
      <c r="L190" s="39"/>
      <c r="M190" s="199" t="s">
        <v>1</v>
      </c>
      <c r="N190" s="200" t="s">
        <v>41</v>
      </c>
      <c r="O190" s="7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162</v>
      </c>
      <c r="AT190" s="203" t="s">
        <v>157</v>
      </c>
      <c r="AU190" s="203" t="s">
        <v>86</v>
      </c>
      <c r="AY190" s="17" t="s">
        <v>155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7" t="s">
        <v>84</v>
      </c>
      <c r="BK190" s="204">
        <f>ROUND(I190*H190,2)</f>
        <v>0</v>
      </c>
      <c r="BL190" s="17" t="s">
        <v>162</v>
      </c>
      <c r="BM190" s="203" t="s">
        <v>260</v>
      </c>
    </row>
    <row r="191" spans="2:51" s="13" customFormat="1" ht="12">
      <c r="B191" s="205"/>
      <c r="C191" s="206"/>
      <c r="D191" s="207" t="s">
        <v>172</v>
      </c>
      <c r="E191" s="208" t="s">
        <v>1</v>
      </c>
      <c r="F191" s="209" t="s">
        <v>244</v>
      </c>
      <c r="G191" s="206"/>
      <c r="H191" s="210">
        <v>3120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172</v>
      </c>
      <c r="AU191" s="216" t="s">
        <v>86</v>
      </c>
      <c r="AV191" s="13" t="s">
        <v>86</v>
      </c>
      <c r="AW191" s="13" t="s">
        <v>32</v>
      </c>
      <c r="AX191" s="13" t="s">
        <v>76</v>
      </c>
      <c r="AY191" s="216" t="s">
        <v>155</v>
      </c>
    </row>
    <row r="192" spans="2:51" s="14" customFormat="1" ht="12">
      <c r="B192" s="217"/>
      <c r="C192" s="218"/>
      <c r="D192" s="207" t="s">
        <v>172</v>
      </c>
      <c r="E192" s="219" t="s">
        <v>1</v>
      </c>
      <c r="F192" s="220" t="s">
        <v>174</v>
      </c>
      <c r="G192" s="218"/>
      <c r="H192" s="221">
        <v>3120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172</v>
      </c>
      <c r="AU192" s="227" t="s">
        <v>86</v>
      </c>
      <c r="AV192" s="14" t="s">
        <v>162</v>
      </c>
      <c r="AW192" s="14" t="s">
        <v>32</v>
      </c>
      <c r="AX192" s="14" t="s">
        <v>84</v>
      </c>
      <c r="AY192" s="227" t="s">
        <v>155</v>
      </c>
    </row>
    <row r="193" spans="1:65" s="2" customFormat="1" ht="44.25" customHeight="1">
      <c r="A193" s="34"/>
      <c r="B193" s="35"/>
      <c r="C193" s="192" t="s">
        <v>7</v>
      </c>
      <c r="D193" s="192" t="s">
        <v>157</v>
      </c>
      <c r="E193" s="193" t="s">
        <v>261</v>
      </c>
      <c r="F193" s="194" t="s">
        <v>262</v>
      </c>
      <c r="G193" s="195" t="s">
        <v>160</v>
      </c>
      <c r="H193" s="196">
        <v>70</v>
      </c>
      <c r="I193" s="197"/>
      <c r="J193" s="198">
        <f>ROUND(I193*H193,2)</f>
        <v>0</v>
      </c>
      <c r="K193" s="194" t="s">
        <v>161</v>
      </c>
      <c r="L193" s="39"/>
      <c r="M193" s="199" t="s">
        <v>1</v>
      </c>
      <c r="N193" s="200" t="s">
        <v>41</v>
      </c>
      <c r="O193" s="71"/>
      <c r="P193" s="201">
        <f>O193*H193</f>
        <v>0</v>
      </c>
      <c r="Q193" s="201">
        <v>0.20745</v>
      </c>
      <c r="R193" s="201">
        <f>Q193*H193</f>
        <v>14.5215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162</v>
      </c>
      <c r="AT193" s="203" t="s">
        <v>157</v>
      </c>
      <c r="AU193" s="203" t="s">
        <v>86</v>
      </c>
      <c r="AY193" s="17" t="s">
        <v>155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7" t="s">
        <v>84</v>
      </c>
      <c r="BK193" s="204">
        <f>ROUND(I193*H193,2)</f>
        <v>0</v>
      </c>
      <c r="BL193" s="17" t="s">
        <v>162</v>
      </c>
      <c r="BM193" s="203" t="s">
        <v>263</v>
      </c>
    </row>
    <row r="194" spans="2:51" s="13" customFormat="1" ht="12">
      <c r="B194" s="205"/>
      <c r="C194" s="206"/>
      <c r="D194" s="207" t="s">
        <v>172</v>
      </c>
      <c r="E194" s="208" t="s">
        <v>1</v>
      </c>
      <c r="F194" s="209" t="s">
        <v>264</v>
      </c>
      <c r="G194" s="206"/>
      <c r="H194" s="210">
        <v>70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172</v>
      </c>
      <c r="AU194" s="216" t="s">
        <v>86</v>
      </c>
      <c r="AV194" s="13" t="s">
        <v>86</v>
      </c>
      <c r="AW194" s="13" t="s">
        <v>32</v>
      </c>
      <c r="AX194" s="13" t="s">
        <v>76</v>
      </c>
      <c r="AY194" s="216" t="s">
        <v>155</v>
      </c>
    </row>
    <row r="195" spans="2:51" s="14" customFormat="1" ht="12">
      <c r="B195" s="217"/>
      <c r="C195" s="218"/>
      <c r="D195" s="207" t="s">
        <v>172</v>
      </c>
      <c r="E195" s="219" t="s">
        <v>1</v>
      </c>
      <c r="F195" s="220" t="s">
        <v>174</v>
      </c>
      <c r="G195" s="218"/>
      <c r="H195" s="221">
        <v>70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172</v>
      </c>
      <c r="AU195" s="227" t="s">
        <v>86</v>
      </c>
      <c r="AV195" s="14" t="s">
        <v>162</v>
      </c>
      <c r="AW195" s="14" t="s">
        <v>32</v>
      </c>
      <c r="AX195" s="14" t="s">
        <v>84</v>
      </c>
      <c r="AY195" s="227" t="s">
        <v>155</v>
      </c>
    </row>
    <row r="196" spans="1:65" s="2" customFormat="1" ht="44.25" customHeight="1">
      <c r="A196" s="34"/>
      <c r="B196" s="35"/>
      <c r="C196" s="192" t="s">
        <v>265</v>
      </c>
      <c r="D196" s="192" t="s">
        <v>157</v>
      </c>
      <c r="E196" s="193" t="s">
        <v>266</v>
      </c>
      <c r="F196" s="194" t="s">
        <v>267</v>
      </c>
      <c r="G196" s="195" t="s">
        <v>160</v>
      </c>
      <c r="H196" s="196">
        <v>70</v>
      </c>
      <c r="I196" s="197"/>
      <c r="J196" s="198">
        <f>ROUND(I196*H196,2)</f>
        <v>0</v>
      </c>
      <c r="K196" s="194" t="s">
        <v>161</v>
      </c>
      <c r="L196" s="39"/>
      <c r="M196" s="199" t="s">
        <v>1</v>
      </c>
      <c r="N196" s="200" t="s">
        <v>41</v>
      </c>
      <c r="O196" s="71"/>
      <c r="P196" s="201">
        <f>O196*H196</f>
        <v>0</v>
      </c>
      <c r="Q196" s="201">
        <v>0.12966</v>
      </c>
      <c r="R196" s="201">
        <f>Q196*H196</f>
        <v>9.0762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162</v>
      </c>
      <c r="AT196" s="203" t="s">
        <v>157</v>
      </c>
      <c r="AU196" s="203" t="s">
        <v>86</v>
      </c>
      <c r="AY196" s="17" t="s">
        <v>155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7" t="s">
        <v>84</v>
      </c>
      <c r="BK196" s="204">
        <f>ROUND(I196*H196,2)</f>
        <v>0</v>
      </c>
      <c r="BL196" s="17" t="s">
        <v>162</v>
      </c>
      <c r="BM196" s="203" t="s">
        <v>268</v>
      </c>
    </row>
    <row r="197" spans="2:63" s="12" customFormat="1" ht="22.7" customHeight="1">
      <c r="B197" s="176"/>
      <c r="C197" s="177"/>
      <c r="D197" s="178" t="s">
        <v>75</v>
      </c>
      <c r="E197" s="190" t="s">
        <v>197</v>
      </c>
      <c r="F197" s="190" t="s">
        <v>269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SUM(P198:P221)</f>
        <v>0</v>
      </c>
      <c r="Q197" s="184"/>
      <c r="R197" s="185">
        <f>SUM(R198:R221)</f>
        <v>30.899669999999997</v>
      </c>
      <c r="S197" s="184"/>
      <c r="T197" s="186">
        <f>SUM(T198:T221)</f>
        <v>0</v>
      </c>
      <c r="AR197" s="187" t="s">
        <v>84</v>
      </c>
      <c r="AT197" s="188" t="s">
        <v>75</v>
      </c>
      <c r="AU197" s="188" t="s">
        <v>84</v>
      </c>
      <c r="AY197" s="187" t="s">
        <v>155</v>
      </c>
      <c r="BK197" s="189">
        <f>SUM(BK198:BK221)</f>
        <v>0</v>
      </c>
    </row>
    <row r="198" spans="1:65" s="2" customFormat="1" ht="44.25" customHeight="1">
      <c r="A198" s="34"/>
      <c r="B198" s="35"/>
      <c r="C198" s="192" t="s">
        <v>270</v>
      </c>
      <c r="D198" s="192" t="s">
        <v>157</v>
      </c>
      <c r="E198" s="193" t="s">
        <v>271</v>
      </c>
      <c r="F198" s="194" t="s">
        <v>272</v>
      </c>
      <c r="G198" s="195" t="s">
        <v>170</v>
      </c>
      <c r="H198" s="196">
        <v>77.5</v>
      </c>
      <c r="I198" s="197"/>
      <c r="J198" s="198">
        <f>ROUND(I198*H198,2)</f>
        <v>0</v>
      </c>
      <c r="K198" s="194" t="s">
        <v>161</v>
      </c>
      <c r="L198" s="39"/>
      <c r="M198" s="199" t="s">
        <v>1</v>
      </c>
      <c r="N198" s="200" t="s">
        <v>41</v>
      </c>
      <c r="O198" s="71"/>
      <c r="P198" s="201">
        <f>O198*H198</f>
        <v>0</v>
      </c>
      <c r="Q198" s="201">
        <v>0.00276</v>
      </c>
      <c r="R198" s="201">
        <f>Q198*H198</f>
        <v>0.21389999999999998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162</v>
      </c>
      <c r="AT198" s="203" t="s">
        <v>157</v>
      </c>
      <c r="AU198" s="203" t="s">
        <v>86</v>
      </c>
      <c r="AY198" s="17" t="s">
        <v>155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84</v>
      </c>
      <c r="BK198" s="204">
        <f>ROUND(I198*H198,2)</f>
        <v>0</v>
      </c>
      <c r="BL198" s="17" t="s">
        <v>162</v>
      </c>
      <c r="BM198" s="203" t="s">
        <v>273</v>
      </c>
    </row>
    <row r="199" spans="2:51" s="13" customFormat="1" ht="12">
      <c r="B199" s="205"/>
      <c r="C199" s="206"/>
      <c r="D199" s="207" t="s">
        <v>172</v>
      </c>
      <c r="E199" s="208" t="s">
        <v>1</v>
      </c>
      <c r="F199" s="209" t="s">
        <v>274</v>
      </c>
      <c r="G199" s="206"/>
      <c r="H199" s="210">
        <v>77.5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172</v>
      </c>
      <c r="AU199" s="216" t="s">
        <v>86</v>
      </c>
      <c r="AV199" s="13" t="s">
        <v>86</v>
      </c>
      <c r="AW199" s="13" t="s">
        <v>32</v>
      </c>
      <c r="AX199" s="13" t="s">
        <v>76</v>
      </c>
      <c r="AY199" s="216" t="s">
        <v>155</v>
      </c>
    </row>
    <row r="200" spans="2:51" s="14" customFormat="1" ht="12">
      <c r="B200" s="217"/>
      <c r="C200" s="218"/>
      <c r="D200" s="207" t="s">
        <v>172</v>
      </c>
      <c r="E200" s="219" t="s">
        <v>1</v>
      </c>
      <c r="F200" s="220" t="s">
        <v>174</v>
      </c>
      <c r="G200" s="218"/>
      <c r="H200" s="221">
        <v>77.5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172</v>
      </c>
      <c r="AU200" s="227" t="s">
        <v>86</v>
      </c>
      <c r="AV200" s="14" t="s">
        <v>162</v>
      </c>
      <c r="AW200" s="14" t="s">
        <v>32</v>
      </c>
      <c r="AX200" s="14" t="s">
        <v>84</v>
      </c>
      <c r="AY200" s="227" t="s">
        <v>155</v>
      </c>
    </row>
    <row r="201" spans="1:65" s="2" customFormat="1" ht="37.7" customHeight="1">
      <c r="A201" s="34"/>
      <c r="B201" s="35"/>
      <c r="C201" s="192" t="s">
        <v>275</v>
      </c>
      <c r="D201" s="192" t="s">
        <v>157</v>
      </c>
      <c r="E201" s="193" t="s">
        <v>276</v>
      </c>
      <c r="F201" s="194" t="s">
        <v>277</v>
      </c>
      <c r="G201" s="195" t="s">
        <v>278</v>
      </c>
      <c r="H201" s="196">
        <v>81</v>
      </c>
      <c r="I201" s="197"/>
      <c r="J201" s="198">
        <f>ROUND(I201*H201,2)</f>
        <v>0</v>
      </c>
      <c r="K201" s="194" t="s">
        <v>161</v>
      </c>
      <c r="L201" s="39"/>
      <c r="M201" s="199" t="s">
        <v>1</v>
      </c>
      <c r="N201" s="200" t="s">
        <v>41</v>
      </c>
      <c r="O201" s="71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162</v>
      </c>
      <c r="AT201" s="203" t="s">
        <v>157</v>
      </c>
      <c r="AU201" s="203" t="s">
        <v>86</v>
      </c>
      <c r="AY201" s="17" t="s">
        <v>155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84</v>
      </c>
      <c r="BK201" s="204">
        <f>ROUND(I201*H201,2)</f>
        <v>0</v>
      </c>
      <c r="BL201" s="17" t="s">
        <v>162</v>
      </c>
      <c r="BM201" s="203" t="s">
        <v>279</v>
      </c>
    </row>
    <row r="202" spans="2:51" s="13" customFormat="1" ht="12">
      <c r="B202" s="205"/>
      <c r="C202" s="206"/>
      <c r="D202" s="207" t="s">
        <v>172</v>
      </c>
      <c r="E202" s="208" t="s">
        <v>1</v>
      </c>
      <c r="F202" s="209" t="s">
        <v>280</v>
      </c>
      <c r="G202" s="206"/>
      <c r="H202" s="210">
        <v>81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172</v>
      </c>
      <c r="AU202" s="216" t="s">
        <v>86</v>
      </c>
      <c r="AV202" s="13" t="s">
        <v>86</v>
      </c>
      <c r="AW202" s="13" t="s">
        <v>32</v>
      </c>
      <c r="AX202" s="13" t="s">
        <v>76</v>
      </c>
      <c r="AY202" s="216" t="s">
        <v>155</v>
      </c>
    </row>
    <row r="203" spans="2:51" s="14" customFormat="1" ht="12">
      <c r="B203" s="217"/>
      <c r="C203" s="218"/>
      <c r="D203" s="207" t="s">
        <v>172</v>
      </c>
      <c r="E203" s="219" t="s">
        <v>1</v>
      </c>
      <c r="F203" s="220" t="s">
        <v>174</v>
      </c>
      <c r="G203" s="218"/>
      <c r="H203" s="221">
        <v>81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172</v>
      </c>
      <c r="AU203" s="227" t="s">
        <v>86</v>
      </c>
      <c r="AV203" s="14" t="s">
        <v>162</v>
      </c>
      <c r="AW203" s="14" t="s">
        <v>32</v>
      </c>
      <c r="AX203" s="14" t="s">
        <v>84</v>
      </c>
      <c r="AY203" s="227" t="s">
        <v>155</v>
      </c>
    </row>
    <row r="204" spans="1:65" s="2" customFormat="1" ht="16.5" customHeight="1">
      <c r="A204" s="34"/>
      <c r="B204" s="35"/>
      <c r="C204" s="228" t="s">
        <v>281</v>
      </c>
      <c r="D204" s="228" t="s">
        <v>204</v>
      </c>
      <c r="E204" s="229" t="s">
        <v>282</v>
      </c>
      <c r="F204" s="230" t="s">
        <v>283</v>
      </c>
      <c r="G204" s="231" t="s">
        <v>278</v>
      </c>
      <c r="H204" s="232">
        <v>81</v>
      </c>
      <c r="I204" s="233"/>
      <c r="J204" s="234">
        <f>ROUND(I204*H204,2)</f>
        <v>0</v>
      </c>
      <c r="K204" s="230" t="s">
        <v>161</v>
      </c>
      <c r="L204" s="235"/>
      <c r="M204" s="236" t="s">
        <v>1</v>
      </c>
      <c r="N204" s="237" t="s">
        <v>41</v>
      </c>
      <c r="O204" s="71"/>
      <c r="P204" s="201">
        <f>O204*H204</f>
        <v>0</v>
      </c>
      <c r="Q204" s="201">
        <v>0.00065</v>
      </c>
      <c r="R204" s="201">
        <f>Q204*H204</f>
        <v>0.052649999999999995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197</v>
      </c>
      <c r="AT204" s="203" t="s">
        <v>204</v>
      </c>
      <c r="AU204" s="203" t="s">
        <v>86</v>
      </c>
      <c r="AY204" s="17" t="s">
        <v>155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84</v>
      </c>
      <c r="BK204" s="204">
        <f>ROUND(I204*H204,2)</f>
        <v>0</v>
      </c>
      <c r="BL204" s="17" t="s">
        <v>162</v>
      </c>
      <c r="BM204" s="203" t="s">
        <v>284</v>
      </c>
    </row>
    <row r="205" spans="2:51" s="13" customFormat="1" ht="12">
      <c r="B205" s="205"/>
      <c r="C205" s="206"/>
      <c r="D205" s="207" t="s">
        <v>172</v>
      </c>
      <c r="E205" s="208" t="s">
        <v>1</v>
      </c>
      <c r="F205" s="209" t="s">
        <v>280</v>
      </c>
      <c r="G205" s="206"/>
      <c r="H205" s="210">
        <v>81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172</v>
      </c>
      <c r="AU205" s="216" t="s">
        <v>86</v>
      </c>
      <c r="AV205" s="13" t="s">
        <v>86</v>
      </c>
      <c r="AW205" s="13" t="s">
        <v>32</v>
      </c>
      <c r="AX205" s="13" t="s">
        <v>76</v>
      </c>
      <c r="AY205" s="216" t="s">
        <v>155</v>
      </c>
    </row>
    <row r="206" spans="2:51" s="14" customFormat="1" ht="12">
      <c r="B206" s="217"/>
      <c r="C206" s="218"/>
      <c r="D206" s="207" t="s">
        <v>172</v>
      </c>
      <c r="E206" s="219" t="s">
        <v>1</v>
      </c>
      <c r="F206" s="220" t="s">
        <v>174</v>
      </c>
      <c r="G206" s="218"/>
      <c r="H206" s="221">
        <v>81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172</v>
      </c>
      <c r="AU206" s="227" t="s">
        <v>86</v>
      </c>
      <c r="AV206" s="14" t="s">
        <v>162</v>
      </c>
      <c r="AW206" s="14" t="s">
        <v>32</v>
      </c>
      <c r="AX206" s="14" t="s">
        <v>84</v>
      </c>
      <c r="AY206" s="227" t="s">
        <v>155</v>
      </c>
    </row>
    <row r="207" spans="1:65" s="2" customFormat="1" ht="24.2" customHeight="1">
      <c r="A207" s="34"/>
      <c r="B207" s="35"/>
      <c r="C207" s="192" t="s">
        <v>285</v>
      </c>
      <c r="D207" s="192" t="s">
        <v>157</v>
      </c>
      <c r="E207" s="193" t="s">
        <v>286</v>
      </c>
      <c r="F207" s="194" t="s">
        <v>287</v>
      </c>
      <c r="G207" s="195" t="s">
        <v>278</v>
      </c>
      <c r="H207" s="196">
        <v>27</v>
      </c>
      <c r="I207" s="197"/>
      <c r="J207" s="198">
        <f aca="true" t="shared" si="0" ref="J207:J219">ROUND(I207*H207,2)</f>
        <v>0</v>
      </c>
      <c r="K207" s="194" t="s">
        <v>161</v>
      </c>
      <c r="L207" s="39"/>
      <c r="M207" s="199" t="s">
        <v>1</v>
      </c>
      <c r="N207" s="200" t="s">
        <v>41</v>
      </c>
      <c r="O207" s="71"/>
      <c r="P207" s="201">
        <f aca="true" t="shared" si="1" ref="P207:P219">O207*H207</f>
        <v>0</v>
      </c>
      <c r="Q207" s="201">
        <v>0.12422</v>
      </c>
      <c r="R207" s="201">
        <f aca="true" t="shared" si="2" ref="R207:R219">Q207*H207</f>
        <v>3.3539399999999997</v>
      </c>
      <c r="S207" s="201">
        <v>0</v>
      </c>
      <c r="T207" s="202">
        <f aca="true" t="shared" si="3" ref="T207:T219"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162</v>
      </c>
      <c r="AT207" s="203" t="s">
        <v>157</v>
      </c>
      <c r="AU207" s="203" t="s">
        <v>86</v>
      </c>
      <c r="AY207" s="17" t="s">
        <v>155</v>
      </c>
      <c r="BE207" s="204">
        <f aca="true" t="shared" si="4" ref="BE207:BE219">IF(N207="základní",J207,0)</f>
        <v>0</v>
      </c>
      <c r="BF207" s="204">
        <f aca="true" t="shared" si="5" ref="BF207:BF219">IF(N207="snížená",J207,0)</f>
        <v>0</v>
      </c>
      <c r="BG207" s="204">
        <f aca="true" t="shared" si="6" ref="BG207:BG219">IF(N207="zákl. přenesená",J207,0)</f>
        <v>0</v>
      </c>
      <c r="BH207" s="204">
        <f aca="true" t="shared" si="7" ref="BH207:BH219">IF(N207="sníž. přenesená",J207,0)</f>
        <v>0</v>
      </c>
      <c r="BI207" s="204">
        <f aca="true" t="shared" si="8" ref="BI207:BI219">IF(N207="nulová",J207,0)</f>
        <v>0</v>
      </c>
      <c r="BJ207" s="17" t="s">
        <v>84</v>
      </c>
      <c r="BK207" s="204">
        <f aca="true" t="shared" si="9" ref="BK207:BK219">ROUND(I207*H207,2)</f>
        <v>0</v>
      </c>
      <c r="BL207" s="17" t="s">
        <v>162</v>
      </c>
      <c r="BM207" s="203" t="s">
        <v>288</v>
      </c>
    </row>
    <row r="208" spans="1:65" s="2" customFormat="1" ht="24.2" customHeight="1">
      <c r="A208" s="34"/>
      <c r="B208" s="35"/>
      <c r="C208" s="228" t="s">
        <v>289</v>
      </c>
      <c r="D208" s="228" t="s">
        <v>204</v>
      </c>
      <c r="E208" s="229" t="s">
        <v>290</v>
      </c>
      <c r="F208" s="230" t="s">
        <v>291</v>
      </c>
      <c r="G208" s="231" t="s">
        <v>278</v>
      </c>
      <c r="H208" s="232">
        <v>27</v>
      </c>
      <c r="I208" s="233"/>
      <c r="J208" s="234">
        <f t="shared" si="0"/>
        <v>0</v>
      </c>
      <c r="K208" s="230" t="s">
        <v>161</v>
      </c>
      <c r="L208" s="235"/>
      <c r="M208" s="236" t="s">
        <v>1</v>
      </c>
      <c r="N208" s="237" t="s">
        <v>41</v>
      </c>
      <c r="O208" s="71"/>
      <c r="P208" s="201">
        <f t="shared" si="1"/>
        <v>0</v>
      </c>
      <c r="Q208" s="201">
        <v>0.072</v>
      </c>
      <c r="R208" s="201">
        <f t="shared" si="2"/>
        <v>1.944</v>
      </c>
      <c r="S208" s="201">
        <v>0</v>
      </c>
      <c r="T208" s="202">
        <f t="shared" si="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197</v>
      </c>
      <c r="AT208" s="203" t="s">
        <v>204</v>
      </c>
      <c r="AU208" s="203" t="s">
        <v>86</v>
      </c>
      <c r="AY208" s="17" t="s">
        <v>155</v>
      </c>
      <c r="BE208" s="204">
        <f t="shared" si="4"/>
        <v>0</v>
      </c>
      <c r="BF208" s="204">
        <f t="shared" si="5"/>
        <v>0</v>
      </c>
      <c r="BG208" s="204">
        <f t="shared" si="6"/>
        <v>0</v>
      </c>
      <c r="BH208" s="204">
        <f t="shared" si="7"/>
        <v>0</v>
      </c>
      <c r="BI208" s="204">
        <f t="shared" si="8"/>
        <v>0</v>
      </c>
      <c r="BJ208" s="17" t="s">
        <v>84</v>
      </c>
      <c r="BK208" s="204">
        <f t="shared" si="9"/>
        <v>0</v>
      </c>
      <c r="BL208" s="17" t="s">
        <v>162</v>
      </c>
      <c r="BM208" s="203" t="s">
        <v>292</v>
      </c>
    </row>
    <row r="209" spans="1:65" s="2" customFormat="1" ht="24.2" customHeight="1">
      <c r="A209" s="34"/>
      <c r="B209" s="35"/>
      <c r="C209" s="192" t="s">
        <v>293</v>
      </c>
      <c r="D209" s="192" t="s">
        <v>157</v>
      </c>
      <c r="E209" s="193" t="s">
        <v>294</v>
      </c>
      <c r="F209" s="194" t="s">
        <v>295</v>
      </c>
      <c r="G209" s="195" t="s">
        <v>278</v>
      </c>
      <c r="H209" s="196">
        <v>27</v>
      </c>
      <c r="I209" s="197"/>
      <c r="J209" s="198">
        <f t="shared" si="0"/>
        <v>0</v>
      </c>
      <c r="K209" s="194" t="s">
        <v>161</v>
      </c>
      <c r="L209" s="39"/>
      <c r="M209" s="199" t="s">
        <v>1</v>
      </c>
      <c r="N209" s="200" t="s">
        <v>41</v>
      </c>
      <c r="O209" s="71"/>
      <c r="P209" s="201">
        <f t="shared" si="1"/>
        <v>0</v>
      </c>
      <c r="Q209" s="201">
        <v>0.02972</v>
      </c>
      <c r="R209" s="201">
        <f t="shared" si="2"/>
        <v>0.80244</v>
      </c>
      <c r="S209" s="201">
        <v>0</v>
      </c>
      <c r="T209" s="202">
        <f t="shared" si="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162</v>
      </c>
      <c r="AT209" s="203" t="s">
        <v>157</v>
      </c>
      <c r="AU209" s="203" t="s">
        <v>86</v>
      </c>
      <c r="AY209" s="17" t="s">
        <v>155</v>
      </c>
      <c r="BE209" s="204">
        <f t="shared" si="4"/>
        <v>0</v>
      </c>
      <c r="BF209" s="204">
        <f t="shared" si="5"/>
        <v>0</v>
      </c>
      <c r="BG209" s="204">
        <f t="shared" si="6"/>
        <v>0</v>
      </c>
      <c r="BH209" s="204">
        <f t="shared" si="7"/>
        <v>0</v>
      </c>
      <c r="BI209" s="204">
        <f t="shared" si="8"/>
        <v>0</v>
      </c>
      <c r="BJ209" s="17" t="s">
        <v>84</v>
      </c>
      <c r="BK209" s="204">
        <f t="shared" si="9"/>
        <v>0</v>
      </c>
      <c r="BL209" s="17" t="s">
        <v>162</v>
      </c>
      <c r="BM209" s="203" t="s">
        <v>296</v>
      </c>
    </row>
    <row r="210" spans="1:65" s="2" customFormat="1" ht="24.2" customHeight="1">
      <c r="A210" s="34"/>
      <c r="B210" s="35"/>
      <c r="C210" s="228" t="s">
        <v>297</v>
      </c>
      <c r="D210" s="228" t="s">
        <v>204</v>
      </c>
      <c r="E210" s="229" t="s">
        <v>298</v>
      </c>
      <c r="F210" s="230" t="s">
        <v>299</v>
      </c>
      <c r="G210" s="231" t="s">
        <v>278</v>
      </c>
      <c r="H210" s="232">
        <v>27</v>
      </c>
      <c r="I210" s="233"/>
      <c r="J210" s="234">
        <f t="shared" si="0"/>
        <v>0</v>
      </c>
      <c r="K210" s="230" t="s">
        <v>161</v>
      </c>
      <c r="L210" s="235"/>
      <c r="M210" s="236" t="s">
        <v>1</v>
      </c>
      <c r="N210" s="237" t="s">
        <v>41</v>
      </c>
      <c r="O210" s="71"/>
      <c r="P210" s="201">
        <f t="shared" si="1"/>
        <v>0</v>
      </c>
      <c r="Q210" s="201">
        <v>0.055</v>
      </c>
      <c r="R210" s="201">
        <f t="shared" si="2"/>
        <v>1.485</v>
      </c>
      <c r="S210" s="201">
        <v>0</v>
      </c>
      <c r="T210" s="202">
        <f t="shared" si="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197</v>
      </c>
      <c r="AT210" s="203" t="s">
        <v>204</v>
      </c>
      <c r="AU210" s="203" t="s">
        <v>86</v>
      </c>
      <c r="AY210" s="17" t="s">
        <v>155</v>
      </c>
      <c r="BE210" s="204">
        <f t="shared" si="4"/>
        <v>0</v>
      </c>
      <c r="BF210" s="204">
        <f t="shared" si="5"/>
        <v>0</v>
      </c>
      <c r="BG210" s="204">
        <f t="shared" si="6"/>
        <v>0</v>
      </c>
      <c r="BH210" s="204">
        <f t="shared" si="7"/>
        <v>0</v>
      </c>
      <c r="BI210" s="204">
        <f t="shared" si="8"/>
        <v>0</v>
      </c>
      <c r="BJ210" s="17" t="s">
        <v>84</v>
      </c>
      <c r="BK210" s="204">
        <f t="shared" si="9"/>
        <v>0</v>
      </c>
      <c r="BL210" s="17" t="s">
        <v>162</v>
      </c>
      <c r="BM210" s="203" t="s">
        <v>300</v>
      </c>
    </row>
    <row r="211" spans="1:65" s="2" customFormat="1" ht="24.2" customHeight="1">
      <c r="A211" s="34"/>
      <c r="B211" s="35"/>
      <c r="C211" s="192" t="s">
        <v>301</v>
      </c>
      <c r="D211" s="192" t="s">
        <v>157</v>
      </c>
      <c r="E211" s="193" t="s">
        <v>302</v>
      </c>
      <c r="F211" s="194" t="s">
        <v>303</v>
      </c>
      <c r="G211" s="195" t="s">
        <v>278</v>
      </c>
      <c r="H211" s="196">
        <v>27</v>
      </c>
      <c r="I211" s="197"/>
      <c r="J211" s="198">
        <f t="shared" si="0"/>
        <v>0</v>
      </c>
      <c r="K211" s="194" t="s">
        <v>161</v>
      </c>
      <c r="L211" s="39"/>
      <c r="M211" s="199" t="s">
        <v>1</v>
      </c>
      <c r="N211" s="200" t="s">
        <v>41</v>
      </c>
      <c r="O211" s="71"/>
      <c r="P211" s="201">
        <f t="shared" si="1"/>
        <v>0</v>
      </c>
      <c r="Q211" s="201">
        <v>0.02972</v>
      </c>
      <c r="R211" s="201">
        <f t="shared" si="2"/>
        <v>0.80244</v>
      </c>
      <c r="S211" s="201">
        <v>0</v>
      </c>
      <c r="T211" s="202">
        <f t="shared" si="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162</v>
      </c>
      <c r="AT211" s="203" t="s">
        <v>157</v>
      </c>
      <c r="AU211" s="203" t="s">
        <v>86</v>
      </c>
      <c r="AY211" s="17" t="s">
        <v>155</v>
      </c>
      <c r="BE211" s="204">
        <f t="shared" si="4"/>
        <v>0</v>
      </c>
      <c r="BF211" s="204">
        <f t="shared" si="5"/>
        <v>0</v>
      </c>
      <c r="BG211" s="204">
        <f t="shared" si="6"/>
        <v>0</v>
      </c>
      <c r="BH211" s="204">
        <f t="shared" si="7"/>
        <v>0</v>
      </c>
      <c r="BI211" s="204">
        <f t="shared" si="8"/>
        <v>0</v>
      </c>
      <c r="BJ211" s="17" t="s">
        <v>84</v>
      </c>
      <c r="BK211" s="204">
        <f t="shared" si="9"/>
        <v>0</v>
      </c>
      <c r="BL211" s="17" t="s">
        <v>162</v>
      </c>
      <c r="BM211" s="203" t="s">
        <v>304</v>
      </c>
    </row>
    <row r="212" spans="1:65" s="2" customFormat="1" ht="33" customHeight="1">
      <c r="A212" s="34"/>
      <c r="B212" s="35"/>
      <c r="C212" s="228" t="s">
        <v>305</v>
      </c>
      <c r="D212" s="228" t="s">
        <v>204</v>
      </c>
      <c r="E212" s="229" t="s">
        <v>306</v>
      </c>
      <c r="F212" s="230" t="s">
        <v>307</v>
      </c>
      <c r="G212" s="231" t="s">
        <v>278</v>
      </c>
      <c r="H212" s="232">
        <v>27</v>
      </c>
      <c r="I212" s="233"/>
      <c r="J212" s="234">
        <f t="shared" si="0"/>
        <v>0</v>
      </c>
      <c r="K212" s="230" t="s">
        <v>161</v>
      </c>
      <c r="L212" s="235"/>
      <c r="M212" s="236" t="s">
        <v>1</v>
      </c>
      <c r="N212" s="237" t="s">
        <v>41</v>
      </c>
      <c r="O212" s="71"/>
      <c r="P212" s="201">
        <f t="shared" si="1"/>
        <v>0</v>
      </c>
      <c r="Q212" s="201">
        <v>0.298</v>
      </c>
      <c r="R212" s="201">
        <f t="shared" si="2"/>
        <v>8.046</v>
      </c>
      <c r="S212" s="201">
        <v>0</v>
      </c>
      <c r="T212" s="202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197</v>
      </c>
      <c r="AT212" s="203" t="s">
        <v>204</v>
      </c>
      <c r="AU212" s="203" t="s">
        <v>86</v>
      </c>
      <c r="AY212" s="17" t="s">
        <v>155</v>
      </c>
      <c r="BE212" s="204">
        <f t="shared" si="4"/>
        <v>0</v>
      </c>
      <c r="BF212" s="204">
        <f t="shared" si="5"/>
        <v>0</v>
      </c>
      <c r="BG212" s="204">
        <f t="shared" si="6"/>
        <v>0</v>
      </c>
      <c r="BH212" s="204">
        <f t="shared" si="7"/>
        <v>0</v>
      </c>
      <c r="BI212" s="204">
        <f t="shared" si="8"/>
        <v>0</v>
      </c>
      <c r="BJ212" s="17" t="s">
        <v>84</v>
      </c>
      <c r="BK212" s="204">
        <f t="shared" si="9"/>
        <v>0</v>
      </c>
      <c r="BL212" s="17" t="s">
        <v>162</v>
      </c>
      <c r="BM212" s="203" t="s">
        <v>308</v>
      </c>
    </row>
    <row r="213" spans="1:65" s="2" customFormat="1" ht="24.2" customHeight="1">
      <c r="A213" s="34"/>
      <c r="B213" s="35"/>
      <c r="C213" s="192" t="s">
        <v>309</v>
      </c>
      <c r="D213" s="192" t="s">
        <v>157</v>
      </c>
      <c r="E213" s="193" t="s">
        <v>310</v>
      </c>
      <c r="F213" s="194" t="s">
        <v>311</v>
      </c>
      <c r="G213" s="195" t="s">
        <v>278</v>
      </c>
      <c r="H213" s="196">
        <v>27</v>
      </c>
      <c r="I213" s="197"/>
      <c r="J213" s="198">
        <f t="shared" si="0"/>
        <v>0</v>
      </c>
      <c r="K213" s="194" t="s">
        <v>161</v>
      </c>
      <c r="L213" s="39"/>
      <c r="M213" s="199" t="s">
        <v>1</v>
      </c>
      <c r="N213" s="200" t="s">
        <v>41</v>
      </c>
      <c r="O213" s="71"/>
      <c r="P213" s="201">
        <f t="shared" si="1"/>
        <v>0</v>
      </c>
      <c r="Q213" s="201">
        <v>0.03076</v>
      </c>
      <c r="R213" s="201">
        <f t="shared" si="2"/>
        <v>0.8305199999999999</v>
      </c>
      <c r="S213" s="201">
        <v>0</v>
      </c>
      <c r="T213" s="202">
        <f t="shared" si="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162</v>
      </c>
      <c r="AT213" s="203" t="s">
        <v>157</v>
      </c>
      <c r="AU213" s="203" t="s">
        <v>86</v>
      </c>
      <c r="AY213" s="17" t="s">
        <v>155</v>
      </c>
      <c r="BE213" s="204">
        <f t="shared" si="4"/>
        <v>0</v>
      </c>
      <c r="BF213" s="204">
        <f t="shared" si="5"/>
        <v>0</v>
      </c>
      <c r="BG213" s="204">
        <f t="shared" si="6"/>
        <v>0</v>
      </c>
      <c r="BH213" s="204">
        <f t="shared" si="7"/>
        <v>0</v>
      </c>
      <c r="BI213" s="204">
        <f t="shared" si="8"/>
        <v>0</v>
      </c>
      <c r="BJ213" s="17" t="s">
        <v>84</v>
      </c>
      <c r="BK213" s="204">
        <f t="shared" si="9"/>
        <v>0</v>
      </c>
      <c r="BL213" s="17" t="s">
        <v>162</v>
      </c>
      <c r="BM213" s="203" t="s">
        <v>312</v>
      </c>
    </row>
    <row r="214" spans="1:65" s="2" customFormat="1" ht="24.2" customHeight="1">
      <c r="A214" s="34"/>
      <c r="B214" s="35"/>
      <c r="C214" s="228" t="s">
        <v>313</v>
      </c>
      <c r="D214" s="228" t="s">
        <v>204</v>
      </c>
      <c r="E214" s="229" t="s">
        <v>314</v>
      </c>
      <c r="F214" s="230" t="s">
        <v>315</v>
      </c>
      <c r="G214" s="231" t="s">
        <v>278</v>
      </c>
      <c r="H214" s="232">
        <v>27</v>
      </c>
      <c r="I214" s="233"/>
      <c r="J214" s="234">
        <f t="shared" si="0"/>
        <v>0</v>
      </c>
      <c r="K214" s="230" t="s">
        <v>161</v>
      </c>
      <c r="L214" s="235"/>
      <c r="M214" s="236" t="s">
        <v>1</v>
      </c>
      <c r="N214" s="237" t="s">
        <v>41</v>
      </c>
      <c r="O214" s="71"/>
      <c r="P214" s="201">
        <f t="shared" si="1"/>
        <v>0</v>
      </c>
      <c r="Q214" s="201">
        <v>0.155</v>
      </c>
      <c r="R214" s="201">
        <f t="shared" si="2"/>
        <v>4.185</v>
      </c>
      <c r="S214" s="201">
        <v>0</v>
      </c>
      <c r="T214" s="202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197</v>
      </c>
      <c r="AT214" s="203" t="s">
        <v>204</v>
      </c>
      <c r="AU214" s="203" t="s">
        <v>86</v>
      </c>
      <c r="AY214" s="17" t="s">
        <v>155</v>
      </c>
      <c r="BE214" s="204">
        <f t="shared" si="4"/>
        <v>0</v>
      </c>
      <c r="BF214" s="204">
        <f t="shared" si="5"/>
        <v>0</v>
      </c>
      <c r="BG214" s="204">
        <f t="shared" si="6"/>
        <v>0</v>
      </c>
      <c r="BH214" s="204">
        <f t="shared" si="7"/>
        <v>0</v>
      </c>
      <c r="BI214" s="204">
        <f t="shared" si="8"/>
        <v>0</v>
      </c>
      <c r="BJ214" s="17" t="s">
        <v>84</v>
      </c>
      <c r="BK214" s="204">
        <f t="shared" si="9"/>
        <v>0</v>
      </c>
      <c r="BL214" s="17" t="s">
        <v>162</v>
      </c>
      <c r="BM214" s="203" t="s">
        <v>316</v>
      </c>
    </row>
    <row r="215" spans="1:65" s="2" customFormat="1" ht="24.2" customHeight="1">
      <c r="A215" s="34"/>
      <c r="B215" s="35"/>
      <c r="C215" s="192" t="s">
        <v>317</v>
      </c>
      <c r="D215" s="192" t="s">
        <v>157</v>
      </c>
      <c r="E215" s="193" t="s">
        <v>318</v>
      </c>
      <c r="F215" s="194" t="s">
        <v>319</v>
      </c>
      <c r="G215" s="195" t="s">
        <v>278</v>
      </c>
      <c r="H215" s="196">
        <v>27</v>
      </c>
      <c r="I215" s="197"/>
      <c r="J215" s="198">
        <f t="shared" si="0"/>
        <v>0</v>
      </c>
      <c r="K215" s="194" t="s">
        <v>161</v>
      </c>
      <c r="L215" s="39"/>
      <c r="M215" s="199" t="s">
        <v>1</v>
      </c>
      <c r="N215" s="200" t="s">
        <v>41</v>
      </c>
      <c r="O215" s="71"/>
      <c r="P215" s="201">
        <f t="shared" si="1"/>
        <v>0</v>
      </c>
      <c r="Q215" s="201">
        <v>0.21734</v>
      </c>
      <c r="R215" s="201">
        <f t="shared" si="2"/>
        <v>5.86818</v>
      </c>
      <c r="S215" s="201">
        <v>0</v>
      </c>
      <c r="T215" s="202">
        <f t="shared" si="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162</v>
      </c>
      <c r="AT215" s="203" t="s">
        <v>157</v>
      </c>
      <c r="AU215" s="203" t="s">
        <v>86</v>
      </c>
      <c r="AY215" s="17" t="s">
        <v>155</v>
      </c>
      <c r="BE215" s="204">
        <f t="shared" si="4"/>
        <v>0</v>
      </c>
      <c r="BF215" s="204">
        <f t="shared" si="5"/>
        <v>0</v>
      </c>
      <c r="BG215" s="204">
        <f t="shared" si="6"/>
        <v>0</v>
      </c>
      <c r="BH215" s="204">
        <f t="shared" si="7"/>
        <v>0</v>
      </c>
      <c r="BI215" s="204">
        <f t="shared" si="8"/>
        <v>0</v>
      </c>
      <c r="BJ215" s="17" t="s">
        <v>84</v>
      </c>
      <c r="BK215" s="204">
        <f t="shared" si="9"/>
        <v>0</v>
      </c>
      <c r="BL215" s="17" t="s">
        <v>162</v>
      </c>
      <c r="BM215" s="203" t="s">
        <v>320</v>
      </c>
    </row>
    <row r="216" spans="1:65" s="2" customFormat="1" ht="24.2" customHeight="1">
      <c r="A216" s="34"/>
      <c r="B216" s="35"/>
      <c r="C216" s="228" t="s">
        <v>321</v>
      </c>
      <c r="D216" s="228" t="s">
        <v>204</v>
      </c>
      <c r="E216" s="229" t="s">
        <v>322</v>
      </c>
      <c r="F216" s="230" t="s">
        <v>323</v>
      </c>
      <c r="G216" s="231" t="s">
        <v>278</v>
      </c>
      <c r="H216" s="232">
        <v>27</v>
      </c>
      <c r="I216" s="233"/>
      <c r="J216" s="234">
        <f t="shared" si="0"/>
        <v>0</v>
      </c>
      <c r="K216" s="230" t="s">
        <v>161</v>
      </c>
      <c r="L216" s="235"/>
      <c r="M216" s="236" t="s">
        <v>1</v>
      </c>
      <c r="N216" s="237" t="s">
        <v>41</v>
      </c>
      <c r="O216" s="71"/>
      <c r="P216" s="201">
        <f t="shared" si="1"/>
        <v>0</v>
      </c>
      <c r="Q216" s="201">
        <v>0.0958</v>
      </c>
      <c r="R216" s="201">
        <f t="shared" si="2"/>
        <v>2.5866</v>
      </c>
      <c r="S216" s="201">
        <v>0</v>
      </c>
      <c r="T216" s="202">
        <f t="shared" si="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197</v>
      </c>
      <c r="AT216" s="203" t="s">
        <v>204</v>
      </c>
      <c r="AU216" s="203" t="s">
        <v>86</v>
      </c>
      <c r="AY216" s="17" t="s">
        <v>155</v>
      </c>
      <c r="BE216" s="204">
        <f t="shared" si="4"/>
        <v>0</v>
      </c>
      <c r="BF216" s="204">
        <f t="shared" si="5"/>
        <v>0</v>
      </c>
      <c r="BG216" s="204">
        <f t="shared" si="6"/>
        <v>0</v>
      </c>
      <c r="BH216" s="204">
        <f t="shared" si="7"/>
        <v>0</v>
      </c>
      <c r="BI216" s="204">
        <f t="shared" si="8"/>
        <v>0</v>
      </c>
      <c r="BJ216" s="17" t="s">
        <v>84</v>
      </c>
      <c r="BK216" s="204">
        <f t="shared" si="9"/>
        <v>0</v>
      </c>
      <c r="BL216" s="17" t="s">
        <v>162</v>
      </c>
      <c r="BM216" s="203" t="s">
        <v>324</v>
      </c>
    </row>
    <row r="217" spans="1:65" s="2" customFormat="1" ht="24.2" customHeight="1">
      <c r="A217" s="34"/>
      <c r="B217" s="35"/>
      <c r="C217" s="228" t="s">
        <v>325</v>
      </c>
      <c r="D217" s="228" t="s">
        <v>204</v>
      </c>
      <c r="E217" s="229" t="s">
        <v>326</v>
      </c>
      <c r="F217" s="230" t="s">
        <v>327</v>
      </c>
      <c r="G217" s="231" t="s">
        <v>278</v>
      </c>
      <c r="H217" s="232">
        <v>27</v>
      </c>
      <c r="I217" s="233"/>
      <c r="J217" s="234">
        <f t="shared" si="0"/>
        <v>0</v>
      </c>
      <c r="K217" s="230" t="s">
        <v>1</v>
      </c>
      <c r="L217" s="235"/>
      <c r="M217" s="236" t="s">
        <v>1</v>
      </c>
      <c r="N217" s="237" t="s">
        <v>41</v>
      </c>
      <c r="O217" s="71"/>
      <c r="P217" s="201">
        <f t="shared" si="1"/>
        <v>0</v>
      </c>
      <c r="Q217" s="201">
        <v>0.004</v>
      </c>
      <c r="R217" s="201">
        <f t="shared" si="2"/>
        <v>0.108</v>
      </c>
      <c r="S217" s="201">
        <v>0</v>
      </c>
      <c r="T217" s="202">
        <f t="shared" si="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197</v>
      </c>
      <c r="AT217" s="203" t="s">
        <v>204</v>
      </c>
      <c r="AU217" s="203" t="s">
        <v>86</v>
      </c>
      <c r="AY217" s="17" t="s">
        <v>155</v>
      </c>
      <c r="BE217" s="204">
        <f t="shared" si="4"/>
        <v>0</v>
      </c>
      <c r="BF217" s="204">
        <f t="shared" si="5"/>
        <v>0</v>
      </c>
      <c r="BG217" s="204">
        <f t="shared" si="6"/>
        <v>0</v>
      </c>
      <c r="BH217" s="204">
        <f t="shared" si="7"/>
        <v>0</v>
      </c>
      <c r="BI217" s="204">
        <f t="shared" si="8"/>
        <v>0</v>
      </c>
      <c r="BJ217" s="17" t="s">
        <v>84</v>
      </c>
      <c r="BK217" s="204">
        <f t="shared" si="9"/>
        <v>0</v>
      </c>
      <c r="BL217" s="17" t="s">
        <v>162</v>
      </c>
      <c r="BM217" s="203" t="s">
        <v>328</v>
      </c>
    </row>
    <row r="218" spans="1:65" s="2" customFormat="1" ht="24.2" customHeight="1">
      <c r="A218" s="34"/>
      <c r="B218" s="35"/>
      <c r="C218" s="228" t="s">
        <v>329</v>
      </c>
      <c r="D218" s="228" t="s">
        <v>204</v>
      </c>
      <c r="E218" s="229" t="s">
        <v>330</v>
      </c>
      <c r="F218" s="230" t="s">
        <v>331</v>
      </c>
      <c r="G218" s="231" t="s">
        <v>278</v>
      </c>
      <c r="H218" s="232">
        <v>27</v>
      </c>
      <c r="I218" s="233"/>
      <c r="J218" s="234">
        <f t="shared" si="0"/>
        <v>0</v>
      </c>
      <c r="K218" s="230" t="s">
        <v>1</v>
      </c>
      <c r="L218" s="235"/>
      <c r="M218" s="236" t="s">
        <v>1</v>
      </c>
      <c r="N218" s="237" t="s">
        <v>41</v>
      </c>
      <c r="O218" s="71"/>
      <c r="P218" s="201">
        <f t="shared" si="1"/>
        <v>0</v>
      </c>
      <c r="Q218" s="201">
        <v>0.023</v>
      </c>
      <c r="R218" s="201">
        <f t="shared" si="2"/>
        <v>0.621</v>
      </c>
      <c r="S218" s="201">
        <v>0</v>
      </c>
      <c r="T218" s="202">
        <f t="shared" si="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197</v>
      </c>
      <c r="AT218" s="203" t="s">
        <v>204</v>
      </c>
      <c r="AU218" s="203" t="s">
        <v>86</v>
      </c>
      <c r="AY218" s="17" t="s">
        <v>155</v>
      </c>
      <c r="BE218" s="204">
        <f t="shared" si="4"/>
        <v>0</v>
      </c>
      <c r="BF218" s="204">
        <f t="shared" si="5"/>
        <v>0</v>
      </c>
      <c r="BG218" s="204">
        <f t="shared" si="6"/>
        <v>0</v>
      </c>
      <c r="BH218" s="204">
        <f t="shared" si="7"/>
        <v>0</v>
      </c>
      <c r="BI218" s="204">
        <f t="shared" si="8"/>
        <v>0</v>
      </c>
      <c r="BJ218" s="17" t="s">
        <v>84</v>
      </c>
      <c r="BK218" s="204">
        <f t="shared" si="9"/>
        <v>0</v>
      </c>
      <c r="BL218" s="17" t="s">
        <v>162</v>
      </c>
      <c r="BM218" s="203" t="s">
        <v>332</v>
      </c>
    </row>
    <row r="219" spans="1:65" s="2" customFormat="1" ht="33" customHeight="1">
      <c r="A219" s="34"/>
      <c r="B219" s="35"/>
      <c r="C219" s="192" t="s">
        <v>333</v>
      </c>
      <c r="D219" s="192" t="s">
        <v>157</v>
      </c>
      <c r="E219" s="193" t="s">
        <v>334</v>
      </c>
      <c r="F219" s="194" t="s">
        <v>335</v>
      </c>
      <c r="G219" s="195" t="s">
        <v>113</v>
      </c>
      <c r="H219" s="196">
        <v>8.5</v>
      </c>
      <c r="I219" s="197"/>
      <c r="J219" s="198">
        <f t="shared" si="0"/>
        <v>0</v>
      </c>
      <c r="K219" s="194" t="s">
        <v>161</v>
      </c>
      <c r="L219" s="39"/>
      <c r="M219" s="199" t="s">
        <v>1</v>
      </c>
      <c r="N219" s="200" t="s">
        <v>41</v>
      </c>
      <c r="O219" s="71"/>
      <c r="P219" s="201">
        <f t="shared" si="1"/>
        <v>0</v>
      </c>
      <c r="Q219" s="201">
        <v>0</v>
      </c>
      <c r="R219" s="201">
        <f t="shared" si="2"/>
        <v>0</v>
      </c>
      <c r="S219" s="201">
        <v>0</v>
      </c>
      <c r="T219" s="202">
        <f t="shared" si="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162</v>
      </c>
      <c r="AT219" s="203" t="s">
        <v>157</v>
      </c>
      <c r="AU219" s="203" t="s">
        <v>86</v>
      </c>
      <c r="AY219" s="17" t="s">
        <v>155</v>
      </c>
      <c r="BE219" s="204">
        <f t="shared" si="4"/>
        <v>0</v>
      </c>
      <c r="BF219" s="204">
        <f t="shared" si="5"/>
        <v>0</v>
      </c>
      <c r="BG219" s="204">
        <f t="shared" si="6"/>
        <v>0</v>
      </c>
      <c r="BH219" s="204">
        <f t="shared" si="7"/>
        <v>0</v>
      </c>
      <c r="BI219" s="204">
        <f t="shared" si="8"/>
        <v>0</v>
      </c>
      <c r="BJ219" s="17" t="s">
        <v>84</v>
      </c>
      <c r="BK219" s="204">
        <f t="shared" si="9"/>
        <v>0</v>
      </c>
      <c r="BL219" s="17" t="s">
        <v>162</v>
      </c>
      <c r="BM219" s="203" t="s">
        <v>336</v>
      </c>
    </row>
    <row r="220" spans="2:51" s="13" customFormat="1" ht="12">
      <c r="B220" s="205"/>
      <c r="C220" s="206"/>
      <c r="D220" s="207" t="s">
        <v>172</v>
      </c>
      <c r="E220" s="208" t="s">
        <v>1</v>
      </c>
      <c r="F220" s="209" t="s">
        <v>337</v>
      </c>
      <c r="G220" s="206"/>
      <c r="H220" s="210">
        <v>8.5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172</v>
      </c>
      <c r="AU220" s="216" t="s">
        <v>86</v>
      </c>
      <c r="AV220" s="13" t="s">
        <v>86</v>
      </c>
      <c r="AW220" s="13" t="s">
        <v>32</v>
      </c>
      <c r="AX220" s="13" t="s">
        <v>76</v>
      </c>
      <c r="AY220" s="216" t="s">
        <v>155</v>
      </c>
    </row>
    <row r="221" spans="2:51" s="14" customFormat="1" ht="12">
      <c r="B221" s="217"/>
      <c r="C221" s="218"/>
      <c r="D221" s="207" t="s">
        <v>172</v>
      </c>
      <c r="E221" s="219" t="s">
        <v>1</v>
      </c>
      <c r="F221" s="220" t="s">
        <v>174</v>
      </c>
      <c r="G221" s="218"/>
      <c r="H221" s="221">
        <v>8.5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172</v>
      </c>
      <c r="AU221" s="227" t="s">
        <v>86</v>
      </c>
      <c r="AV221" s="14" t="s">
        <v>162</v>
      </c>
      <c r="AW221" s="14" t="s">
        <v>32</v>
      </c>
      <c r="AX221" s="14" t="s">
        <v>84</v>
      </c>
      <c r="AY221" s="227" t="s">
        <v>155</v>
      </c>
    </row>
    <row r="222" spans="2:63" s="12" customFormat="1" ht="22.7" customHeight="1">
      <c r="B222" s="176"/>
      <c r="C222" s="177"/>
      <c r="D222" s="178" t="s">
        <v>75</v>
      </c>
      <c r="E222" s="190" t="s">
        <v>203</v>
      </c>
      <c r="F222" s="190" t="s">
        <v>338</v>
      </c>
      <c r="G222" s="177"/>
      <c r="H222" s="177"/>
      <c r="I222" s="180"/>
      <c r="J222" s="191">
        <f>BK222</f>
        <v>0</v>
      </c>
      <c r="K222" s="177"/>
      <c r="L222" s="182"/>
      <c r="M222" s="183"/>
      <c r="N222" s="184"/>
      <c r="O222" s="184"/>
      <c r="P222" s="185">
        <f>SUM(P223:P279)</f>
        <v>0</v>
      </c>
      <c r="Q222" s="184"/>
      <c r="R222" s="185">
        <f>SUM(R223:R279)</f>
        <v>259.22775999999993</v>
      </c>
      <c r="S222" s="184"/>
      <c r="T222" s="186">
        <f>SUM(T223:T279)</f>
        <v>7.376</v>
      </c>
      <c r="AR222" s="187" t="s">
        <v>84</v>
      </c>
      <c r="AT222" s="188" t="s">
        <v>75</v>
      </c>
      <c r="AU222" s="188" t="s">
        <v>84</v>
      </c>
      <c r="AY222" s="187" t="s">
        <v>155</v>
      </c>
      <c r="BK222" s="189">
        <f>SUM(BK223:BK279)</f>
        <v>0</v>
      </c>
    </row>
    <row r="223" spans="1:65" s="2" customFormat="1" ht="48.95" customHeight="1">
      <c r="A223" s="34"/>
      <c r="B223" s="35"/>
      <c r="C223" s="192" t="s">
        <v>339</v>
      </c>
      <c r="D223" s="192" t="s">
        <v>157</v>
      </c>
      <c r="E223" s="193" t="s">
        <v>340</v>
      </c>
      <c r="F223" s="194" t="s">
        <v>341</v>
      </c>
      <c r="G223" s="195" t="s">
        <v>170</v>
      </c>
      <c r="H223" s="196">
        <v>491</v>
      </c>
      <c r="I223" s="197"/>
      <c r="J223" s="198">
        <f>ROUND(I223*H223,2)</f>
        <v>0</v>
      </c>
      <c r="K223" s="194" t="s">
        <v>161</v>
      </c>
      <c r="L223" s="39"/>
      <c r="M223" s="199" t="s">
        <v>1</v>
      </c>
      <c r="N223" s="200" t="s">
        <v>41</v>
      </c>
      <c r="O223" s="71"/>
      <c r="P223" s="201">
        <f>O223*H223</f>
        <v>0</v>
      </c>
      <c r="Q223" s="201">
        <v>0.1554</v>
      </c>
      <c r="R223" s="201">
        <f>Q223*H223</f>
        <v>76.3014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162</v>
      </c>
      <c r="AT223" s="203" t="s">
        <v>157</v>
      </c>
      <c r="AU223" s="203" t="s">
        <v>86</v>
      </c>
      <c r="AY223" s="17" t="s">
        <v>155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7" t="s">
        <v>84</v>
      </c>
      <c r="BK223" s="204">
        <f>ROUND(I223*H223,2)</f>
        <v>0</v>
      </c>
      <c r="BL223" s="17" t="s">
        <v>162</v>
      </c>
      <c r="BM223" s="203" t="s">
        <v>342</v>
      </c>
    </row>
    <row r="224" spans="2:51" s="13" customFormat="1" ht="12">
      <c r="B224" s="205"/>
      <c r="C224" s="206"/>
      <c r="D224" s="207" t="s">
        <v>172</v>
      </c>
      <c r="E224" s="208" t="s">
        <v>1</v>
      </c>
      <c r="F224" s="209" t="s">
        <v>343</v>
      </c>
      <c r="G224" s="206"/>
      <c r="H224" s="210">
        <v>491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172</v>
      </c>
      <c r="AU224" s="216" t="s">
        <v>86</v>
      </c>
      <c r="AV224" s="13" t="s">
        <v>86</v>
      </c>
      <c r="AW224" s="13" t="s">
        <v>32</v>
      </c>
      <c r="AX224" s="13" t="s">
        <v>76</v>
      </c>
      <c r="AY224" s="216" t="s">
        <v>155</v>
      </c>
    </row>
    <row r="225" spans="2:51" s="14" customFormat="1" ht="12">
      <c r="B225" s="217"/>
      <c r="C225" s="218"/>
      <c r="D225" s="207" t="s">
        <v>172</v>
      </c>
      <c r="E225" s="219" t="s">
        <v>1</v>
      </c>
      <c r="F225" s="220" t="s">
        <v>174</v>
      </c>
      <c r="G225" s="218"/>
      <c r="H225" s="221">
        <v>491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172</v>
      </c>
      <c r="AU225" s="227" t="s">
        <v>86</v>
      </c>
      <c r="AV225" s="14" t="s">
        <v>162</v>
      </c>
      <c r="AW225" s="14" t="s">
        <v>32</v>
      </c>
      <c r="AX225" s="14" t="s">
        <v>84</v>
      </c>
      <c r="AY225" s="227" t="s">
        <v>155</v>
      </c>
    </row>
    <row r="226" spans="1:65" s="2" customFormat="1" ht="16.5" customHeight="1">
      <c r="A226" s="34"/>
      <c r="B226" s="35"/>
      <c r="C226" s="228" t="s">
        <v>344</v>
      </c>
      <c r="D226" s="228" t="s">
        <v>204</v>
      </c>
      <c r="E226" s="229" t="s">
        <v>345</v>
      </c>
      <c r="F226" s="230" t="s">
        <v>346</v>
      </c>
      <c r="G226" s="231" t="s">
        <v>170</v>
      </c>
      <c r="H226" s="232">
        <v>505.73</v>
      </c>
      <c r="I226" s="233"/>
      <c r="J226" s="234">
        <f>ROUND(I226*H226,2)</f>
        <v>0</v>
      </c>
      <c r="K226" s="230" t="s">
        <v>161</v>
      </c>
      <c r="L226" s="235"/>
      <c r="M226" s="236" t="s">
        <v>1</v>
      </c>
      <c r="N226" s="237" t="s">
        <v>41</v>
      </c>
      <c r="O226" s="71"/>
      <c r="P226" s="201">
        <f>O226*H226</f>
        <v>0</v>
      </c>
      <c r="Q226" s="201">
        <v>0.08</v>
      </c>
      <c r="R226" s="201">
        <f>Q226*H226</f>
        <v>40.458400000000005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197</v>
      </c>
      <c r="AT226" s="203" t="s">
        <v>204</v>
      </c>
      <c r="AU226" s="203" t="s">
        <v>86</v>
      </c>
      <c r="AY226" s="17" t="s">
        <v>155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84</v>
      </c>
      <c r="BK226" s="204">
        <f>ROUND(I226*H226,2)</f>
        <v>0</v>
      </c>
      <c r="BL226" s="17" t="s">
        <v>162</v>
      </c>
      <c r="BM226" s="203" t="s">
        <v>347</v>
      </c>
    </row>
    <row r="227" spans="2:51" s="13" customFormat="1" ht="12">
      <c r="B227" s="205"/>
      <c r="C227" s="206"/>
      <c r="D227" s="207" t="s">
        <v>172</v>
      </c>
      <c r="E227" s="208" t="s">
        <v>1</v>
      </c>
      <c r="F227" s="209" t="s">
        <v>348</v>
      </c>
      <c r="G227" s="206"/>
      <c r="H227" s="210">
        <v>505.73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172</v>
      </c>
      <c r="AU227" s="216" t="s">
        <v>86</v>
      </c>
      <c r="AV227" s="13" t="s">
        <v>86</v>
      </c>
      <c r="AW227" s="13" t="s">
        <v>32</v>
      </c>
      <c r="AX227" s="13" t="s">
        <v>76</v>
      </c>
      <c r="AY227" s="216" t="s">
        <v>155</v>
      </c>
    </row>
    <row r="228" spans="2:51" s="14" customFormat="1" ht="12">
      <c r="B228" s="217"/>
      <c r="C228" s="218"/>
      <c r="D228" s="207" t="s">
        <v>172</v>
      </c>
      <c r="E228" s="219" t="s">
        <v>1</v>
      </c>
      <c r="F228" s="220" t="s">
        <v>174</v>
      </c>
      <c r="G228" s="218"/>
      <c r="H228" s="221">
        <v>505.73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172</v>
      </c>
      <c r="AU228" s="227" t="s">
        <v>86</v>
      </c>
      <c r="AV228" s="14" t="s">
        <v>162</v>
      </c>
      <c r="AW228" s="14" t="s">
        <v>32</v>
      </c>
      <c r="AX228" s="14" t="s">
        <v>84</v>
      </c>
      <c r="AY228" s="227" t="s">
        <v>155</v>
      </c>
    </row>
    <row r="229" spans="1:65" s="2" customFormat="1" ht="62.85" customHeight="1">
      <c r="A229" s="34"/>
      <c r="B229" s="35"/>
      <c r="C229" s="192" t="s">
        <v>349</v>
      </c>
      <c r="D229" s="192" t="s">
        <v>157</v>
      </c>
      <c r="E229" s="193" t="s">
        <v>350</v>
      </c>
      <c r="F229" s="194" t="s">
        <v>351</v>
      </c>
      <c r="G229" s="195" t="s">
        <v>170</v>
      </c>
      <c r="H229" s="196">
        <v>990</v>
      </c>
      <c r="I229" s="197"/>
      <c r="J229" s="198">
        <f>ROUND(I229*H229,2)</f>
        <v>0</v>
      </c>
      <c r="K229" s="194" t="s">
        <v>161</v>
      </c>
      <c r="L229" s="39"/>
      <c r="M229" s="199" t="s">
        <v>1</v>
      </c>
      <c r="N229" s="200" t="s">
        <v>41</v>
      </c>
      <c r="O229" s="71"/>
      <c r="P229" s="201">
        <f>O229*H229</f>
        <v>0</v>
      </c>
      <c r="Q229" s="201">
        <v>0.08978</v>
      </c>
      <c r="R229" s="201">
        <f>Q229*H229</f>
        <v>88.8822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162</v>
      </c>
      <c r="AT229" s="203" t="s">
        <v>157</v>
      </c>
      <c r="AU229" s="203" t="s">
        <v>86</v>
      </c>
      <c r="AY229" s="17" t="s">
        <v>155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7" t="s">
        <v>84</v>
      </c>
      <c r="BK229" s="204">
        <f>ROUND(I229*H229,2)</f>
        <v>0</v>
      </c>
      <c r="BL229" s="17" t="s">
        <v>162</v>
      </c>
      <c r="BM229" s="203" t="s">
        <v>352</v>
      </c>
    </row>
    <row r="230" spans="2:51" s="13" customFormat="1" ht="12">
      <c r="B230" s="205"/>
      <c r="C230" s="206"/>
      <c r="D230" s="207" t="s">
        <v>172</v>
      </c>
      <c r="E230" s="208" t="s">
        <v>1</v>
      </c>
      <c r="F230" s="209" t="s">
        <v>353</v>
      </c>
      <c r="G230" s="206"/>
      <c r="H230" s="210">
        <v>990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172</v>
      </c>
      <c r="AU230" s="216" t="s">
        <v>86</v>
      </c>
      <c r="AV230" s="13" t="s">
        <v>86</v>
      </c>
      <c r="AW230" s="13" t="s">
        <v>32</v>
      </c>
      <c r="AX230" s="13" t="s">
        <v>76</v>
      </c>
      <c r="AY230" s="216" t="s">
        <v>155</v>
      </c>
    </row>
    <row r="231" spans="2:51" s="14" customFormat="1" ht="12">
      <c r="B231" s="217"/>
      <c r="C231" s="218"/>
      <c r="D231" s="207" t="s">
        <v>172</v>
      </c>
      <c r="E231" s="219" t="s">
        <v>1</v>
      </c>
      <c r="F231" s="220" t="s">
        <v>174</v>
      </c>
      <c r="G231" s="218"/>
      <c r="H231" s="221">
        <v>990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172</v>
      </c>
      <c r="AU231" s="227" t="s">
        <v>86</v>
      </c>
      <c r="AV231" s="14" t="s">
        <v>162</v>
      </c>
      <c r="AW231" s="14" t="s">
        <v>32</v>
      </c>
      <c r="AX231" s="14" t="s">
        <v>84</v>
      </c>
      <c r="AY231" s="227" t="s">
        <v>155</v>
      </c>
    </row>
    <row r="232" spans="1:65" s="2" customFormat="1" ht="21.75" customHeight="1">
      <c r="A232" s="34"/>
      <c r="B232" s="35"/>
      <c r="C232" s="228" t="s">
        <v>354</v>
      </c>
      <c r="D232" s="228" t="s">
        <v>204</v>
      </c>
      <c r="E232" s="229" t="s">
        <v>355</v>
      </c>
      <c r="F232" s="230" t="s">
        <v>356</v>
      </c>
      <c r="G232" s="231" t="s">
        <v>160</v>
      </c>
      <c r="H232" s="232">
        <v>101.97</v>
      </c>
      <c r="I232" s="233"/>
      <c r="J232" s="234">
        <f>ROUND(I232*H232,2)</f>
        <v>0</v>
      </c>
      <c r="K232" s="230" t="s">
        <v>161</v>
      </c>
      <c r="L232" s="235"/>
      <c r="M232" s="236" t="s">
        <v>1</v>
      </c>
      <c r="N232" s="237" t="s">
        <v>41</v>
      </c>
      <c r="O232" s="71"/>
      <c r="P232" s="201">
        <f>O232*H232</f>
        <v>0</v>
      </c>
      <c r="Q232" s="201">
        <v>0.176</v>
      </c>
      <c r="R232" s="201">
        <f>Q232*H232</f>
        <v>17.94672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197</v>
      </c>
      <c r="AT232" s="203" t="s">
        <v>204</v>
      </c>
      <c r="AU232" s="203" t="s">
        <v>86</v>
      </c>
      <c r="AY232" s="17" t="s">
        <v>155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7" t="s">
        <v>84</v>
      </c>
      <c r="BK232" s="204">
        <f>ROUND(I232*H232,2)</f>
        <v>0</v>
      </c>
      <c r="BL232" s="17" t="s">
        <v>162</v>
      </c>
      <c r="BM232" s="203" t="s">
        <v>357</v>
      </c>
    </row>
    <row r="233" spans="2:51" s="13" customFormat="1" ht="12">
      <c r="B233" s="205"/>
      <c r="C233" s="206"/>
      <c r="D233" s="207" t="s">
        <v>172</v>
      </c>
      <c r="E233" s="208" t="s">
        <v>1</v>
      </c>
      <c r="F233" s="209" t="s">
        <v>358</v>
      </c>
      <c r="G233" s="206"/>
      <c r="H233" s="210">
        <v>101.97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172</v>
      </c>
      <c r="AU233" s="216" t="s">
        <v>86</v>
      </c>
      <c r="AV233" s="13" t="s">
        <v>86</v>
      </c>
      <c r="AW233" s="13" t="s">
        <v>32</v>
      </c>
      <c r="AX233" s="13" t="s">
        <v>84</v>
      </c>
      <c r="AY233" s="216" t="s">
        <v>155</v>
      </c>
    </row>
    <row r="234" spans="1:65" s="2" customFormat="1" ht="24.2" customHeight="1">
      <c r="A234" s="34"/>
      <c r="B234" s="35"/>
      <c r="C234" s="192" t="s">
        <v>359</v>
      </c>
      <c r="D234" s="192" t="s">
        <v>157</v>
      </c>
      <c r="E234" s="193" t="s">
        <v>360</v>
      </c>
      <c r="F234" s="194" t="s">
        <v>361</v>
      </c>
      <c r="G234" s="195" t="s">
        <v>170</v>
      </c>
      <c r="H234" s="196">
        <v>50</v>
      </c>
      <c r="I234" s="197"/>
      <c r="J234" s="198">
        <f>ROUND(I234*H234,2)</f>
        <v>0</v>
      </c>
      <c r="K234" s="194" t="s">
        <v>161</v>
      </c>
      <c r="L234" s="39"/>
      <c r="M234" s="199" t="s">
        <v>1</v>
      </c>
      <c r="N234" s="200" t="s">
        <v>41</v>
      </c>
      <c r="O234" s="7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162</v>
      </c>
      <c r="AT234" s="203" t="s">
        <v>157</v>
      </c>
      <c r="AU234" s="203" t="s">
        <v>86</v>
      </c>
      <c r="AY234" s="17" t="s">
        <v>155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84</v>
      </c>
      <c r="BK234" s="204">
        <f>ROUND(I234*H234,2)</f>
        <v>0</v>
      </c>
      <c r="BL234" s="17" t="s">
        <v>162</v>
      </c>
      <c r="BM234" s="203" t="s">
        <v>362</v>
      </c>
    </row>
    <row r="235" spans="2:51" s="13" customFormat="1" ht="12">
      <c r="B235" s="205"/>
      <c r="C235" s="206"/>
      <c r="D235" s="207" t="s">
        <v>172</v>
      </c>
      <c r="E235" s="208" t="s">
        <v>1</v>
      </c>
      <c r="F235" s="209" t="s">
        <v>363</v>
      </c>
      <c r="G235" s="206"/>
      <c r="H235" s="210">
        <v>50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172</v>
      </c>
      <c r="AU235" s="216" t="s">
        <v>86</v>
      </c>
      <c r="AV235" s="13" t="s">
        <v>86</v>
      </c>
      <c r="AW235" s="13" t="s">
        <v>32</v>
      </c>
      <c r="AX235" s="13" t="s">
        <v>76</v>
      </c>
      <c r="AY235" s="216" t="s">
        <v>155</v>
      </c>
    </row>
    <row r="236" spans="2:51" s="14" customFormat="1" ht="12">
      <c r="B236" s="217"/>
      <c r="C236" s="218"/>
      <c r="D236" s="207" t="s">
        <v>172</v>
      </c>
      <c r="E236" s="219" t="s">
        <v>1</v>
      </c>
      <c r="F236" s="220" t="s">
        <v>174</v>
      </c>
      <c r="G236" s="218"/>
      <c r="H236" s="221">
        <v>50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172</v>
      </c>
      <c r="AU236" s="227" t="s">
        <v>86</v>
      </c>
      <c r="AV236" s="14" t="s">
        <v>162</v>
      </c>
      <c r="AW236" s="14" t="s">
        <v>32</v>
      </c>
      <c r="AX236" s="14" t="s">
        <v>84</v>
      </c>
      <c r="AY236" s="227" t="s">
        <v>155</v>
      </c>
    </row>
    <row r="237" spans="1:65" s="2" customFormat="1" ht="62.85" customHeight="1">
      <c r="A237" s="34"/>
      <c r="B237" s="35"/>
      <c r="C237" s="192" t="s">
        <v>364</v>
      </c>
      <c r="D237" s="192" t="s">
        <v>157</v>
      </c>
      <c r="E237" s="193" t="s">
        <v>365</v>
      </c>
      <c r="F237" s="194" t="s">
        <v>366</v>
      </c>
      <c r="G237" s="195" t="s">
        <v>170</v>
      </c>
      <c r="H237" s="196">
        <v>50</v>
      </c>
      <c r="I237" s="197"/>
      <c r="J237" s="198">
        <f>ROUND(I237*H237,2)</f>
        <v>0</v>
      </c>
      <c r="K237" s="194" t="s">
        <v>161</v>
      </c>
      <c r="L237" s="39"/>
      <c r="M237" s="199" t="s">
        <v>1</v>
      </c>
      <c r="N237" s="200" t="s">
        <v>41</v>
      </c>
      <c r="O237" s="71"/>
      <c r="P237" s="201">
        <f>O237*H237</f>
        <v>0</v>
      </c>
      <c r="Q237" s="201">
        <v>0.00061</v>
      </c>
      <c r="R237" s="201">
        <f>Q237*H237</f>
        <v>0.0305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162</v>
      </c>
      <c r="AT237" s="203" t="s">
        <v>157</v>
      </c>
      <c r="AU237" s="203" t="s">
        <v>86</v>
      </c>
      <c r="AY237" s="17" t="s">
        <v>155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84</v>
      </c>
      <c r="BK237" s="204">
        <f>ROUND(I237*H237,2)</f>
        <v>0</v>
      </c>
      <c r="BL237" s="17" t="s">
        <v>162</v>
      </c>
      <c r="BM237" s="203" t="s">
        <v>367</v>
      </c>
    </row>
    <row r="238" spans="1:65" s="2" customFormat="1" ht="78" customHeight="1">
      <c r="A238" s="34"/>
      <c r="B238" s="35"/>
      <c r="C238" s="192" t="s">
        <v>368</v>
      </c>
      <c r="D238" s="192" t="s">
        <v>157</v>
      </c>
      <c r="E238" s="193" t="s">
        <v>369</v>
      </c>
      <c r="F238" s="194" t="s">
        <v>370</v>
      </c>
      <c r="G238" s="195" t="s">
        <v>170</v>
      </c>
      <c r="H238" s="196">
        <v>160</v>
      </c>
      <c r="I238" s="197"/>
      <c r="J238" s="198">
        <f>ROUND(I238*H238,2)</f>
        <v>0</v>
      </c>
      <c r="K238" s="194" t="s">
        <v>161</v>
      </c>
      <c r="L238" s="39"/>
      <c r="M238" s="199" t="s">
        <v>1</v>
      </c>
      <c r="N238" s="200" t="s">
        <v>41</v>
      </c>
      <c r="O238" s="71"/>
      <c r="P238" s="201">
        <f>O238*H238</f>
        <v>0</v>
      </c>
      <c r="Q238" s="201">
        <v>9E-05</v>
      </c>
      <c r="R238" s="201">
        <f>Q238*H238</f>
        <v>0.014400000000000001</v>
      </c>
      <c r="S238" s="201">
        <v>0.042</v>
      </c>
      <c r="T238" s="202">
        <f>S238*H238</f>
        <v>6.720000000000001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162</v>
      </c>
      <c r="AT238" s="203" t="s">
        <v>157</v>
      </c>
      <c r="AU238" s="203" t="s">
        <v>86</v>
      </c>
      <c r="AY238" s="17" t="s">
        <v>155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84</v>
      </c>
      <c r="BK238" s="204">
        <f>ROUND(I238*H238,2)</f>
        <v>0</v>
      </c>
      <c r="BL238" s="17" t="s">
        <v>162</v>
      </c>
      <c r="BM238" s="203" t="s">
        <v>371</v>
      </c>
    </row>
    <row r="239" spans="2:51" s="13" customFormat="1" ht="12">
      <c r="B239" s="205"/>
      <c r="C239" s="206"/>
      <c r="D239" s="207" t="s">
        <v>172</v>
      </c>
      <c r="E239" s="208" t="s">
        <v>1</v>
      </c>
      <c r="F239" s="209" t="s">
        <v>372</v>
      </c>
      <c r="G239" s="206"/>
      <c r="H239" s="210">
        <v>160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172</v>
      </c>
      <c r="AU239" s="216" t="s">
        <v>86</v>
      </c>
      <c r="AV239" s="13" t="s">
        <v>86</v>
      </c>
      <c r="AW239" s="13" t="s">
        <v>32</v>
      </c>
      <c r="AX239" s="13" t="s">
        <v>76</v>
      </c>
      <c r="AY239" s="216" t="s">
        <v>155</v>
      </c>
    </row>
    <row r="240" spans="2:51" s="14" customFormat="1" ht="12">
      <c r="B240" s="217"/>
      <c r="C240" s="218"/>
      <c r="D240" s="207" t="s">
        <v>172</v>
      </c>
      <c r="E240" s="219" t="s">
        <v>1</v>
      </c>
      <c r="F240" s="220" t="s">
        <v>174</v>
      </c>
      <c r="G240" s="218"/>
      <c r="H240" s="221">
        <v>160</v>
      </c>
      <c r="I240" s="222"/>
      <c r="J240" s="218"/>
      <c r="K240" s="218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172</v>
      </c>
      <c r="AU240" s="227" t="s">
        <v>86</v>
      </c>
      <c r="AV240" s="14" t="s">
        <v>162</v>
      </c>
      <c r="AW240" s="14" t="s">
        <v>32</v>
      </c>
      <c r="AX240" s="14" t="s">
        <v>84</v>
      </c>
      <c r="AY240" s="227" t="s">
        <v>155</v>
      </c>
    </row>
    <row r="241" spans="1:65" s="2" customFormat="1" ht="37.7" customHeight="1">
      <c r="A241" s="34"/>
      <c r="B241" s="35"/>
      <c r="C241" s="192" t="s">
        <v>373</v>
      </c>
      <c r="D241" s="192" t="s">
        <v>157</v>
      </c>
      <c r="E241" s="193" t="s">
        <v>374</v>
      </c>
      <c r="F241" s="194" t="s">
        <v>375</v>
      </c>
      <c r="G241" s="195" t="s">
        <v>170</v>
      </c>
      <c r="H241" s="196">
        <v>160</v>
      </c>
      <c r="I241" s="197"/>
      <c r="J241" s="198">
        <f>ROUND(I241*H241,2)</f>
        <v>0</v>
      </c>
      <c r="K241" s="194" t="s">
        <v>161</v>
      </c>
      <c r="L241" s="39"/>
      <c r="M241" s="199" t="s">
        <v>1</v>
      </c>
      <c r="N241" s="200" t="s">
        <v>41</v>
      </c>
      <c r="O241" s="71"/>
      <c r="P241" s="201">
        <f>O241*H241</f>
        <v>0</v>
      </c>
      <c r="Q241" s="201">
        <v>0.03</v>
      </c>
      <c r="R241" s="201">
        <f>Q241*H241</f>
        <v>4.8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162</v>
      </c>
      <c r="AT241" s="203" t="s">
        <v>157</v>
      </c>
      <c r="AU241" s="203" t="s">
        <v>86</v>
      </c>
      <c r="AY241" s="17" t="s">
        <v>155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7" t="s">
        <v>84</v>
      </c>
      <c r="BK241" s="204">
        <f>ROUND(I241*H241,2)</f>
        <v>0</v>
      </c>
      <c r="BL241" s="17" t="s">
        <v>162</v>
      </c>
      <c r="BM241" s="203" t="s">
        <v>376</v>
      </c>
    </row>
    <row r="242" spans="2:51" s="13" customFormat="1" ht="12">
      <c r="B242" s="205"/>
      <c r="C242" s="206"/>
      <c r="D242" s="207" t="s">
        <v>172</v>
      </c>
      <c r="E242" s="208" t="s">
        <v>1</v>
      </c>
      <c r="F242" s="209" t="s">
        <v>372</v>
      </c>
      <c r="G242" s="206"/>
      <c r="H242" s="210">
        <v>160</v>
      </c>
      <c r="I242" s="211"/>
      <c r="J242" s="206"/>
      <c r="K242" s="206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172</v>
      </c>
      <c r="AU242" s="216" t="s">
        <v>86</v>
      </c>
      <c r="AV242" s="13" t="s">
        <v>86</v>
      </c>
      <c r="AW242" s="13" t="s">
        <v>32</v>
      </c>
      <c r="AX242" s="13" t="s">
        <v>76</v>
      </c>
      <c r="AY242" s="216" t="s">
        <v>155</v>
      </c>
    </row>
    <row r="243" spans="2:51" s="14" customFormat="1" ht="12">
      <c r="B243" s="217"/>
      <c r="C243" s="218"/>
      <c r="D243" s="207" t="s">
        <v>172</v>
      </c>
      <c r="E243" s="219" t="s">
        <v>1</v>
      </c>
      <c r="F243" s="220" t="s">
        <v>174</v>
      </c>
      <c r="G243" s="218"/>
      <c r="H243" s="221">
        <v>160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172</v>
      </c>
      <c r="AU243" s="227" t="s">
        <v>86</v>
      </c>
      <c r="AV243" s="14" t="s">
        <v>162</v>
      </c>
      <c r="AW243" s="14" t="s">
        <v>32</v>
      </c>
      <c r="AX243" s="14" t="s">
        <v>84</v>
      </c>
      <c r="AY243" s="227" t="s">
        <v>155</v>
      </c>
    </row>
    <row r="244" spans="1:65" s="2" customFormat="1" ht="24.2" customHeight="1">
      <c r="A244" s="34"/>
      <c r="B244" s="35"/>
      <c r="C244" s="192" t="s">
        <v>377</v>
      </c>
      <c r="D244" s="192" t="s">
        <v>157</v>
      </c>
      <c r="E244" s="193" t="s">
        <v>378</v>
      </c>
      <c r="F244" s="194" t="s">
        <v>379</v>
      </c>
      <c r="G244" s="195" t="s">
        <v>170</v>
      </c>
      <c r="H244" s="196">
        <v>17</v>
      </c>
      <c r="I244" s="197"/>
      <c r="J244" s="198">
        <f>ROUND(I244*H244,2)</f>
        <v>0</v>
      </c>
      <c r="K244" s="194" t="s">
        <v>161</v>
      </c>
      <c r="L244" s="39"/>
      <c r="M244" s="199" t="s">
        <v>1</v>
      </c>
      <c r="N244" s="200" t="s">
        <v>41</v>
      </c>
      <c r="O244" s="71"/>
      <c r="P244" s="201">
        <f>O244*H244</f>
        <v>0</v>
      </c>
      <c r="Q244" s="201">
        <v>0.61348</v>
      </c>
      <c r="R244" s="201">
        <f>Q244*H244</f>
        <v>10.42916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162</v>
      </c>
      <c r="AT244" s="203" t="s">
        <v>157</v>
      </c>
      <c r="AU244" s="203" t="s">
        <v>86</v>
      </c>
      <c r="AY244" s="17" t="s">
        <v>155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7" t="s">
        <v>84</v>
      </c>
      <c r="BK244" s="204">
        <f>ROUND(I244*H244,2)</f>
        <v>0</v>
      </c>
      <c r="BL244" s="17" t="s">
        <v>162</v>
      </c>
      <c r="BM244" s="203" t="s">
        <v>380</v>
      </c>
    </row>
    <row r="245" spans="2:51" s="13" customFormat="1" ht="12">
      <c r="B245" s="205"/>
      <c r="C245" s="206"/>
      <c r="D245" s="207" t="s">
        <v>172</v>
      </c>
      <c r="E245" s="208" t="s">
        <v>1</v>
      </c>
      <c r="F245" s="209" t="s">
        <v>245</v>
      </c>
      <c r="G245" s="206"/>
      <c r="H245" s="210">
        <v>17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172</v>
      </c>
      <c r="AU245" s="216" t="s">
        <v>86</v>
      </c>
      <c r="AV245" s="13" t="s">
        <v>86</v>
      </c>
      <c r="AW245" s="13" t="s">
        <v>32</v>
      </c>
      <c r="AX245" s="13" t="s">
        <v>76</v>
      </c>
      <c r="AY245" s="216" t="s">
        <v>155</v>
      </c>
    </row>
    <row r="246" spans="2:51" s="14" customFormat="1" ht="12">
      <c r="B246" s="217"/>
      <c r="C246" s="218"/>
      <c r="D246" s="207" t="s">
        <v>172</v>
      </c>
      <c r="E246" s="219" t="s">
        <v>1</v>
      </c>
      <c r="F246" s="220" t="s">
        <v>174</v>
      </c>
      <c r="G246" s="218"/>
      <c r="H246" s="221">
        <v>17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172</v>
      </c>
      <c r="AU246" s="227" t="s">
        <v>86</v>
      </c>
      <c r="AV246" s="14" t="s">
        <v>162</v>
      </c>
      <c r="AW246" s="14" t="s">
        <v>32</v>
      </c>
      <c r="AX246" s="14" t="s">
        <v>84</v>
      </c>
      <c r="AY246" s="227" t="s">
        <v>155</v>
      </c>
    </row>
    <row r="247" spans="1:65" s="2" customFormat="1" ht="16.5" customHeight="1">
      <c r="A247" s="34"/>
      <c r="B247" s="35"/>
      <c r="C247" s="228" t="s">
        <v>381</v>
      </c>
      <c r="D247" s="228" t="s">
        <v>204</v>
      </c>
      <c r="E247" s="229" t="s">
        <v>382</v>
      </c>
      <c r="F247" s="230" t="s">
        <v>383</v>
      </c>
      <c r="G247" s="231" t="s">
        <v>170</v>
      </c>
      <c r="H247" s="232">
        <v>17</v>
      </c>
      <c r="I247" s="233"/>
      <c r="J247" s="234">
        <f>ROUND(I247*H247,2)</f>
        <v>0</v>
      </c>
      <c r="K247" s="230" t="s">
        <v>161</v>
      </c>
      <c r="L247" s="235"/>
      <c r="M247" s="236" t="s">
        <v>1</v>
      </c>
      <c r="N247" s="237" t="s">
        <v>41</v>
      </c>
      <c r="O247" s="71"/>
      <c r="P247" s="201">
        <f>O247*H247</f>
        <v>0</v>
      </c>
      <c r="Q247" s="201">
        <v>0.2996</v>
      </c>
      <c r="R247" s="201">
        <f>Q247*H247</f>
        <v>5.0931999999999995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197</v>
      </c>
      <c r="AT247" s="203" t="s">
        <v>204</v>
      </c>
      <c r="AU247" s="203" t="s">
        <v>86</v>
      </c>
      <c r="AY247" s="17" t="s">
        <v>155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7" t="s">
        <v>84</v>
      </c>
      <c r="BK247" s="204">
        <f>ROUND(I247*H247,2)</f>
        <v>0</v>
      </c>
      <c r="BL247" s="17" t="s">
        <v>162</v>
      </c>
      <c r="BM247" s="203" t="s">
        <v>384</v>
      </c>
    </row>
    <row r="248" spans="1:65" s="2" customFormat="1" ht="33" customHeight="1">
      <c r="A248" s="34"/>
      <c r="B248" s="35"/>
      <c r="C248" s="192" t="s">
        <v>385</v>
      </c>
      <c r="D248" s="192" t="s">
        <v>157</v>
      </c>
      <c r="E248" s="193" t="s">
        <v>386</v>
      </c>
      <c r="F248" s="194" t="s">
        <v>387</v>
      </c>
      <c r="G248" s="195" t="s">
        <v>278</v>
      </c>
      <c r="H248" s="196">
        <v>2</v>
      </c>
      <c r="I248" s="197"/>
      <c r="J248" s="198">
        <f>ROUND(I248*H248,2)</f>
        <v>0</v>
      </c>
      <c r="K248" s="194" t="s">
        <v>161</v>
      </c>
      <c r="L248" s="39"/>
      <c r="M248" s="199" t="s">
        <v>1</v>
      </c>
      <c r="N248" s="200" t="s">
        <v>41</v>
      </c>
      <c r="O248" s="71"/>
      <c r="P248" s="201">
        <f>O248*H248</f>
        <v>0</v>
      </c>
      <c r="Q248" s="201">
        <v>7.00566</v>
      </c>
      <c r="R248" s="201">
        <f>Q248*H248</f>
        <v>14.01132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162</v>
      </c>
      <c r="AT248" s="203" t="s">
        <v>157</v>
      </c>
      <c r="AU248" s="203" t="s">
        <v>86</v>
      </c>
      <c r="AY248" s="17" t="s">
        <v>155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84</v>
      </c>
      <c r="BK248" s="204">
        <f>ROUND(I248*H248,2)</f>
        <v>0</v>
      </c>
      <c r="BL248" s="17" t="s">
        <v>162</v>
      </c>
      <c r="BM248" s="203" t="s">
        <v>388</v>
      </c>
    </row>
    <row r="249" spans="2:51" s="13" customFormat="1" ht="12">
      <c r="B249" s="205"/>
      <c r="C249" s="206"/>
      <c r="D249" s="207" t="s">
        <v>172</v>
      </c>
      <c r="E249" s="208" t="s">
        <v>1</v>
      </c>
      <c r="F249" s="209" t="s">
        <v>86</v>
      </c>
      <c r="G249" s="206"/>
      <c r="H249" s="210">
        <v>2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172</v>
      </c>
      <c r="AU249" s="216" t="s">
        <v>86</v>
      </c>
      <c r="AV249" s="13" t="s">
        <v>86</v>
      </c>
      <c r="AW249" s="13" t="s">
        <v>32</v>
      </c>
      <c r="AX249" s="13" t="s">
        <v>76</v>
      </c>
      <c r="AY249" s="216" t="s">
        <v>155</v>
      </c>
    </row>
    <row r="250" spans="2:51" s="14" customFormat="1" ht="12">
      <c r="B250" s="217"/>
      <c r="C250" s="218"/>
      <c r="D250" s="207" t="s">
        <v>172</v>
      </c>
      <c r="E250" s="219" t="s">
        <v>1</v>
      </c>
      <c r="F250" s="220" t="s">
        <v>174</v>
      </c>
      <c r="G250" s="218"/>
      <c r="H250" s="221">
        <v>2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172</v>
      </c>
      <c r="AU250" s="227" t="s">
        <v>86</v>
      </c>
      <c r="AV250" s="14" t="s">
        <v>162</v>
      </c>
      <c r="AW250" s="14" t="s">
        <v>32</v>
      </c>
      <c r="AX250" s="14" t="s">
        <v>84</v>
      </c>
      <c r="AY250" s="227" t="s">
        <v>155</v>
      </c>
    </row>
    <row r="251" spans="1:65" s="2" customFormat="1" ht="55.5" customHeight="1">
      <c r="A251" s="34"/>
      <c r="B251" s="35"/>
      <c r="C251" s="192" t="s">
        <v>363</v>
      </c>
      <c r="D251" s="192" t="s">
        <v>157</v>
      </c>
      <c r="E251" s="193" t="s">
        <v>389</v>
      </c>
      <c r="F251" s="194" t="s">
        <v>390</v>
      </c>
      <c r="G251" s="195" t="s">
        <v>278</v>
      </c>
      <c r="H251" s="196">
        <v>8</v>
      </c>
      <c r="I251" s="197"/>
      <c r="J251" s="198">
        <f>ROUND(I251*H251,2)</f>
        <v>0</v>
      </c>
      <c r="K251" s="194" t="s">
        <v>161</v>
      </c>
      <c r="L251" s="39"/>
      <c r="M251" s="199" t="s">
        <v>1</v>
      </c>
      <c r="N251" s="200" t="s">
        <v>41</v>
      </c>
      <c r="O251" s="71"/>
      <c r="P251" s="201">
        <f>O251*H251</f>
        <v>0</v>
      </c>
      <c r="Q251" s="201">
        <v>0</v>
      </c>
      <c r="R251" s="201">
        <f>Q251*H251</f>
        <v>0</v>
      </c>
      <c r="S251" s="201">
        <v>0.082</v>
      </c>
      <c r="T251" s="202">
        <f>S251*H251</f>
        <v>0.656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162</v>
      </c>
      <c r="AT251" s="203" t="s">
        <v>157</v>
      </c>
      <c r="AU251" s="203" t="s">
        <v>86</v>
      </c>
      <c r="AY251" s="17" t="s">
        <v>155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84</v>
      </c>
      <c r="BK251" s="204">
        <f>ROUND(I251*H251,2)</f>
        <v>0</v>
      </c>
      <c r="BL251" s="17" t="s">
        <v>162</v>
      </c>
      <c r="BM251" s="203" t="s">
        <v>391</v>
      </c>
    </row>
    <row r="252" spans="2:51" s="13" customFormat="1" ht="12">
      <c r="B252" s="205"/>
      <c r="C252" s="206"/>
      <c r="D252" s="207" t="s">
        <v>172</v>
      </c>
      <c r="E252" s="208" t="s">
        <v>1</v>
      </c>
      <c r="F252" s="209" t="s">
        <v>197</v>
      </c>
      <c r="G252" s="206"/>
      <c r="H252" s="210">
        <v>8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172</v>
      </c>
      <c r="AU252" s="216" t="s">
        <v>86</v>
      </c>
      <c r="AV252" s="13" t="s">
        <v>86</v>
      </c>
      <c r="AW252" s="13" t="s">
        <v>32</v>
      </c>
      <c r="AX252" s="13" t="s">
        <v>76</v>
      </c>
      <c r="AY252" s="216" t="s">
        <v>155</v>
      </c>
    </row>
    <row r="253" spans="2:51" s="14" customFormat="1" ht="12">
      <c r="B253" s="217"/>
      <c r="C253" s="218"/>
      <c r="D253" s="207" t="s">
        <v>172</v>
      </c>
      <c r="E253" s="219" t="s">
        <v>1</v>
      </c>
      <c r="F253" s="220" t="s">
        <v>174</v>
      </c>
      <c r="G253" s="218"/>
      <c r="H253" s="221">
        <v>8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172</v>
      </c>
      <c r="AU253" s="227" t="s">
        <v>86</v>
      </c>
      <c r="AV253" s="14" t="s">
        <v>162</v>
      </c>
      <c r="AW253" s="14" t="s">
        <v>32</v>
      </c>
      <c r="AX253" s="14" t="s">
        <v>84</v>
      </c>
      <c r="AY253" s="227" t="s">
        <v>155</v>
      </c>
    </row>
    <row r="254" spans="1:65" s="2" customFormat="1" ht="24.2" customHeight="1">
      <c r="A254" s="34"/>
      <c r="B254" s="35"/>
      <c r="C254" s="192" t="s">
        <v>392</v>
      </c>
      <c r="D254" s="192" t="s">
        <v>157</v>
      </c>
      <c r="E254" s="193" t="s">
        <v>393</v>
      </c>
      <c r="F254" s="194" t="s">
        <v>394</v>
      </c>
      <c r="G254" s="195" t="s">
        <v>278</v>
      </c>
      <c r="H254" s="196">
        <v>10</v>
      </c>
      <c r="I254" s="197"/>
      <c r="J254" s="198">
        <f>ROUND(I254*H254,2)</f>
        <v>0</v>
      </c>
      <c r="K254" s="194" t="s">
        <v>161</v>
      </c>
      <c r="L254" s="39"/>
      <c r="M254" s="199" t="s">
        <v>1</v>
      </c>
      <c r="N254" s="200" t="s">
        <v>41</v>
      </c>
      <c r="O254" s="71"/>
      <c r="P254" s="201">
        <f>O254*H254</f>
        <v>0</v>
      </c>
      <c r="Q254" s="201">
        <v>0.0007</v>
      </c>
      <c r="R254" s="201">
        <f>Q254*H254</f>
        <v>0.007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162</v>
      </c>
      <c r="AT254" s="203" t="s">
        <v>157</v>
      </c>
      <c r="AU254" s="203" t="s">
        <v>86</v>
      </c>
      <c r="AY254" s="17" t="s">
        <v>155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7" t="s">
        <v>84</v>
      </c>
      <c r="BK254" s="204">
        <f>ROUND(I254*H254,2)</f>
        <v>0</v>
      </c>
      <c r="BL254" s="17" t="s">
        <v>162</v>
      </c>
      <c r="BM254" s="203" t="s">
        <v>395</v>
      </c>
    </row>
    <row r="255" spans="2:51" s="13" customFormat="1" ht="12">
      <c r="B255" s="205"/>
      <c r="C255" s="206"/>
      <c r="D255" s="207" t="s">
        <v>172</v>
      </c>
      <c r="E255" s="208" t="s">
        <v>1</v>
      </c>
      <c r="F255" s="209" t="s">
        <v>396</v>
      </c>
      <c r="G255" s="206"/>
      <c r="H255" s="210">
        <v>10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172</v>
      </c>
      <c r="AU255" s="216" t="s">
        <v>86</v>
      </c>
      <c r="AV255" s="13" t="s">
        <v>86</v>
      </c>
      <c r="AW255" s="13" t="s">
        <v>32</v>
      </c>
      <c r="AX255" s="13" t="s">
        <v>76</v>
      </c>
      <c r="AY255" s="216" t="s">
        <v>155</v>
      </c>
    </row>
    <row r="256" spans="2:51" s="14" customFormat="1" ht="12">
      <c r="B256" s="217"/>
      <c r="C256" s="218"/>
      <c r="D256" s="207" t="s">
        <v>172</v>
      </c>
      <c r="E256" s="219" t="s">
        <v>1</v>
      </c>
      <c r="F256" s="220" t="s">
        <v>174</v>
      </c>
      <c r="G256" s="218"/>
      <c r="H256" s="221">
        <v>10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172</v>
      </c>
      <c r="AU256" s="227" t="s">
        <v>86</v>
      </c>
      <c r="AV256" s="14" t="s">
        <v>162</v>
      </c>
      <c r="AW256" s="14" t="s">
        <v>32</v>
      </c>
      <c r="AX256" s="14" t="s">
        <v>84</v>
      </c>
      <c r="AY256" s="227" t="s">
        <v>155</v>
      </c>
    </row>
    <row r="257" spans="1:65" s="2" customFormat="1" ht="24.2" customHeight="1">
      <c r="A257" s="34"/>
      <c r="B257" s="35"/>
      <c r="C257" s="192" t="s">
        <v>397</v>
      </c>
      <c r="D257" s="192" t="s">
        <v>157</v>
      </c>
      <c r="E257" s="193" t="s">
        <v>398</v>
      </c>
      <c r="F257" s="194" t="s">
        <v>399</v>
      </c>
      <c r="G257" s="195" t="s">
        <v>278</v>
      </c>
      <c r="H257" s="196">
        <v>10</v>
      </c>
      <c r="I257" s="197"/>
      <c r="J257" s="198">
        <f>ROUND(I257*H257,2)</f>
        <v>0</v>
      </c>
      <c r="K257" s="194" t="s">
        <v>161</v>
      </c>
      <c r="L257" s="39"/>
      <c r="M257" s="199" t="s">
        <v>1</v>
      </c>
      <c r="N257" s="200" t="s">
        <v>41</v>
      </c>
      <c r="O257" s="71"/>
      <c r="P257" s="201">
        <f>O257*H257</f>
        <v>0</v>
      </c>
      <c r="Q257" s="201">
        <v>0.11241</v>
      </c>
      <c r="R257" s="201">
        <f>Q257*H257</f>
        <v>1.1240999999999999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162</v>
      </c>
      <c r="AT257" s="203" t="s">
        <v>157</v>
      </c>
      <c r="AU257" s="203" t="s">
        <v>86</v>
      </c>
      <c r="AY257" s="17" t="s">
        <v>155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84</v>
      </c>
      <c r="BK257" s="204">
        <f>ROUND(I257*H257,2)</f>
        <v>0</v>
      </c>
      <c r="BL257" s="17" t="s">
        <v>162</v>
      </c>
      <c r="BM257" s="203" t="s">
        <v>400</v>
      </c>
    </row>
    <row r="258" spans="2:51" s="13" customFormat="1" ht="12">
      <c r="B258" s="205"/>
      <c r="C258" s="206"/>
      <c r="D258" s="207" t="s">
        <v>172</v>
      </c>
      <c r="E258" s="208" t="s">
        <v>1</v>
      </c>
      <c r="F258" s="209" t="s">
        <v>396</v>
      </c>
      <c r="G258" s="206"/>
      <c r="H258" s="210">
        <v>10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172</v>
      </c>
      <c r="AU258" s="216" t="s">
        <v>86</v>
      </c>
      <c r="AV258" s="13" t="s">
        <v>86</v>
      </c>
      <c r="AW258" s="13" t="s">
        <v>32</v>
      </c>
      <c r="AX258" s="13" t="s">
        <v>76</v>
      </c>
      <c r="AY258" s="216" t="s">
        <v>155</v>
      </c>
    </row>
    <row r="259" spans="2:51" s="14" customFormat="1" ht="12">
      <c r="B259" s="217"/>
      <c r="C259" s="218"/>
      <c r="D259" s="207" t="s">
        <v>172</v>
      </c>
      <c r="E259" s="219" t="s">
        <v>1</v>
      </c>
      <c r="F259" s="220" t="s">
        <v>174</v>
      </c>
      <c r="G259" s="218"/>
      <c r="H259" s="221">
        <v>10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172</v>
      </c>
      <c r="AU259" s="227" t="s">
        <v>86</v>
      </c>
      <c r="AV259" s="14" t="s">
        <v>162</v>
      </c>
      <c r="AW259" s="14" t="s">
        <v>32</v>
      </c>
      <c r="AX259" s="14" t="s">
        <v>84</v>
      </c>
      <c r="AY259" s="227" t="s">
        <v>155</v>
      </c>
    </row>
    <row r="260" spans="1:65" s="2" customFormat="1" ht="21.75" customHeight="1">
      <c r="A260" s="34"/>
      <c r="B260" s="35"/>
      <c r="C260" s="228" t="s">
        <v>401</v>
      </c>
      <c r="D260" s="228" t="s">
        <v>204</v>
      </c>
      <c r="E260" s="229" t="s">
        <v>402</v>
      </c>
      <c r="F260" s="230" t="s">
        <v>403</v>
      </c>
      <c r="G260" s="231" t="s">
        <v>278</v>
      </c>
      <c r="H260" s="232">
        <v>10</v>
      </c>
      <c r="I260" s="233"/>
      <c r="J260" s="234">
        <f>ROUND(I260*H260,2)</f>
        <v>0</v>
      </c>
      <c r="K260" s="230" t="s">
        <v>161</v>
      </c>
      <c r="L260" s="235"/>
      <c r="M260" s="236" t="s">
        <v>1</v>
      </c>
      <c r="N260" s="237" t="s">
        <v>41</v>
      </c>
      <c r="O260" s="71"/>
      <c r="P260" s="201">
        <f>O260*H260</f>
        <v>0</v>
      </c>
      <c r="Q260" s="201">
        <v>0.0025</v>
      </c>
      <c r="R260" s="201">
        <f>Q260*H260</f>
        <v>0.025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197</v>
      </c>
      <c r="AT260" s="203" t="s">
        <v>204</v>
      </c>
      <c r="AU260" s="203" t="s">
        <v>86</v>
      </c>
      <c r="AY260" s="17" t="s">
        <v>155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7" t="s">
        <v>84</v>
      </c>
      <c r="BK260" s="204">
        <f>ROUND(I260*H260,2)</f>
        <v>0</v>
      </c>
      <c r="BL260" s="17" t="s">
        <v>162</v>
      </c>
      <c r="BM260" s="203" t="s">
        <v>404</v>
      </c>
    </row>
    <row r="261" spans="2:51" s="13" customFormat="1" ht="12">
      <c r="B261" s="205"/>
      <c r="C261" s="206"/>
      <c r="D261" s="207" t="s">
        <v>172</v>
      </c>
      <c r="E261" s="208" t="s">
        <v>1</v>
      </c>
      <c r="F261" s="209" t="s">
        <v>396</v>
      </c>
      <c r="G261" s="206"/>
      <c r="H261" s="210">
        <v>10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172</v>
      </c>
      <c r="AU261" s="216" t="s">
        <v>86</v>
      </c>
      <c r="AV261" s="13" t="s">
        <v>86</v>
      </c>
      <c r="AW261" s="13" t="s">
        <v>32</v>
      </c>
      <c r="AX261" s="13" t="s">
        <v>76</v>
      </c>
      <c r="AY261" s="216" t="s">
        <v>155</v>
      </c>
    </row>
    <row r="262" spans="2:51" s="14" customFormat="1" ht="12">
      <c r="B262" s="217"/>
      <c r="C262" s="218"/>
      <c r="D262" s="207" t="s">
        <v>172</v>
      </c>
      <c r="E262" s="219" t="s">
        <v>1</v>
      </c>
      <c r="F262" s="220" t="s">
        <v>174</v>
      </c>
      <c r="G262" s="218"/>
      <c r="H262" s="221">
        <v>10</v>
      </c>
      <c r="I262" s="222"/>
      <c r="J262" s="218"/>
      <c r="K262" s="218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172</v>
      </c>
      <c r="AU262" s="227" t="s">
        <v>86</v>
      </c>
      <c r="AV262" s="14" t="s">
        <v>162</v>
      </c>
      <c r="AW262" s="14" t="s">
        <v>32</v>
      </c>
      <c r="AX262" s="14" t="s">
        <v>84</v>
      </c>
      <c r="AY262" s="227" t="s">
        <v>155</v>
      </c>
    </row>
    <row r="263" spans="1:65" s="2" customFormat="1" ht="16.5" customHeight="1">
      <c r="A263" s="34"/>
      <c r="B263" s="35"/>
      <c r="C263" s="228" t="s">
        <v>405</v>
      </c>
      <c r="D263" s="228" t="s">
        <v>204</v>
      </c>
      <c r="E263" s="229" t="s">
        <v>406</v>
      </c>
      <c r="F263" s="230" t="s">
        <v>407</v>
      </c>
      <c r="G263" s="231" t="s">
        <v>278</v>
      </c>
      <c r="H263" s="232">
        <v>10</v>
      </c>
      <c r="I263" s="233"/>
      <c r="J263" s="234">
        <f>ROUND(I263*H263,2)</f>
        <v>0</v>
      </c>
      <c r="K263" s="230" t="s">
        <v>161</v>
      </c>
      <c r="L263" s="235"/>
      <c r="M263" s="236" t="s">
        <v>1</v>
      </c>
      <c r="N263" s="237" t="s">
        <v>41</v>
      </c>
      <c r="O263" s="71"/>
      <c r="P263" s="201">
        <f>O263*H263</f>
        <v>0</v>
      </c>
      <c r="Q263" s="201">
        <v>0.003</v>
      </c>
      <c r="R263" s="201">
        <f>Q263*H263</f>
        <v>0.03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197</v>
      </c>
      <c r="AT263" s="203" t="s">
        <v>204</v>
      </c>
      <c r="AU263" s="203" t="s">
        <v>86</v>
      </c>
      <c r="AY263" s="17" t="s">
        <v>155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7" t="s">
        <v>84</v>
      </c>
      <c r="BK263" s="204">
        <f>ROUND(I263*H263,2)</f>
        <v>0</v>
      </c>
      <c r="BL263" s="17" t="s">
        <v>162</v>
      </c>
      <c r="BM263" s="203" t="s">
        <v>408</v>
      </c>
    </row>
    <row r="264" spans="2:51" s="13" customFormat="1" ht="12">
      <c r="B264" s="205"/>
      <c r="C264" s="206"/>
      <c r="D264" s="207" t="s">
        <v>172</v>
      </c>
      <c r="E264" s="208" t="s">
        <v>1</v>
      </c>
      <c r="F264" s="209" t="s">
        <v>396</v>
      </c>
      <c r="G264" s="206"/>
      <c r="H264" s="210">
        <v>10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172</v>
      </c>
      <c r="AU264" s="216" t="s">
        <v>86</v>
      </c>
      <c r="AV264" s="13" t="s">
        <v>86</v>
      </c>
      <c r="AW264" s="13" t="s">
        <v>32</v>
      </c>
      <c r="AX264" s="13" t="s">
        <v>76</v>
      </c>
      <c r="AY264" s="216" t="s">
        <v>155</v>
      </c>
    </row>
    <row r="265" spans="2:51" s="14" customFormat="1" ht="12">
      <c r="B265" s="217"/>
      <c r="C265" s="218"/>
      <c r="D265" s="207" t="s">
        <v>172</v>
      </c>
      <c r="E265" s="219" t="s">
        <v>1</v>
      </c>
      <c r="F265" s="220" t="s">
        <v>174</v>
      </c>
      <c r="G265" s="218"/>
      <c r="H265" s="221">
        <v>10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AT265" s="227" t="s">
        <v>172</v>
      </c>
      <c r="AU265" s="227" t="s">
        <v>86</v>
      </c>
      <c r="AV265" s="14" t="s">
        <v>162</v>
      </c>
      <c r="AW265" s="14" t="s">
        <v>32</v>
      </c>
      <c r="AX265" s="14" t="s">
        <v>84</v>
      </c>
      <c r="AY265" s="227" t="s">
        <v>155</v>
      </c>
    </row>
    <row r="266" spans="1:65" s="2" customFormat="1" ht="21.75" customHeight="1">
      <c r="A266" s="34"/>
      <c r="B266" s="35"/>
      <c r="C266" s="228" t="s">
        <v>409</v>
      </c>
      <c r="D266" s="228" t="s">
        <v>204</v>
      </c>
      <c r="E266" s="229" t="s">
        <v>410</v>
      </c>
      <c r="F266" s="230" t="s">
        <v>411</v>
      </c>
      <c r="G266" s="231" t="s">
        <v>278</v>
      </c>
      <c r="H266" s="232">
        <v>20</v>
      </c>
      <c r="I266" s="233"/>
      <c r="J266" s="234">
        <f>ROUND(I266*H266,2)</f>
        <v>0</v>
      </c>
      <c r="K266" s="230" t="s">
        <v>161</v>
      </c>
      <c r="L266" s="235"/>
      <c r="M266" s="236" t="s">
        <v>1</v>
      </c>
      <c r="N266" s="237" t="s">
        <v>41</v>
      </c>
      <c r="O266" s="71"/>
      <c r="P266" s="201">
        <f>O266*H266</f>
        <v>0</v>
      </c>
      <c r="Q266" s="201">
        <v>0.00035</v>
      </c>
      <c r="R266" s="201">
        <f>Q266*H266</f>
        <v>0.007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197</v>
      </c>
      <c r="AT266" s="203" t="s">
        <v>204</v>
      </c>
      <c r="AU266" s="203" t="s">
        <v>86</v>
      </c>
      <c r="AY266" s="17" t="s">
        <v>155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7" t="s">
        <v>84</v>
      </c>
      <c r="BK266" s="204">
        <f>ROUND(I266*H266,2)</f>
        <v>0</v>
      </c>
      <c r="BL266" s="17" t="s">
        <v>162</v>
      </c>
      <c r="BM266" s="203" t="s">
        <v>412</v>
      </c>
    </row>
    <row r="267" spans="2:51" s="13" customFormat="1" ht="12">
      <c r="B267" s="205"/>
      <c r="C267" s="206"/>
      <c r="D267" s="207" t="s">
        <v>172</v>
      </c>
      <c r="E267" s="208" t="s">
        <v>1</v>
      </c>
      <c r="F267" s="209" t="s">
        <v>413</v>
      </c>
      <c r="G267" s="206"/>
      <c r="H267" s="210">
        <v>20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172</v>
      </c>
      <c r="AU267" s="216" t="s">
        <v>86</v>
      </c>
      <c r="AV267" s="13" t="s">
        <v>86</v>
      </c>
      <c r="AW267" s="13" t="s">
        <v>32</v>
      </c>
      <c r="AX267" s="13" t="s">
        <v>76</v>
      </c>
      <c r="AY267" s="216" t="s">
        <v>155</v>
      </c>
    </row>
    <row r="268" spans="2:51" s="14" customFormat="1" ht="12">
      <c r="B268" s="217"/>
      <c r="C268" s="218"/>
      <c r="D268" s="207" t="s">
        <v>172</v>
      </c>
      <c r="E268" s="219" t="s">
        <v>1</v>
      </c>
      <c r="F268" s="220" t="s">
        <v>174</v>
      </c>
      <c r="G268" s="218"/>
      <c r="H268" s="221">
        <v>20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172</v>
      </c>
      <c r="AU268" s="227" t="s">
        <v>86</v>
      </c>
      <c r="AV268" s="14" t="s">
        <v>162</v>
      </c>
      <c r="AW268" s="14" t="s">
        <v>32</v>
      </c>
      <c r="AX268" s="14" t="s">
        <v>84</v>
      </c>
      <c r="AY268" s="227" t="s">
        <v>155</v>
      </c>
    </row>
    <row r="269" spans="1:65" s="2" customFormat="1" ht="16.5" customHeight="1">
      <c r="A269" s="34"/>
      <c r="B269" s="35"/>
      <c r="C269" s="228" t="s">
        <v>414</v>
      </c>
      <c r="D269" s="228" t="s">
        <v>204</v>
      </c>
      <c r="E269" s="229" t="s">
        <v>415</v>
      </c>
      <c r="F269" s="230" t="s">
        <v>416</v>
      </c>
      <c r="G269" s="231" t="s">
        <v>278</v>
      </c>
      <c r="H269" s="232">
        <v>10</v>
      </c>
      <c r="I269" s="233"/>
      <c r="J269" s="234">
        <f>ROUND(I269*H269,2)</f>
        <v>0</v>
      </c>
      <c r="K269" s="230" t="s">
        <v>161</v>
      </c>
      <c r="L269" s="235"/>
      <c r="M269" s="236" t="s">
        <v>1</v>
      </c>
      <c r="N269" s="237" t="s">
        <v>41</v>
      </c>
      <c r="O269" s="71"/>
      <c r="P269" s="201">
        <f>O269*H269</f>
        <v>0</v>
      </c>
      <c r="Q269" s="201">
        <v>0.0001</v>
      </c>
      <c r="R269" s="201">
        <f>Q269*H269</f>
        <v>0.001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197</v>
      </c>
      <c r="AT269" s="203" t="s">
        <v>204</v>
      </c>
      <c r="AU269" s="203" t="s">
        <v>86</v>
      </c>
      <c r="AY269" s="17" t="s">
        <v>155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84</v>
      </c>
      <c r="BK269" s="204">
        <f>ROUND(I269*H269,2)</f>
        <v>0</v>
      </c>
      <c r="BL269" s="17" t="s">
        <v>162</v>
      </c>
      <c r="BM269" s="203" t="s">
        <v>417</v>
      </c>
    </row>
    <row r="270" spans="2:51" s="13" customFormat="1" ht="12">
      <c r="B270" s="205"/>
      <c r="C270" s="206"/>
      <c r="D270" s="207" t="s">
        <v>172</v>
      </c>
      <c r="E270" s="208" t="s">
        <v>1</v>
      </c>
      <c r="F270" s="209" t="s">
        <v>396</v>
      </c>
      <c r="G270" s="206"/>
      <c r="H270" s="210">
        <v>10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172</v>
      </c>
      <c r="AU270" s="216" t="s">
        <v>86</v>
      </c>
      <c r="AV270" s="13" t="s">
        <v>86</v>
      </c>
      <c r="AW270" s="13" t="s">
        <v>32</v>
      </c>
      <c r="AX270" s="13" t="s">
        <v>76</v>
      </c>
      <c r="AY270" s="216" t="s">
        <v>155</v>
      </c>
    </row>
    <row r="271" spans="2:51" s="14" customFormat="1" ht="12">
      <c r="B271" s="217"/>
      <c r="C271" s="218"/>
      <c r="D271" s="207" t="s">
        <v>172</v>
      </c>
      <c r="E271" s="219" t="s">
        <v>1</v>
      </c>
      <c r="F271" s="220" t="s">
        <v>174</v>
      </c>
      <c r="G271" s="218"/>
      <c r="H271" s="221">
        <v>10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172</v>
      </c>
      <c r="AU271" s="227" t="s">
        <v>86</v>
      </c>
      <c r="AV271" s="14" t="s">
        <v>162</v>
      </c>
      <c r="AW271" s="14" t="s">
        <v>32</v>
      </c>
      <c r="AX271" s="14" t="s">
        <v>84</v>
      </c>
      <c r="AY271" s="227" t="s">
        <v>155</v>
      </c>
    </row>
    <row r="272" spans="1:65" s="2" customFormat="1" ht="16.5" customHeight="1">
      <c r="A272" s="34"/>
      <c r="B272" s="35"/>
      <c r="C272" s="228" t="s">
        <v>418</v>
      </c>
      <c r="D272" s="228" t="s">
        <v>204</v>
      </c>
      <c r="E272" s="229" t="s">
        <v>419</v>
      </c>
      <c r="F272" s="230" t="s">
        <v>420</v>
      </c>
      <c r="G272" s="231" t="s">
        <v>278</v>
      </c>
      <c r="H272" s="232">
        <v>1</v>
      </c>
      <c r="I272" s="233"/>
      <c r="J272" s="234">
        <f aca="true" t="shared" si="10" ref="J272:J279">ROUND(I272*H272,2)</f>
        <v>0</v>
      </c>
      <c r="K272" s="230" t="s">
        <v>161</v>
      </c>
      <c r="L272" s="235"/>
      <c r="M272" s="236" t="s">
        <v>1</v>
      </c>
      <c r="N272" s="237" t="s">
        <v>41</v>
      </c>
      <c r="O272" s="71"/>
      <c r="P272" s="201">
        <f aca="true" t="shared" si="11" ref="P272:P279">O272*H272</f>
        <v>0</v>
      </c>
      <c r="Q272" s="201">
        <v>0.004</v>
      </c>
      <c r="R272" s="201">
        <f aca="true" t="shared" si="12" ref="R272:R279">Q272*H272</f>
        <v>0.004</v>
      </c>
      <c r="S272" s="201">
        <v>0</v>
      </c>
      <c r="T272" s="202">
        <f aca="true" t="shared" si="13" ref="T272:T279"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197</v>
      </c>
      <c r="AT272" s="203" t="s">
        <v>204</v>
      </c>
      <c r="AU272" s="203" t="s">
        <v>86</v>
      </c>
      <c r="AY272" s="17" t="s">
        <v>155</v>
      </c>
      <c r="BE272" s="204">
        <f aca="true" t="shared" si="14" ref="BE272:BE279">IF(N272="základní",J272,0)</f>
        <v>0</v>
      </c>
      <c r="BF272" s="204">
        <f aca="true" t="shared" si="15" ref="BF272:BF279">IF(N272="snížená",J272,0)</f>
        <v>0</v>
      </c>
      <c r="BG272" s="204">
        <f aca="true" t="shared" si="16" ref="BG272:BG279">IF(N272="zákl. přenesená",J272,0)</f>
        <v>0</v>
      </c>
      <c r="BH272" s="204">
        <f aca="true" t="shared" si="17" ref="BH272:BH279">IF(N272="sníž. přenesená",J272,0)</f>
        <v>0</v>
      </c>
      <c r="BI272" s="204">
        <f aca="true" t="shared" si="18" ref="BI272:BI279">IF(N272="nulová",J272,0)</f>
        <v>0</v>
      </c>
      <c r="BJ272" s="17" t="s">
        <v>84</v>
      </c>
      <c r="BK272" s="204">
        <f aca="true" t="shared" si="19" ref="BK272:BK279">ROUND(I272*H272,2)</f>
        <v>0</v>
      </c>
      <c r="BL272" s="17" t="s">
        <v>162</v>
      </c>
      <c r="BM272" s="203" t="s">
        <v>421</v>
      </c>
    </row>
    <row r="273" spans="1:65" s="2" customFormat="1" ht="16.5" customHeight="1">
      <c r="A273" s="34"/>
      <c r="B273" s="35"/>
      <c r="C273" s="228" t="s">
        <v>422</v>
      </c>
      <c r="D273" s="228" t="s">
        <v>204</v>
      </c>
      <c r="E273" s="229" t="s">
        <v>423</v>
      </c>
      <c r="F273" s="230" t="s">
        <v>424</v>
      </c>
      <c r="G273" s="231" t="s">
        <v>278</v>
      </c>
      <c r="H273" s="232">
        <v>1</v>
      </c>
      <c r="I273" s="233"/>
      <c r="J273" s="234">
        <f t="shared" si="10"/>
        <v>0</v>
      </c>
      <c r="K273" s="230" t="s">
        <v>161</v>
      </c>
      <c r="L273" s="235"/>
      <c r="M273" s="236" t="s">
        <v>1</v>
      </c>
      <c r="N273" s="237" t="s">
        <v>41</v>
      </c>
      <c r="O273" s="71"/>
      <c r="P273" s="201">
        <f t="shared" si="11"/>
        <v>0</v>
      </c>
      <c r="Q273" s="201">
        <v>0.005</v>
      </c>
      <c r="R273" s="201">
        <f t="shared" si="12"/>
        <v>0.005</v>
      </c>
      <c r="S273" s="201">
        <v>0</v>
      </c>
      <c r="T273" s="202">
        <f t="shared" si="1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3" t="s">
        <v>197</v>
      </c>
      <c r="AT273" s="203" t="s">
        <v>204</v>
      </c>
      <c r="AU273" s="203" t="s">
        <v>86</v>
      </c>
      <c r="AY273" s="17" t="s">
        <v>155</v>
      </c>
      <c r="BE273" s="204">
        <f t="shared" si="14"/>
        <v>0</v>
      </c>
      <c r="BF273" s="204">
        <f t="shared" si="15"/>
        <v>0</v>
      </c>
      <c r="BG273" s="204">
        <f t="shared" si="16"/>
        <v>0</v>
      </c>
      <c r="BH273" s="204">
        <f t="shared" si="17"/>
        <v>0</v>
      </c>
      <c r="BI273" s="204">
        <f t="shared" si="18"/>
        <v>0</v>
      </c>
      <c r="BJ273" s="17" t="s">
        <v>84</v>
      </c>
      <c r="BK273" s="204">
        <f t="shared" si="19"/>
        <v>0</v>
      </c>
      <c r="BL273" s="17" t="s">
        <v>162</v>
      </c>
      <c r="BM273" s="203" t="s">
        <v>425</v>
      </c>
    </row>
    <row r="274" spans="1:65" s="2" customFormat="1" ht="33" customHeight="1">
      <c r="A274" s="34"/>
      <c r="B274" s="35"/>
      <c r="C274" s="192" t="s">
        <v>426</v>
      </c>
      <c r="D274" s="192" t="s">
        <v>157</v>
      </c>
      <c r="E274" s="193" t="s">
        <v>427</v>
      </c>
      <c r="F274" s="194" t="s">
        <v>428</v>
      </c>
      <c r="G274" s="195" t="s">
        <v>170</v>
      </c>
      <c r="H274" s="196">
        <v>4.5</v>
      </c>
      <c r="I274" s="197"/>
      <c r="J274" s="198">
        <f t="shared" si="10"/>
        <v>0</v>
      </c>
      <c r="K274" s="194" t="s">
        <v>161</v>
      </c>
      <c r="L274" s="39"/>
      <c r="M274" s="199" t="s">
        <v>1</v>
      </c>
      <c r="N274" s="200" t="s">
        <v>41</v>
      </c>
      <c r="O274" s="71"/>
      <c r="P274" s="201">
        <f t="shared" si="11"/>
        <v>0</v>
      </c>
      <c r="Q274" s="201">
        <v>0.0001</v>
      </c>
      <c r="R274" s="201">
        <f t="shared" si="12"/>
        <v>0.00045000000000000004</v>
      </c>
      <c r="S274" s="201">
        <v>0</v>
      </c>
      <c r="T274" s="202">
        <f t="shared" si="1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162</v>
      </c>
      <c r="AT274" s="203" t="s">
        <v>157</v>
      </c>
      <c r="AU274" s="203" t="s">
        <v>86</v>
      </c>
      <c r="AY274" s="17" t="s">
        <v>155</v>
      </c>
      <c r="BE274" s="204">
        <f t="shared" si="14"/>
        <v>0</v>
      </c>
      <c r="BF274" s="204">
        <f t="shared" si="15"/>
        <v>0</v>
      </c>
      <c r="BG274" s="204">
        <f t="shared" si="16"/>
        <v>0</v>
      </c>
      <c r="BH274" s="204">
        <f t="shared" si="17"/>
        <v>0</v>
      </c>
      <c r="BI274" s="204">
        <f t="shared" si="18"/>
        <v>0</v>
      </c>
      <c r="BJ274" s="17" t="s">
        <v>84</v>
      </c>
      <c r="BK274" s="204">
        <f t="shared" si="19"/>
        <v>0</v>
      </c>
      <c r="BL274" s="17" t="s">
        <v>162</v>
      </c>
      <c r="BM274" s="203" t="s">
        <v>429</v>
      </c>
    </row>
    <row r="275" spans="1:65" s="2" customFormat="1" ht="24.2" customHeight="1">
      <c r="A275" s="34"/>
      <c r="B275" s="35"/>
      <c r="C275" s="192" t="s">
        <v>430</v>
      </c>
      <c r="D275" s="192" t="s">
        <v>157</v>
      </c>
      <c r="E275" s="193" t="s">
        <v>431</v>
      </c>
      <c r="F275" s="194" t="s">
        <v>432</v>
      </c>
      <c r="G275" s="195" t="s">
        <v>170</v>
      </c>
      <c r="H275" s="196">
        <v>40</v>
      </c>
      <c r="I275" s="197"/>
      <c r="J275" s="198">
        <f t="shared" si="10"/>
        <v>0</v>
      </c>
      <c r="K275" s="194" t="s">
        <v>161</v>
      </c>
      <c r="L275" s="39"/>
      <c r="M275" s="199" t="s">
        <v>1</v>
      </c>
      <c r="N275" s="200" t="s">
        <v>41</v>
      </c>
      <c r="O275" s="71"/>
      <c r="P275" s="201">
        <f t="shared" si="11"/>
        <v>0</v>
      </c>
      <c r="Q275" s="201">
        <v>0.0001</v>
      </c>
      <c r="R275" s="201">
        <f t="shared" si="12"/>
        <v>0.004</v>
      </c>
      <c r="S275" s="201">
        <v>0</v>
      </c>
      <c r="T275" s="202">
        <f t="shared" si="1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162</v>
      </c>
      <c r="AT275" s="203" t="s">
        <v>157</v>
      </c>
      <c r="AU275" s="203" t="s">
        <v>86</v>
      </c>
      <c r="AY275" s="17" t="s">
        <v>155</v>
      </c>
      <c r="BE275" s="204">
        <f t="shared" si="14"/>
        <v>0</v>
      </c>
      <c r="BF275" s="204">
        <f t="shared" si="15"/>
        <v>0</v>
      </c>
      <c r="BG275" s="204">
        <f t="shared" si="16"/>
        <v>0</v>
      </c>
      <c r="BH275" s="204">
        <f t="shared" si="17"/>
        <v>0</v>
      </c>
      <c r="BI275" s="204">
        <f t="shared" si="18"/>
        <v>0</v>
      </c>
      <c r="BJ275" s="17" t="s">
        <v>84</v>
      </c>
      <c r="BK275" s="204">
        <f t="shared" si="19"/>
        <v>0</v>
      </c>
      <c r="BL275" s="17" t="s">
        <v>162</v>
      </c>
      <c r="BM275" s="203" t="s">
        <v>433</v>
      </c>
    </row>
    <row r="276" spans="1:65" s="2" customFormat="1" ht="33" customHeight="1">
      <c r="A276" s="34"/>
      <c r="B276" s="35"/>
      <c r="C276" s="192" t="s">
        <v>434</v>
      </c>
      <c r="D276" s="192" t="s">
        <v>157</v>
      </c>
      <c r="E276" s="193" t="s">
        <v>435</v>
      </c>
      <c r="F276" s="194" t="s">
        <v>436</v>
      </c>
      <c r="G276" s="195" t="s">
        <v>160</v>
      </c>
      <c r="H276" s="196">
        <v>10</v>
      </c>
      <c r="I276" s="197"/>
      <c r="J276" s="198">
        <f t="shared" si="10"/>
        <v>0</v>
      </c>
      <c r="K276" s="194" t="s">
        <v>161</v>
      </c>
      <c r="L276" s="39"/>
      <c r="M276" s="199" t="s">
        <v>1</v>
      </c>
      <c r="N276" s="200" t="s">
        <v>41</v>
      </c>
      <c r="O276" s="71"/>
      <c r="P276" s="201">
        <f t="shared" si="11"/>
        <v>0</v>
      </c>
      <c r="Q276" s="201">
        <v>0.0012</v>
      </c>
      <c r="R276" s="201">
        <f t="shared" si="12"/>
        <v>0.011999999999999999</v>
      </c>
      <c r="S276" s="201">
        <v>0</v>
      </c>
      <c r="T276" s="202">
        <f t="shared" si="1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162</v>
      </c>
      <c r="AT276" s="203" t="s">
        <v>157</v>
      </c>
      <c r="AU276" s="203" t="s">
        <v>86</v>
      </c>
      <c r="AY276" s="17" t="s">
        <v>155</v>
      </c>
      <c r="BE276" s="204">
        <f t="shared" si="14"/>
        <v>0</v>
      </c>
      <c r="BF276" s="204">
        <f t="shared" si="15"/>
        <v>0</v>
      </c>
      <c r="BG276" s="204">
        <f t="shared" si="16"/>
        <v>0</v>
      </c>
      <c r="BH276" s="204">
        <f t="shared" si="17"/>
        <v>0</v>
      </c>
      <c r="BI276" s="204">
        <f t="shared" si="18"/>
        <v>0</v>
      </c>
      <c r="BJ276" s="17" t="s">
        <v>84</v>
      </c>
      <c r="BK276" s="204">
        <f t="shared" si="19"/>
        <v>0</v>
      </c>
      <c r="BL276" s="17" t="s">
        <v>162</v>
      </c>
      <c r="BM276" s="203" t="s">
        <v>437</v>
      </c>
    </row>
    <row r="277" spans="1:65" s="2" customFormat="1" ht="33" customHeight="1">
      <c r="A277" s="34"/>
      <c r="B277" s="35"/>
      <c r="C277" s="192" t="s">
        <v>438</v>
      </c>
      <c r="D277" s="192" t="s">
        <v>157</v>
      </c>
      <c r="E277" s="193" t="s">
        <v>439</v>
      </c>
      <c r="F277" s="194" t="s">
        <v>440</v>
      </c>
      <c r="G277" s="195" t="s">
        <v>170</v>
      </c>
      <c r="H277" s="196">
        <v>4.5</v>
      </c>
      <c r="I277" s="197"/>
      <c r="J277" s="198">
        <f t="shared" si="10"/>
        <v>0</v>
      </c>
      <c r="K277" s="194" t="s">
        <v>161</v>
      </c>
      <c r="L277" s="39"/>
      <c r="M277" s="199" t="s">
        <v>1</v>
      </c>
      <c r="N277" s="200" t="s">
        <v>41</v>
      </c>
      <c r="O277" s="71"/>
      <c r="P277" s="201">
        <f t="shared" si="11"/>
        <v>0</v>
      </c>
      <c r="Q277" s="201">
        <v>0.00038</v>
      </c>
      <c r="R277" s="201">
        <f t="shared" si="12"/>
        <v>0.0017100000000000001</v>
      </c>
      <c r="S277" s="201">
        <v>0</v>
      </c>
      <c r="T277" s="202">
        <f t="shared" si="13"/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162</v>
      </c>
      <c r="AT277" s="203" t="s">
        <v>157</v>
      </c>
      <c r="AU277" s="203" t="s">
        <v>86</v>
      </c>
      <c r="AY277" s="17" t="s">
        <v>155</v>
      </c>
      <c r="BE277" s="204">
        <f t="shared" si="14"/>
        <v>0</v>
      </c>
      <c r="BF277" s="204">
        <f t="shared" si="15"/>
        <v>0</v>
      </c>
      <c r="BG277" s="204">
        <f t="shared" si="16"/>
        <v>0</v>
      </c>
      <c r="BH277" s="204">
        <f t="shared" si="17"/>
        <v>0</v>
      </c>
      <c r="BI277" s="204">
        <f t="shared" si="18"/>
        <v>0</v>
      </c>
      <c r="BJ277" s="17" t="s">
        <v>84</v>
      </c>
      <c r="BK277" s="204">
        <f t="shared" si="19"/>
        <v>0</v>
      </c>
      <c r="BL277" s="17" t="s">
        <v>162</v>
      </c>
      <c r="BM277" s="203" t="s">
        <v>441</v>
      </c>
    </row>
    <row r="278" spans="1:65" s="2" customFormat="1" ht="33" customHeight="1">
      <c r="A278" s="34"/>
      <c r="B278" s="35"/>
      <c r="C278" s="192" t="s">
        <v>442</v>
      </c>
      <c r="D278" s="192" t="s">
        <v>157</v>
      </c>
      <c r="E278" s="193" t="s">
        <v>443</v>
      </c>
      <c r="F278" s="194" t="s">
        <v>444</v>
      </c>
      <c r="G278" s="195" t="s">
        <v>170</v>
      </c>
      <c r="H278" s="196">
        <v>40</v>
      </c>
      <c r="I278" s="197"/>
      <c r="J278" s="198">
        <f t="shared" si="10"/>
        <v>0</v>
      </c>
      <c r="K278" s="194" t="s">
        <v>161</v>
      </c>
      <c r="L278" s="39"/>
      <c r="M278" s="199" t="s">
        <v>1</v>
      </c>
      <c r="N278" s="200" t="s">
        <v>41</v>
      </c>
      <c r="O278" s="71"/>
      <c r="P278" s="201">
        <f t="shared" si="11"/>
        <v>0</v>
      </c>
      <c r="Q278" s="201">
        <v>0.00033</v>
      </c>
      <c r="R278" s="201">
        <f t="shared" si="12"/>
        <v>0.0132</v>
      </c>
      <c r="S278" s="201">
        <v>0</v>
      </c>
      <c r="T278" s="202">
        <f t="shared" si="1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162</v>
      </c>
      <c r="AT278" s="203" t="s">
        <v>157</v>
      </c>
      <c r="AU278" s="203" t="s">
        <v>86</v>
      </c>
      <c r="AY278" s="17" t="s">
        <v>155</v>
      </c>
      <c r="BE278" s="204">
        <f t="shared" si="14"/>
        <v>0</v>
      </c>
      <c r="BF278" s="204">
        <f t="shared" si="15"/>
        <v>0</v>
      </c>
      <c r="BG278" s="204">
        <f t="shared" si="16"/>
        <v>0</v>
      </c>
      <c r="BH278" s="204">
        <f t="shared" si="17"/>
        <v>0</v>
      </c>
      <c r="BI278" s="204">
        <f t="shared" si="18"/>
        <v>0</v>
      </c>
      <c r="BJ278" s="17" t="s">
        <v>84</v>
      </c>
      <c r="BK278" s="204">
        <f t="shared" si="19"/>
        <v>0</v>
      </c>
      <c r="BL278" s="17" t="s">
        <v>162</v>
      </c>
      <c r="BM278" s="203" t="s">
        <v>445</v>
      </c>
    </row>
    <row r="279" spans="1:65" s="2" customFormat="1" ht="37.7" customHeight="1">
      <c r="A279" s="34"/>
      <c r="B279" s="35"/>
      <c r="C279" s="192" t="s">
        <v>446</v>
      </c>
      <c r="D279" s="192" t="s">
        <v>157</v>
      </c>
      <c r="E279" s="193" t="s">
        <v>447</v>
      </c>
      <c r="F279" s="194" t="s">
        <v>448</v>
      </c>
      <c r="G279" s="195" t="s">
        <v>160</v>
      </c>
      <c r="H279" s="196">
        <v>10</v>
      </c>
      <c r="I279" s="197"/>
      <c r="J279" s="198">
        <f t="shared" si="10"/>
        <v>0</v>
      </c>
      <c r="K279" s="194" t="s">
        <v>161</v>
      </c>
      <c r="L279" s="39"/>
      <c r="M279" s="199" t="s">
        <v>1</v>
      </c>
      <c r="N279" s="200" t="s">
        <v>41</v>
      </c>
      <c r="O279" s="71"/>
      <c r="P279" s="201">
        <f t="shared" si="11"/>
        <v>0</v>
      </c>
      <c r="Q279" s="201">
        <v>0.0026</v>
      </c>
      <c r="R279" s="201">
        <f t="shared" si="12"/>
        <v>0.026</v>
      </c>
      <c r="S279" s="201">
        <v>0</v>
      </c>
      <c r="T279" s="202">
        <f t="shared" si="1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162</v>
      </c>
      <c r="AT279" s="203" t="s">
        <v>157</v>
      </c>
      <c r="AU279" s="203" t="s">
        <v>86</v>
      </c>
      <c r="AY279" s="17" t="s">
        <v>155</v>
      </c>
      <c r="BE279" s="204">
        <f t="shared" si="14"/>
        <v>0</v>
      </c>
      <c r="BF279" s="204">
        <f t="shared" si="15"/>
        <v>0</v>
      </c>
      <c r="BG279" s="204">
        <f t="shared" si="16"/>
        <v>0</v>
      </c>
      <c r="BH279" s="204">
        <f t="shared" si="17"/>
        <v>0</v>
      </c>
      <c r="BI279" s="204">
        <f t="shared" si="18"/>
        <v>0</v>
      </c>
      <c r="BJ279" s="17" t="s">
        <v>84</v>
      </c>
      <c r="BK279" s="204">
        <f t="shared" si="19"/>
        <v>0</v>
      </c>
      <c r="BL279" s="17" t="s">
        <v>162</v>
      </c>
      <c r="BM279" s="203" t="s">
        <v>449</v>
      </c>
    </row>
    <row r="280" spans="2:63" s="12" customFormat="1" ht="22.7" customHeight="1">
      <c r="B280" s="176"/>
      <c r="C280" s="177"/>
      <c r="D280" s="178" t="s">
        <v>75</v>
      </c>
      <c r="E280" s="190" t="s">
        <v>450</v>
      </c>
      <c r="F280" s="190" t="s">
        <v>451</v>
      </c>
      <c r="G280" s="177"/>
      <c r="H280" s="177"/>
      <c r="I280" s="180"/>
      <c r="J280" s="191">
        <f>BK280</f>
        <v>0</v>
      </c>
      <c r="K280" s="177"/>
      <c r="L280" s="182"/>
      <c r="M280" s="183"/>
      <c r="N280" s="184"/>
      <c r="O280" s="184"/>
      <c r="P280" s="185">
        <f>P281</f>
        <v>0</v>
      </c>
      <c r="Q280" s="184"/>
      <c r="R280" s="185">
        <f>R281</f>
        <v>0</v>
      </c>
      <c r="S280" s="184"/>
      <c r="T280" s="186">
        <f>T281</f>
        <v>0</v>
      </c>
      <c r="AR280" s="187" t="s">
        <v>84</v>
      </c>
      <c r="AT280" s="188" t="s">
        <v>75</v>
      </c>
      <c r="AU280" s="188" t="s">
        <v>84</v>
      </c>
      <c r="AY280" s="187" t="s">
        <v>155</v>
      </c>
      <c r="BK280" s="189">
        <f>BK281</f>
        <v>0</v>
      </c>
    </row>
    <row r="281" spans="1:65" s="2" customFormat="1" ht="44.25" customHeight="1">
      <c r="A281" s="34"/>
      <c r="B281" s="35"/>
      <c r="C281" s="192" t="s">
        <v>452</v>
      </c>
      <c r="D281" s="192" t="s">
        <v>157</v>
      </c>
      <c r="E281" s="193" t="s">
        <v>453</v>
      </c>
      <c r="F281" s="194" t="s">
        <v>454</v>
      </c>
      <c r="G281" s="195" t="s">
        <v>207</v>
      </c>
      <c r="H281" s="196">
        <v>1024.046</v>
      </c>
      <c r="I281" s="197"/>
      <c r="J281" s="198">
        <f>ROUND(I281*H281,2)</f>
        <v>0</v>
      </c>
      <c r="K281" s="194" t="s">
        <v>1</v>
      </c>
      <c r="L281" s="39"/>
      <c r="M281" s="199" t="s">
        <v>1</v>
      </c>
      <c r="N281" s="200" t="s">
        <v>41</v>
      </c>
      <c r="O281" s="71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162</v>
      </c>
      <c r="AT281" s="203" t="s">
        <v>157</v>
      </c>
      <c r="AU281" s="203" t="s">
        <v>86</v>
      </c>
      <c r="AY281" s="17" t="s">
        <v>155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7" t="s">
        <v>84</v>
      </c>
      <c r="BK281" s="204">
        <f>ROUND(I281*H281,2)</f>
        <v>0</v>
      </c>
      <c r="BL281" s="17" t="s">
        <v>162</v>
      </c>
      <c r="BM281" s="203" t="s">
        <v>455</v>
      </c>
    </row>
    <row r="282" spans="2:63" s="12" customFormat="1" ht="22.7" customHeight="1">
      <c r="B282" s="176"/>
      <c r="C282" s="177"/>
      <c r="D282" s="178" t="s">
        <v>75</v>
      </c>
      <c r="E282" s="190" t="s">
        <v>456</v>
      </c>
      <c r="F282" s="190" t="s">
        <v>457</v>
      </c>
      <c r="G282" s="177"/>
      <c r="H282" s="177"/>
      <c r="I282" s="180"/>
      <c r="J282" s="191">
        <f>BK282</f>
        <v>0</v>
      </c>
      <c r="K282" s="177"/>
      <c r="L282" s="182"/>
      <c r="M282" s="183"/>
      <c r="N282" s="184"/>
      <c r="O282" s="184"/>
      <c r="P282" s="185">
        <f>P283</f>
        <v>0</v>
      </c>
      <c r="Q282" s="184"/>
      <c r="R282" s="185">
        <f>R283</f>
        <v>0</v>
      </c>
      <c r="S282" s="184"/>
      <c r="T282" s="186">
        <f>T283</f>
        <v>0</v>
      </c>
      <c r="AR282" s="187" t="s">
        <v>84</v>
      </c>
      <c r="AT282" s="188" t="s">
        <v>75</v>
      </c>
      <c r="AU282" s="188" t="s">
        <v>84</v>
      </c>
      <c r="AY282" s="187" t="s">
        <v>155</v>
      </c>
      <c r="BK282" s="189">
        <f>BK283</f>
        <v>0</v>
      </c>
    </row>
    <row r="283" spans="1:65" s="2" customFormat="1" ht="44.25" customHeight="1">
      <c r="A283" s="34"/>
      <c r="B283" s="35"/>
      <c r="C283" s="192" t="s">
        <v>458</v>
      </c>
      <c r="D283" s="192" t="s">
        <v>157</v>
      </c>
      <c r="E283" s="193" t="s">
        <v>459</v>
      </c>
      <c r="F283" s="194" t="s">
        <v>460</v>
      </c>
      <c r="G283" s="195" t="s">
        <v>207</v>
      </c>
      <c r="H283" s="196">
        <v>726.588</v>
      </c>
      <c r="I283" s="197"/>
      <c r="J283" s="198">
        <f>ROUND(I283*H283,2)</f>
        <v>0</v>
      </c>
      <c r="K283" s="194" t="s">
        <v>1</v>
      </c>
      <c r="L283" s="39"/>
      <c r="M283" s="199" t="s">
        <v>1</v>
      </c>
      <c r="N283" s="200" t="s">
        <v>41</v>
      </c>
      <c r="O283" s="71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162</v>
      </c>
      <c r="AT283" s="203" t="s">
        <v>157</v>
      </c>
      <c r="AU283" s="203" t="s">
        <v>86</v>
      </c>
      <c r="AY283" s="17" t="s">
        <v>155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7" t="s">
        <v>84</v>
      </c>
      <c r="BK283" s="204">
        <f>ROUND(I283*H283,2)</f>
        <v>0</v>
      </c>
      <c r="BL283" s="17" t="s">
        <v>162</v>
      </c>
      <c r="BM283" s="203" t="s">
        <v>461</v>
      </c>
    </row>
    <row r="284" spans="2:63" s="12" customFormat="1" ht="25.9" customHeight="1">
      <c r="B284" s="176"/>
      <c r="C284" s="177"/>
      <c r="D284" s="178" t="s">
        <v>75</v>
      </c>
      <c r="E284" s="179" t="s">
        <v>462</v>
      </c>
      <c r="F284" s="179" t="s">
        <v>463</v>
      </c>
      <c r="G284" s="177"/>
      <c r="H284" s="177"/>
      <c r="I284" s="180"/>
      <c r="J284" s="181">
        <f>BK284</f>
        <v>0</v>
      </c>
      <c r="K284" s="177"/>
      <c r="L284" s="182"/>
      <c r="M284" s="183"/>
      <c r="N284" s="184"/>
      <c r="O284" s="184"/>
      <c r="P284" s="185">
        <f>P285+P290</f>
        <v>0</v>
      </c>
      <c r="Q284" s="184"/>
      <c r="R284" s="185">
        <f>R285+R290</f>
        <v>0</v>
      </c>
      <c r="S284" s="184"/>
      <c r="T284" s="186">
        <f>T285+T290</f>
        <v>0</v>
      </c>
      <c r="AR284" s="187" t="s">
        <v>179</v>
      </c>
      <c r="AT284" s="188" t="s">
        <v>75</v>
      </c>
      <c r="AU284" s="188" t="s">
        <v>76</v>
      </c>
      <c r="AY284" s="187" t="s">
        <v>155</v>
      </c>
      <c r="BK284" s="189">
        <f>BK285+BK290</f>
        <v>0</v>
      </c>
    </row>
    <row r="285" spans="2:63" s="12" customFormat="1" ht="22.7" customHeight="1">
      <c r="B285" s="176"/>
      <c r="C285" s="177"/>
      <c r="D285" s="178" t="s">
        <v>75</v>
      </c>
      <c r="E285" s="190" t="s">
        <v>464</v>
      </c>
      <c r="F285" s="190" t="s">
        <v>465</v>
      </c>
      <c r="G285" s="177"/>
      <c r="H285" s="177"/>
      <c r="I285" s="180"/>
      <c r="J285" s="191">
        <f>BK285</f>
        <v>0</v>
      </c>
      <c r="K285" s="177"/>
      <c r="L285" s="182"/>
      <c r="M285" s="183"/>
      <c r="N285" s="184"/>
      <c r="O285" s="184"/>
      <c r="P285" s="185">
        <f>SUM(P286:P289)</f>
        <v>0</v>
      </c>
      <c r="Q285" s="184"/>
      <c r="R285" s="185">
        <f>SUM(R286:R289)</f>
        <v>0</v>
      </c>
      <c r="S285" s="184"/>
      <c r="T285" s="186">
        <f>SUM(T286:T289)</f>
        <v>0</v>
      </c>
      <c r="AR285" s="187" t="s">
        <v>179</v>
      </c>
      <c r="AT285" s="188" t="s">
        <v>75</v>
      </c>
      <c r="AU285" s="188" t="s">
        <v>84</v>
      </c>
      <c r="AY285" s="187" t="s">
        <v>155</v>
      </c>
      <c r="BK285" s="189">
        <f>SUM(BK286:BK289)</f>
        <v>0</v>
      </c>
    </row>
    <row r="286" spans="1:65" s="2" customFormat="1" ht="16.5" customHeight="1">
      <c r="A286" s="34"/>
      <c r="B286" s="35"/>
      <c r="C286" s="192" t="s">
        <v>466</v>
      </c>
      <c r="D286" s="192" t="s">
        <v>157</v>
      </c>
      <c r="E286" s="193" t="s">
        <v>467</v>
      </c>
      <c r="F286" s="194" t="s">
        <v>468</v>
      </c>
      <c r="G286" s="195" t="s">
        <v>165</v>
      </c>
      <c r="H286" s="196">
        <v>1</v>
      </c>
      <c r="I286" s="197"/>
      <c r="J286" s="198">
        <f>ROUND(I286*H286,2)</f>
        <v>0</v>
      </c>
      <c r="K286" s="194" t="s">
        <v>1</v>
      </c>
      <c r="L286" s="39"/>
      <c r="M286" s="199" t="s">
        <v>1</v>
      </c>
      <c r="N286" s="200" t="s">
        <v>41</v>
      </c>
      <c r="O286" s="71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469</v>
      </c>
      <c r="AT286" s="203" t="s">
        <v>157</v>
      </c>
      <c r="AU286" s="203" t="s">
        <v>86</v>
      </c>
      <c r="AY286" s="17" t="s">
        <v>155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7" t="s">
        <v>84</v>
      </c>
      <c r="BK286" s="204">
        <f>ROUND(I286*H286,2)</f>
        <v>0</v>
      </c>
      <c r="BL286" s="17" t="s">
        <v>469</v>
      </c>
      <c r="BM286" s="203" t="s">
        <v>470</v>
      </c>
    </row>
    <row r="287" spans="1:65" s="2" customFormat="1" ht="16.5" customHeight="1">
      <c r="A287" s="34"/>
      <c r="B287" s="35"/>
      <c r="C287" s="192" t="s">
        <v>471</v>
      </c>
      <c r="D287" s="192" t="s">
        <v>157</v>
      </c>
      <c r="E287" s="193" t="s">
        <v>472</v>
      </c>
      <c r="F287" s="194" t="s">
        <v>473</v>
      </c>
      <c r="G287" s="195" t="s">
        <v>165</v>
      </c>
      <c r="H287" s="196">
        <v>1</v>
      </c>
      <c r="I287" s="197"/>
      <c r="J287" s="198">
        <f>ROUND(I287*H287,2)</f>
        <v>0</v>
      </c>
      <c r="K287" s="194" t="s">
        <v>1</v>
      </c>
      <c r="L287" s="39"/>
      <c r="M287" s="199" t="s">
        <v>1</v>
      </c>
      <c r="N287" s="200" t="s">
        <v>41</v>
      </c>
      <c r="O287" s="71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469</v>
      </c>
      <c r="AT287" s="203" t="s">
        <v>157</v>
      </c>
      <c r="AU287" s="203" t="s">
        <v>86</v>
      </c>
      <c r="AY287" s="17" t="s">
        <v>155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7" t="s">
        <v>84</v>
      </c>
      <c r="BK287" s="204">
        <f>ROUND(I287*H287,2)</f>
        <v>0</v>
      </c>
      <c r="BL287" s="17" t="s">
        <v>469</v>
      </c>
      <c r="BM287" s="203" t="s">
        <v>474</v>
      </c>
    </row>
    <row r="288" spans="1:47" s="2" customFormat="1" ht="19.5">
      <c r="A288" s="34"/>
      <c r="B288" s="35"/>
      <c r="C288" s="36"/>
      <c r="D288" s="207" t="s">
        <v>475</v>
      </c>
      <c r="E288" s="36"/>
      <c r="F288" s="238" t="s">
        <v>476</v>
      </c>
      <c r="G288" s="36"/>
      <c r="H288" s="36"/>
      <c r="I288" s="239"/>
      <c r="J288" s="36"/>
      <c r="K288" s="36"/>
      <c r="L288" s="39"/>
      <c r="M288" s="240"/>
      <c r="N288" s="241"/>
      <c r="O288" s="71"/>
      <c r="P288" s="71"/>
      <c r="Q288" s="71"/>
      <c r="R288" s="71"/>
      <c r="S288" s="71"/>
      <c r="T288" s="72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475</v>
      </c>
      <c r="AU288" s="17" t="s">
        <v>86</v>
      </c>
    </row>
    <row r="289" spans="1:65" s="2" customFormat="1" ht="16.5" customHeight="1">
      <c r="A289" s="34"/>
      <c r="B289" s="35"/>
      <c r="C289" s="192" t="s">
        <v>477</v>
      </c>
      <c r="D289" s="192" t="s">
        <v>157</v>
      </c>
      <c r="E289" s="193" t="s">
        <v>478</v>
      </c>
      <c r="F289" s="194" t="s">
        <v>479</v>
      </c>
      <c r="G289" s="195" t="s">
        <v>165</v>
      </c>
      <c r="H289" s="196">
        <v>1</v>
      </c>
      <c r="I289" s="197"/>
      <c r="J289" s="198">
        <f>ROUND(I289*H289,2)</f>
        <v>0</v>
      </c>
      <c r="K289" s="194" t="s">
        <v>1</v>
      </c>
      <c r="L289" s="39"/>
      <c r="M289" s="199" t="s">
        <v>1</v>
      </c>
      <c r="N289" s="200" t="s">
        <v>41</v>
      </c>
      <c r="O289" s="71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469</v>
      </c>
      <c r="AT289" s="203" t="s">
        <v>157</v>
      </c>
      <c r="AU289" s="203" t="s">
        <v>86</v>
      </c>
      <c r="AY289" s="17" t="s">
        <v>155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7" t="s">
        <v>84</v>
      </c>
      <c r="BK289" s="204">
        <f>ROUND(I289*H289,2)</f>
        <v>0</v>
      </c>
      <c r="BL289" s="17" t="s">
        <v>469</v>
      </c>
      <c r="BM289" s="203" t="s">
        <v>480</v>
      </c>
    </row>
    <row r="290" spans="2:63" s="12" customFormat="1" ht="22.7" customHeight="1">
      <c r="B290" s="176"/>
      <c r="C290" s="177"/>
      <c r="D290" s="178" t="s">
        <v>75</v>
      </c>
      <c r="E290" s="190" t="s">
        <v>481</v>
      </c>
      <c r="F290" s="190" t="s">
        <v>482</v>
      </c>
      <c r="G290" s="177"/>
      <c r="H290" s="177"/>
      <c r="I290" s="180"/>
      <c r="J290" s="191">
        <f>BK290</f>
        <v>0</v>
      </c>
      <c r="K290" s="177"/>
      <c r="L290" s="182"/>
      <c r="M290" s="183"/>
      <c r="N290" s="184"/>
      <c r="O290" s="184"/>
      <c r="P290" s="185">
        <f>SUM(P291:P294)</f>
        <v>0</v>
      </c>
      <c r="Q290" s="184"/>
      <c r="R290" s="185">
        <f>SUM(R291:R294)</f>
        <v>0</v>
      </c>
      <c r="S290" s="184"/>
      <c r="T290" s="186">
        <f>SUM(T291:T294)</f>
        <v>0</v>
      </c>
      <c r="AR290" s="187" t="s">
        <v>179</v>
      </c>
      <c r="AT290" s="188" t="s">
        <v>75</v>
      </c>
      <c r="AU290" s="188" t="s">
        <v>84</v>
      </c>
      <c r="AY290" s="187" t="s">
        <v>155</v>
      </c>
      <c r="BK290" s="189">
        <f>SUM(BK291:BK294)</f>
        <v>0</v>
      </c>
    </row>
    <row r="291" spans="1:65" s="2" customFormat="1" ht="16.5" customHeight="1">
      <c r="A291" s="34"/>
      <c r="B291" s="35"/>
      <c r="C291" s="192" t="s">
        <v>483</v>
      </c>
      <c r="D291" s="192" t="s">
        <v>157</v>
      </c>
      <c r="E291" s="193" t="s">
        <v>484</v>
      </c>
      <c r="F291" s="194" t="s">
        <v>482</v>
      </c>
      <c r="G291" s="195" t="s">
        <v>165</v>
      </c>
      <c r="H291" s="196">
        <v>1</v>
      </c>
      <c r="I291" s="197"/>
      <c r="J291" s="198">
        <f>ROUND(I291*H291,2)</f>
        <v>0</v>
      </c>
      <c r="K291" s="194" t="s">
        <v>1</v>
      </c>
      <c r="L291" s="39"/>
      <c r="M291" s="199" t="s">
        <v>1</v>
      </c>
      <c r="N291" s="200" t="s">
        <v>41</v>
      </c>
      <c r="O291" s="71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469</v>
      </c>
      <c r="AT291" s="203" t="s">
        <v>157</v>
      </c>
      <c r="AU291" s="203" t="s">
        <v>86</v>
      </c>
      <c r="AY291" s="17" t="s">
        <v>155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7" t="s">
        <v>84</v>
      </c>
      <c r="BK291" s="204">
        <f>ROUND(I291*H291,2)</f>
        <v>0</v>
      </c>
      <c r="BL291" s="17" t="s">
        <v>469</v>
      </c>
      <c r="BM291" s="203" t="s">
        <v>485</v>
      </c>
    </row>
    <row r="292" spans="1:65" s="2" customFormat="1" ht="24.2" customHeight="1">
      <c r="A292" s="34"/>
      <c r="B292" s="35"/>
      <c r="C292" s="192" t="s">
        <v>486</v>
      </c>
      <c r="D292" s="192" t="s">
        <v>157</v>
      </c>
      <c r="E292" s="193" t="s">
        <v>487</v>
      </c>
      <c r="F292" s="194" t="s">
        <v>488</v>
      </c>
      <c r="G292" s="195" t="s">
        <v>489</v>
      </c>
      <c r="H292" s="196">
        <v>1</v>
      </c>
      <c r="I292" s="197"/>
      <c r="J292" s="198">
        <f>ROUND(I292*H292,2)</f>
        <v>0</v>
      </c>
      <c r="K292" s="194" t="s">
        <v>1</v>
      </c>
      <c r="L292" s="39"/>
      <c r="M292" s="199" t="s">
        <v>1</v>
      </c>
      <c r="N292" s="200" t="s">
        <v>41</v>
      </c>
      <c r="O292" s="71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469</v>
      </c>
      <c r="AT292" s="203" t="s">
        <v>157</v>
      </c>
      <c r="AU292" s="203" t="s">
        <v>86</v>
      </c>
      <c r="AY292" s="17" t="s">
        <v>155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7" t="s">
        <v>84</v>
      </c>
      <c r="BK292" s="204">
        <f>ROUND(I292*H292,2)</f>
        <v>0</v>
      </c>
      <c r="BL292" s="17" t="s">
        <v>469</v>
      </c>
      <c r="BM292" s="203" t="s">
        <v>490</v>
      </c>
    </row>
    <row r="293" spans="1:65" s="2" customFormat="1" ht="16.5" customHeight="1">
      <c r="A293" s="34"/>
      <c r="B293" s="35"/>
      <c r="C293" s="192" t="s">
        <v>491</v>
      </c>
      <c r="D293" s="192" t="s">
        <v>157</v>
      </c>
      <c r="E293" s="193" t="s">
        <v>492</v>
      </c>
      <c r="F293" s="194" t="s">
        <v>493</v>
      </c>
      <c r="G293" s="195" t="s">
        <v>165</v>
      </c>
      <c r="H293" s="196">
        <v>1</v>
      </c>
      <c r="I293" s="197"/>
      <c r="J293" s="198">
        <f>ROUND(I293*H293,2)</f>
        <v>0</v>
      </c>
      <c r="K293" s="194" t="s">
        <v>1</v>
      </c>
      <c r="L293" s="39"/>
      <c r="M293" s="199" t="s">
        <v>1</v>
      </c>
      <c r="N293" s="200" t="s">
        <v>41</v>
      </c>
      <c r="O293" s="71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469</v>
      </c>
      <c r="AT293" s="203" t="s">
        <v>157</v>
      </c>
      <c r="AU293" s="203" t="s">
        <v>86</v>
      </c>
      <c r="AY293" s="17" t="s">
        <v>155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7" t="s">
        <v>84</v>
      </c>
      <c r="BK293" s="204">
        <f>ROUND(I293*H293,2)</f>
        <v>0</v>
      </c>
      <c r="BL293" s="17" t="s">
        <v>469</v>
      </c>
      <c r="BM293" s="203" t="s">
        <v>494</v>
      </c>
    </row>
    <row r="294" spans="1:65" s="2" customFormat="1" ht="37.7" customHeight="1">
      <c r="A294" s="34"/>
      <c r="B294" s="35"/>
      <c r="C294" s="192" t="s">
        <v>495</v>
      </c>
      <c r="D294" s="192" t="s">
        <v>157</v>
      </c>
      <c r="E294" s="193" t="s">
        <v>86</v>
      </c>
      <c r="F294" s="194" t="s">
        <v>496</v>
      </c>
      <c r="G294" s="195" t="s">
        <v>160</v>
      </c>
      <c r="H294" s="196">
        <v>580</v>
      </c>
      <c r="I294" s="197"/>
      <c r="J294" s="198">
        <f>ROUND(I294*H294,2)</f>
        <v>0</v>
      </c>
      <c r="K294" s="194" t="s">
        <v>1</v>
      </c>
      <c r="L294" s="39"/>
      <c r="M294" s="242" t="s">
        <v>1</v>
      </c>
      <c r="N294" s="243" t="s">
        <v>41</v>
      </c>
      <c r="O294" s="244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469</v>
      </c>
      <c r="AT294" s="203" t="s">
        <v>157</v>
      </c>
      <c r="AU294" s="203" t="s">
        <v>86</v>
      </c>
      <c r="AY294" s="17" t="s">
        <v>155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7" t="s">
        <v>84</v>
      </c>
      <c r="BK294" s="204">
        <f>ROUND(I294*H294,2)</f>
        <v>0</v>
      </c>
      <c r="BL294" s="17" t="s">
        <v>469</v>
      </c>
      <c r="BM294" s="203" t="s">
        <v>497</v>
      </c>
    </row>
    <row r="295" spans="1:31" s="2" customFormat="1" ht="6.95" customHeight="1">
      <c r="A295" s="34"/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39"/>
      <c r="M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</row>
  </sheetData>
  <sheetProtection algorithmName="SHA-512" hashValue="GW5GaDJ3elA0hjcfYRW7uiHD6rmN4fUooXsfl4MZLfHgauguYdKEbphzLMwBIRVNnfxIx4SHlpFgTWg0f0AY0g==" saltValue="lc2EfnrMFWYXdiK+oMyOza8i0TUc6p3Uqe3BJBvSq/o+/ijTmxu1J8y/yJJLjvULk4kfe2pS2OIbB7mXpwdl9Q==" spinCount="100000" sheet="1" objects="1" scenarios="1" formatColumns="0" formatRows="0" autoFilter="0"/>
  <autoFilter ref="C127:K294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4.9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37" t="str">
        <f>'Rekapitulace stavby'!K6</f>
        <v>III/18614 PAČEJOV – NÁDRAŽÍ, REKONSTRUKCE</v>
      </c>
      <c r="F7" s="338"/>
      <c r="G7" s="338"/>
      <c r="H7" s="338"/>
      <c r="L7" s="20"/>
    </row>
    <row r="8" spans="1:31" s="2" customFormat="1" ht="12" customHeight="1">
      <c r="A8" s="34"/>
      <c r="B8" s="39"/>
      <c r="C8" s="34"/>
      <c r="D8" s="120" t="s">
        <v>120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339" t="s">
        <v>498</v>
      </c>
      <c r="F9" s="340"/>
      <c r="G9" s="340"/>
      <c r="H9" s="34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499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1" t="str">
        <f>'Rekapitulace stavby'!E14</f>
        <v>Vyplň údaj</v>
      </c>
      <c r="F18" s="342"/>
      <c r="G18" s="342"/>
      <c r="H18" s="342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43" t="s">
        <v>1</v>
      </c>
      <c r="F27" s="343"/>
      <c r="G27" s="343"/>
      <c r="H27" s="343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20" t="s">
        <v>41</v>
      </c>
      <c r="F33" s="130">
        <f>ROUND((SUM(BE122:BE147)),2)</f>
        <v>0</v>
      </c>
      <c r="G33" s="34"/>
      <c r="H33" s="34"/>
      <c r="I33" s="131">
        <v>0.21</v>
      </c>
      <c r="J33" s="130">
        <f>ROUND(((SUM(BE122:BE147))*I33),2)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0" t="s">
        <v>42</v>
      </c>
      <c r="F34" s="130">
        <f>ROUND((SUM(BF122:BF147)),2)</f>
        <v>0</v>
      </c>
      <c r="G34" s="34"/>
      <c r="H34" s="34"/>
      <c r="I34" s="131">
        <v>0.12</v>
      </c>
      <c r="J34" s="130">
        <f>ROUND(((SUM(BF122:BF147))*I34),2)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0" t="s">
        <v>43</v>
      </c>
      <c r="F35" s="130">
        <f>ROUND((SUM(BG122:BG147)),2)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0" t="s">
        <v>44</v>
      </c>
      <c r="F36" s="130">
        <f>ROUND((SUM(BH122:BH147)),2)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45</v>
      </c>
      <c r="F37" s="130">
        <f>ROUND((SUM(BI122:BI147)),2)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5" t="str">
        <f>E7</f>
        <v>III/18614 PAČEJOV – NÁDRAŽÍ, REKONSTRUKCE</v>
      </c>
      <c r="F85" s="336"/>
      <c r="G85" s="336"/>
      <c r="H85" s="33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30" customHeight="1">
      <c r="A87" s="34"/>
      <c r="B87" s="35"/>
      <c r="C87" s="36"/>
      <c r="D87" s="36"/>
      <c r="E87" s="320" t="str">
        <f>E9</f>
        <v>101-UZN - KOMUNIKACE - AUTOBUSOVÉ ZÁLIVY - UZNATELNÉ</v>
      </c>
      <c r="F87" s="334"/>
      <c r="G87" s="334"/>
      <c r="H87" s="33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124</v>
      </c>
      <c r="D94" s="151"/>
      <c r="E94" s="151"/>
      <c r="F94" s="151"/>
      <c r="G94" s="151"/>
      <c r="H94" s="151"/>
      <c r="I94" s="151"/>
      <c r="J94" s="152" t="s">
        <v>125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" customHeight="1">
      <c r="A96" s="34"/>
      <c r="B96" s="35"/>
      <c r="C96" s="153" t="s">
        <v>126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127</v>
      </c>
    </row>
    <row r="97" spans="2:12" s="9" customFormat="1" ht="24.95" customHeight="1">
      <c r="B97" s="154"/>
      <c r="C97" s="155"/>
      <c r="D97" s="156" t="s">
        <v>128</v>
      </c>
      <c r="E97" s="157"/>
      <c r="F97" s="157"/>
      <c r="G97" s="157"/>
      <c r="H97" s="157"/>
      <c r="I97" s="157"/>
      <c r="J97" s="158">
        <f>J123</f>
        <v>0</v>
      </c>
      <c r="K97" s="155"/>
      <c r="L97" s="159"/>
    </row>
    <row r="98" spans="2:12" s="10" customFormat="1" ht="19.9" customHeight="1">
      <c r="B98" s="160"/>
      <c r="C98" s="104"/>
      <c r="D98" s="161" t="s">
        <v>129</v>
      </c>
      <c r="E98" s="162"/>
      <c r="F98" s="162"/>
      <c r="G98" s="162"/>
      <c r="H98" s="162"/>
      <c r="I98" s="162"/>
      <c r="J98" s="163">
        <f>J124</f>
        <v>0</v>
      </c>
      <c r="K98" s="104"/>
      <c r="L98" s="164"/>
    </row>
    <row r="99" spans="2:12" s="10" customFormat="1" ht="19.9" customHeight="1">
      <c r="B99" s="160"/>
      <c r="C99" s="104"/>
      <c r="D99" s="161" t="s">
        <v>130</v>
      </c>
      <c r="E99" s="162"/>
      <c r="F99" s="162"/>
      <c r="G99" s="162"/>
      <c r="H99" s="162"/>
      <c r="I99" s="162"/>
      <c r="J99" s="163">
        <f>J133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132</v>
      </c>
      <c r="E100" s="162"/>
      <c r="F100" s="162"/>
      <c r="G100" s="162"/>
      <c r="H100" s="162"/>
      <c r="I100" s="162"/>
      <c r="J100" s="163">
        <f>J136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135</v>
      </c>
      <c r="E101" s="162"/>
      <c r="F101" s="162"/>
      <c r="G101" s="162"/>
      <c r="H101" s="162"/>
      <c r="I101" s="162"/>
      <c r="J101" s="163">
        <f>J144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136</v>
      </c>
      <c r="E102" s="162"/>
      <c r="F102" s="162"/>
      <c r="G102" s="162"/>
      <c r="H102" s="162"/>
      <c r="I102" s="162"/>
      <c r="J102" s="163">
        <f>J146</f>
        <v>0</v>
      </c>
      <c r="K102" s="104"/>
      <c r="L102" s="164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140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35" t="str">
        <f>E7</f>
        <v>III/18614 PAČEJOV – NÁDRAŽÍ, REKONSTRUKCE</v>
      </c>
      <c r="F112" s="336"/>
      <c r="G112" s="336"/>
      <c r="H112" s="3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120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30" customHeight="1">
      <c r="A114" s="34"/>
      <c r="B114" s="35"/>
      <c r="C114" s="36"/>
      <c r="D114" s="36"/>
      <c r="E114" s="320" t="str">
        <f>E9</f>
        <v>101-UZN - KOMUNIKACE - AUTOBUSOVÉ ZÁLIVY - UZNATELNÉ</v>
      </c>
      <c r="F114" s="334"/>
      <c r="G114" s="334"/>
      <c r="H114" s="334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Pačejov</v>
      </c>
      <c r="G116" s="36"/>
      <c r="H116" s="36"/>
      <c r="I116" s="29" t="s">
        <v>22</v>
      </c>
      <c r="J116" s="66" t="str">
        <f>IF(J12="","",J12)</f>
        <v>14. 6. 2023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24</v>
      </c>
      <c r="D118" s="36"/>
      <c r="E118" s="36"/>
      <c r="F118" s="27" t="str">
        <f>E15</f>
        <v>Obec Pačejov</v>
      </c>
      <c r="G118" s="36"/>
      <c r="H118" s="36"/>
      <c r="I118" s="29" t="s">
        <v>30</v>
      </c>
      <c r="J118" s="32" t="str">
        <f>E21</f>
        <v>MACÁN PROJEKCE DS s.r.o.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28</v>
      </c>
      <c r="D119" s="36"/>
      <c r="E119" s="36"/>
      <c r="F119" s="27" t="str">
        <f>IF(E18="","",E18)</f>
        <v>Vyplň údaj</v>
      </c>
      <c r="G119" s="36"/>
      <c r="H119" s="36"/>
      <c r="I119" s="29" t="s">
        <v>33</v>
      </c>
      <c r="J119" s="32" t="str">
        <f>E24</f>
        <v>Ing. Tomáš Macán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5"/>
      <c r="B121" s="166"/>
      <c r="C121" s="167" t="s">
        <v>141</v>
      </c>
      <c r="D121" s="168" t="s">
        <v>61</v>
      </c>
      <c r="E121" s="168" t="s">
        <v>57</v>
      </c>
      <c r="F121" s="168" t="s">
        <v>58</v>
      </c>
      <c r="G121" s="168" t="s">
        <v>142</v>
      </c>
      <c r="H121" s="168" t="s">
        <v>143</v>
      </c>
      <c r="I121" s="168" t="s">
        <v>144</v>
      </c>
      <c r="J121" s="168" t="s">
        <v>125</v>
      </c>
      <c r="K121" s="169" t="s">
        <v>145</v>
      </c>
      <c r="L121" s="170"/>
      <c r="M121" s="75" t="s">
        <v>1</v>
      </c>
      <c r="N121" s="76" t="s">
        <v>40</v>
      </c>
      <c r="O121" s="76" t="s">
        <v>146</v>
      </c>
      <c r="P121" s="76" t="s">
        <v>147</v>
      </c>
      <c r="Q121" s="76" t="s">
        <v>148</v>
      </c>
      <c r="R121" s="76" t="s">
        <v>149</v>
      </c>
      <c r="S121" s="76" t="s">
        <v>150</v>
      </c>
      <c r="T121" s="77" t="s">
        <v>151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7" customHeight="1">
      <c r="A122" s="34"/>
      <c r="B122" s="35"/>
      <c r="C122" s="82" t="s">
        <v>152</v>
      </c>
      <c r="D122" s="36"/>
      <c r="E122" s="36"/>
      <c r="F122" s="36"/>
      <c r="G122" s="36"/>
      <c r="H122" s="36"/>
      <c r="I122" s="36"/>
      <c r="J122" s="171">
        <f>BK122</f>
        <v>0</v>
      </c>
      <c r="K122" s="36"/>
      <c r="L122" s="39"/>
      <c r="M122" s="78"/>
      <c r="N122" s="172"/>
      <c r="O122" s="79"/>
      <c r="P122" s="173">
        <f>P123</f>
        <v>0</v>
      </c>
      <c r="Q122" s="79"/>
      <c r="R122" s="173">
        <f>R123</f>
        <v>224.746588</v>
      </c>
      <c r="S122" s="79"/>
      <c r="T122" s="174">
        <f>T123</f>
        <v>66.44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127</v>
      </c>
      <c r="BK122" s="175">
        <f>BK123</f>
        <v>0</v>
      </c>
    </row>
    <row r="123" spans="2:63" s="12" customFormat="1" ht="25.9" customHeight="1">
      <c r="B123" s="176"/>
      <c r="C123" s="177"/>
      <c r="D123" s="178" t="s">
        <v>75</v>
      </c>
      <c r="E123" s="179" t="s">
        <v>153</v>
      </c>
      <c r="F123" s="179" t="s">
        <v>154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P124+P133+P136+P144+P146</f>
        <v>0</v>
      </c>
      <c r="Q123" s="184"/>
      <c r="R123" s="185">
        <f>R124+R133+R136+R144+R146</f>
        <v>224.746588</v>
      </c>
      <c r="S123" s="184"/>
      <c r="T123" s="186">
        <f>T124+T133+T136+T144+T146</f>
        <v>66.44</v>
      </c>
      <c r="AR123" s="187" t="s">
        <v>84</v>
      </c>
      <c r="AT123" s="188" t="s">
        <v>75</v>
      </c>
      <c r="AU123" s="188" t="s">
        <v>76</v>
      </c>
      <c r="AY123" s="187" t="s">
        <v>155</v>
      </c>
      <c r="BK123" s="189">
        <f>BK124+BK133+BK136+BK144+BK146</f>
        <v>0</v>
      </c>
    </row>
    <row r="124" spans="2:63" s="12" customFormat="1" ht="22.7" customHeight="1">
      <c r="B124" s="176"/>
      <c r="C124" s="177"/>
      <c r="D124" s="178" t="s">
        <v>75</v>
      </c>
      <c r="E124" s="190" t="s">
        <v>84</v>
      </c>
      <c r="F124" s="190" t="s">
        <v>156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SUM(P125:P132)</f>
        <v>0</v>
      </c>
      <c r="Q124" s="184"/>
      <c r="R124" s="185">
        <f>SUM(R125:R132)</f>
        <v>0</v>
      </c>
      <c r="S124" s="184"/>
      <c r="T124" s="186">
        <f>SUM(T125:T132)</f>
        <v>66.44</v>
      </c>
      <c r="AR124" s="187" t="s">
        <v>84</v>
      </c>
      <c r="AT124" s="188" t="s">
        <v>75</v>
      </c>
      <c r="AU124" s="188" t="s">
        <v>84</v>
      </c>
      <c r="AY124" s="187" t="s">
        <v>155</v>
      </c>
      <c r="BK124" s="189">
        <f>SUM(BK125:BK132)</f>
        <v>0</v>
      </c>
    </row>
    <row r="125" spans="1:65" s="2" customFormat="1" ht="55.5" customHeight="1">
      <c r="A125" s="34"/>
      <c r="B125" s="35"/>
      <c r="C125" s="192" t="s">
        <v>84</v>
      </c>
      <c r="D125" s="192" t="s">
        <v>157</v>
      </c>
      <c r="E125" s="193" t="s">
        <v>500</v>
      </c>
      <c r="F125" s="194" t="s">
        <v>501</v>
      </c>
      <c r="G125" s="195" t="s">
        <v>160</v>
      </c>
      <c r="H125" s="196">
        <v>302</v>
      </c>
      <c r="I125" s="197"/>
      <c r="J125" s="198">
        <f>ROUND(I125*H125,2)</f>
        <v>0</v>
      </c>
      <c r="K125" s="194" t="s">
        <v>161</v>
      </c>
      <c r="L125" s="39"/>
      <c r="M125" s="199" t="s">
        <v>1</v>
      </c>
      <c r="N125" s="200" t="s">
        <v>41</v>
      </c>
      <c r="O125" s="71"/>
      <c r="P125" s="201">
        <f>O125*H125</f>
        <v>0</v>
      </c>
      <c r="Q125" s="201">
        <v>0</v>
      </c>
      <c r="R125" s="201">
        <f>Q125*H125</f>
        <v>0</v>
      </c>
      <c r="S125" s="201">
        <v>0.22</v>
      </c>
      <c r="T125" s="202">
        <f>S125*H125</f>
        <v>66.44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3" t="s">
        <v>162</v>
      </c>
      <c r="AT125" s="203" t="s">
        <v>157</v>
      </c>
      <c r="AU125" s="203" t="s">
        <v>86</v>
      </c>
      <c r="AY125" s="17" t="s">
        <v>155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7" t="s">
        <v>84</v>
      </c>
      <c r="BK125" s="204">
        <f>ROUND(I125*H125,2)</f>
        <v>0</v>
      </c>
      <c r="BL125" s="17" t="s">
        <v>162</v>
      </c>
      <c r="BM125" s="203" t="s">
        <v>502</v>
      </c>
    </row>
    <row r="126" spans="1:65" s="2" customFormat="1" ht="33" customHeight="1">
      <c r="A126" s="34"/>
      <c r="B126" s="35"/>
      <c r="C126" s="192" t="s">
        <v>86</v>
      </c>
      <c r="D126" s="192" t="s">
        <v>157</v>
      </c>
      <c r="E126" s="193" t="s">
        <v>503</v>
      </c>
      <c r="F126" s="194" t="s">
        <v>504</v>
      </c>
      <c r="G126" s="195" t="s">
        <v>113</v>
      </c>
      <c r="H126" s="196">
        <v>184.22</v>
      </c>
      <c r="I126" s="197"/>
      <c r="J126" s="198">
        <f>ROUND(I126*H126,2)</f>
        <v>0</v>
      </c>
      <c r="K126" s="194" t="s">
        <v>161</v>
      </c>
      <c r="L126" s="39"/>
      <c r="M126" s="199" t="s">
        <v>1</v>
      </c>
      <c r="N126" s="200" t="s">
        <v>41</v>
      </c>
      <c r="O126" s="7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3" t="s">
        <v>162</v>
      </c>
      <c r="AT126" s="203" t="s">
        <v>157</v>
      </c>
      <c r="AU126" s="203" t="s">
        <v>86</v>
      </c>
      <c r="AY126" s="17" t="s">
        <v>155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84</v>
      </c>
      <c r="BK126" s="204">
        <f>ROUND(I126*H126,2)</f>
        <v>0</v>
      </c>
      <c r="BL126" s="17" t="s">
        <v>162</v>
      </c>
      <c r="BM126" s="203" t="s">
        <v>505</v>
      </c>
    </row>
    <row r="127" spans="2:51" s="13" customFormat="1" ht="12">
      <c r="B127" s="205"/>
      <c r="C127" s="206"/>
      <c r="D127" s="207" t="s">
        <v>172</v>
      </c>
      <c r="E127" s="208" t="s">
        <v>1</v>
      </c>
      <c r="F127" s="209" t="s">
        <v>506</v>
      </c>
      <c r="G127" s="206"/>
      <c r="H127" s="210">
        <v>184.22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172</v>
      </c>
      <c r="AU127" s="216" t="s">
        <v>86</v>
      </c>
      <c r="AV127" s="13" t="s">
        <v>86</v>
      </c>
      <c r="AW127" s="13" t="s">
        <v>32</v>
      </c>
      <c r="AX127" s="13" t="s">
        <v>84</v>
      </c>
      <c r="AY127" s="216" t="s">
        <v>155</v>
      </c>
    </row>
    <row r="128" spans="1:65" s="2" customFormat="1" ht="66.75" customHeight="1">
      <c r="A128" s="34"/>
      <c r="B128" s="35"/>
      <c r="C128" s="192" t="s">
        <v>167</v>
      </c>
      <c r="D128" s="192" t="s">
        <v>157</v>
      </c>
      <c r="E128" s="193" t="s">
        <v>211</v>
      </c>
      <c r="F128" s="194" t="s">
        <v>212</v>
      </c>
      <c r="G128" s="195" t="s">
        <v>113</v>
      </c>
      <c r="H128" s="196">
        <v>184.22</v>
      </c>
      <c r="I128" s="197"/>
      <c r="J128" s="198">
        <f>ROUND(I128*H128,2)</f>
        <v>0</v>
      </c>
      <c r="K128" s="194" t="s">
        <v>1</v>
      </c>
      <c r="L128" s="39"/>
      <c r="M128" s="199" t="s">
        <v>1</v>
      </c>
      <c r="N128" s="200" t="s">
        <v>41</v>
      </c>
      <c r="O128" s="7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162</v>
      </c>
      <c r="AT128" s="203" t="s">
        <v>157</v>
      </c>
      <c r="AU128" s="203" t="s">
        <v>86</v>
      </c>
      <c r="AY128" s="17" t="s">
        <v>155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7" t="s">
        <v>84</v>
      </c>
      <c r="BK128" s="204">
        <f>ROUND(I128*H128,2)</f>
        <v>0</v>
      </c>
      <c r="BL128" s="17" t="s">
        <v>162</v>
      </c>
      <c r="BM128" s="203" t="s">
        <v>507</v>
      </c>
    </row>
    <row r="129" spans="2:51" s="13" customFormat="1" ht="12">
      <c r="B129" s="205"/>
      <c r="C129" s="206"/>
      <c r="D129" s="207" t="s">
        <v>172</v>
      </c>
      <c r="E129" s="208" t="s">
        <v>1</v>
      </c>
      <c r="F129" s="209" t="s">
        <v>508</v>
      </c>
      <c r="G129" s="206"/>
      <c r="H129" s="210">
        <v>184.22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172</v>
      </c>
      <c r="AU129" s="216" t="s">
        <v>86</v>
      </c>
      <c r="AV129" s="13" t="s">
        <v>86</v>
      </c>
      <c r="AW129" s="13" t="s">
        <v>32</v>
      </c>
      <c r="AX129" s="13" t="s">
        <v>84</v>
      </c>
      <c r="AY129" s="216" t="s">
        <v>155</v>
      </c>
    </row>
    <row r="130" spans="1:65" s="2" customFormat="1" ht="33" customHeight="1">
      <c r="A130" s="34"/>
      <c r="B130" s="35"/>
      <c r="C130" s="192" t="s">
        <v>162</v>
      </c>
      <c r="D130" s="192" t="s">
        <v>157</v>
      </c>
      <c r="E130" s="193" t="s">
        <v>216</v>
      </c>
      <c r="F130" s="194" t="s">
        <v>217</v>
      </c>
      <c r="G130" s="195" t="s">
        <v>160</v>
      </c>
      <c r="H130" s="196">
        <v>362.4</v>
      </c>
      <c r="I130" s="197"/>
      <c r="J130" s="198">
        <f>ROUND(I130*H130,2)</f>
        <v>0</v>
      </c>
      <c r="K130" s="194" t="s">
        <v>161</v>
      </c>
      <c r="L130" s="39"/>
      <c r="M130" s="199" t="s">
        <v>1</v>
      </c>
      <c r="N130" s="200" t="s">
        <v>41</v>
      </c>
      <c r="O130" s="7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162</v>
      </c>
      <c r="AT130" s="203" t="s">
        <v>157</v>
      </c>
      <c r="AU130" s="203" t="s">
        <v>86</v>
      </c>
      <c r="AY130" s="17" t="s">
        <v>155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84</v>
      </c>
      <c r="BK130" s="204">
        <f>ROUND(I130*H130,2)</f>
        <v>0</v>
      </c>
      <c r="BL130" s="17" t="s">
        <v>162</v>
      </c>
      <c r="BM130" s="203" t="s">
        <v>509</v>
      </c>
    </row>
    <row r="131" spans="2:51" s="13" customFormat="1" ht="12">
      <c r="B131" s="205"/>
      <c r="C131" s="206"/>
      <c r="D131" s="207" t="s">
        <v>172</v>
      </c>
      <c r="E131" s="208" t="s">
        <v>1</v>
      </c>
      <c r="F131" s="209" t="s">
        <v>510</v>
      </c>
      <c r="G131" s="206"/>
      <c r="H131" s="210">
        <v>302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172</v>
      </c>
      <c r="AU131" s="216" t="s">
        <v>86</v>
      </c>
      <c r="AV131" s="13" t="s">
        <v>86</v>
      </c>
      <c r="AW131" s="13" t="s">
        <v>32</v>
      </c>
      <c r="AX131" s="13" t="s">
        <v>84</v>
      </c>
      <c r="AY131" s="216" t="s">
        <v>155</v>
      </c>
    </row>
    <row r="132" spans="2:51" s="13" customFormat="1" ht="12">
      <c r="B132" s="205"/>
      <c r="C132" s="206"/>
      <c r="D132" s="207" t="s">
        <v>172</v>
      </c>
      <c r="E132" s="206"/>
      <c r="F132" s="209" t="s">
        <v>511</v>
      </c>
      <c r="G132" s="206"/>
      <c r="H132" s="210">
        <v>362.4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172</v>
      </c>
      <c r="AU132" s="216" t="s">
        <v>86</v>
      </c>
      <c r="AV132" s="13" t="s">
        <v>86</v>
      </c>
      <c r="AW132" s="13" t="s">
        <v>4</v>
      </c>
      <c r="AX132" s="13" t="s">
        <v>84</v>
      </c>
      <c r="AY132" s="216" t="s">
        <v>155</v>
      </c>
    </row>
    <row r="133" spans="2:63" s="12" customFormat="1" ht="22.7" customHeight="1">
      <c r="B133" s="176"/>
      <c r="C133" s="177"/>
      <c r="D133" s="178" t="s">
        <v>75</v>
      </c>
      <c r="E133" s="190" t="s">
        <v>86</v>
      </c>
      <c r="F133" s="190" t="s">
        <v>220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f>SUM(P134:P135)</f>
        <v>0</v>
      </c>
      <c r="Q133" s="184"/>
      <c r="R133" s="185">
        <f>SUM(R134:R135)</f>
        <v>38.554528</v>
      </c>
      <c r="S133" s="184"/>
      <c r="T133" s="186">
        <f>SUM(T134:T135)</f>
        <v>0</v>
      </c>
      <c r="AR133" s="187" t="s">
        <v>84</v>
      </c>
      <c r="AT133" s="188" t="s">
        <v>75</v>
      </c>
      <c r="AU133" s="188" t="s">
        <v>84</v>
      </c>
      <c r="AY133" s="187" t="s">
        <v>155</v>
      </c>
      <c r="BK133" s="189">
        <f>SUM(BK134:BK135)</f>
        <v>0</v>
      </c>
    </row>
    <row r="134" spans="1:65" s="2" customFormat="1" ht="24.2" customHeight="1">
      <c r="A134" s="34"/>
      <c r="B134" s="35"/>
      <c r="C134" s="192" t="s">
        <v>179</v>
      </c>
      <c r="D134" s="192" t="s">
        <v>157</v>
      </c>
      <c r="E134" s="193" t="s">
        <v>512</v>
      </c>
      <c r="F134" s="194" t="s">
        <v>513</v>
      </c>
      <c r="G134" s="195" t="s">
        <v>113</v>
      </c>
      <c r="H134" s="196">
        <v>15.1</v>
      </c>
      <c r="I134" s="197"/>
      <c r="J134" s="198">
        <f>ROUND(I134*H134,2)</f>
        <v>0</v>
      </c>
      <c r="K134" s="194" t="s">
        <v>161</v>
      </c>
      <c r="L134" s="39"/>
      <c r="M134" s="199" t="s">
        <v>1</v>
      </c>
      <c r="N134" s="200" t="s">
        <v>41</v>
      </c>
      <c r="O134" s="71"/>
      <c r="P134" s="201">
        <f>O134*H134</f>
        <v>0</v>
      </c>
      <c r="Q134" s="201">
        <v>2.55328</v>
      </c>
      <c r="R134" s="201">
        <f>Q134*H134</f>
        <v>38.554528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162</v>
      </c>
      <c r="AT134" s="203" t="s">
        <v>157</v>
      </c>
      <c r="AU134" s="203" t="s">
        <v>86</v>
      </c>
      <c r="AY134" s="17" t="s">
        <v>155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162</v>
      </c>
      <c r="BM134" s="203" t="s">
        <v>514</v>
      </c>
    </row>
    <row r="135" spans="2:51" s="13" customFormat="1" ht="12">
      <c r="B135" s="205"/>
      <c r="C135" s="206"/>
      <c r="D135" s="207" t="s">
        <v>172</v>
      </c>
      <c r="E135" s="208" t="s">
        <v>1</v>
      </c>
      <c r="F135" s="209" t="s">
        <v>515</v>
      </c>
      <c r="G135" s="206"/>
      <c r="H135" s="210">
        <v>15.1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172</v>
      </c>
      <c r="AU135" s="216" t="s">
        <v>86</v>
      </c>
      <c r="AV135" s="13" t="s">
        <v>86</v>
      </c>
      <c r="AW135" s="13" t="s">
        <v>32</v>
      </c>
      <c r="AX135" s="13" t="s">
        <v>84</v>
      </c>
      <c r="AY135" s="216" t="s">
        <v>155</v>
      </c>
    </row>
    <row r="136" spans="2:63" s="12" customFormat="1" ht="22.7" customHeight="1">
      <c r="B136" s="176"/>
      <c r="C136" s="177"/>
      <c r="D136" s="178" t="s">
        <v>75</v>
      </c>
      <c r="E136" s="190" t="s">
        <v>179</v>
      </c>
      <c r="F136" s="190" t="s">
        <v>231</v>
      </c>
      <c r="G136" s="177"/>
      <c r="H136" s="177"/>
      <c r="I136" s="180"/>
      <c r="J136" s="191">
        <f>BK136</f>
        <v>0</v>
      </c>
      <c r="K136" s="177"/>
      <c r="L136" s="182"/>
      <c r="M136" s="183"/>
      <c r="N136" s="184"/>
      <c r="O136" s="184"/>
      <c r="P136" s="185">
        <f>SUM(P137:P143)</f>
        <v>0</v>
      </c>
      <c r="Q136" s="184"/>
      <c r="R136" s="185">
        <f>SUM(R137:R143)</f>
        <v>186.19206</v>
      </c>
      <c r="S136" s="184"/>
      <c r="T136" s="186">
        <f>SUM(T137:T143)</f>
        <v>0</v>
      </c>
      <c r="AR136" s="187" t="s">
        <v>84</v>
      </c>
      <c r="AT136" s="188" t="s">
        <v>75</v>
      </c>
      <c r="AU136" s="188" t="s">
        <v>84</v>
      </c>
      <c r="AY136" s="187" t="s">
        <v>155</v>
      </c>
      <c r="BK136" s="189">
        <f>SUM(BK137:BK143)</f>
        <v>0</v>
      </c>
    </row>
    <row r="137" spans="1:65" s="2" customFormat="1" ht="33" customHeight="1">
      <c r="A137" s="34"/>
      <c r="B137" s="35"/>
      <c r="C137" s="192" t="s">
        <v>183</v>
      </c>
      <c r="D137" s="192" t="s">
        <v>157</v>
      </c>
      <c r="E137" s="193" t="s">
        <v>516</v>
      </c>
      <c r="F137" s="194" t="s">
        <v>517</v>
      </c>
      <c r="G137" s="195" t="s">
        <v>160</v>
      </c>
      <c r="H137" s="196">
        <v>362.4</v>
      </c>
      <c r="I137" s="197"/>
      <c r="J137" s="198">
        <f>ROUND(I137*H137,2)</f>
        <v>0</v>
      </c>
      <c r="K137" s="194" t="s">
        <v>161</v>
      </c>
      <c r="L137" s="39"/>
      <c r="M137" s="199" t="s">
        <v>1</v>
      </c>
      <c r="N137" s="200" t="s">
        <v>41</v>
      </c>
      <c r="O137" s="7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162</v>
      </c>
      <c r="AT137" s="203" t="s">
        <v>157</v>
      </c>
      <c r="AU137" s="203" t="s">
        <v>86</v>
      </c>
      <c r="AY137" s="17" t="s">
        <v>155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84</v>
      </c>
      <c r="BK137" s="204">
        <f>ROUND(I137*H137,2)</f>
        <v>0</v>
      </c>
      <c r="BL137" s="17" t="s">
        <v>162</v>
      </c>
      <c r="BM137" s="203" t="s">
        <v>518</v>
      </c>
    </row>
    <row r="138" spans="2:51" s="13" customFormat="1" ht="12">
      <c r="B138" s="205"/>
      <c r="C138" s="206"/>
      <c r="D138" s="207" t="s">
        <v>172</v>
      </c>
      <c r="E138" s="208" t="s">
        <v>1</v>
      </c>
      <c r="F138" s="209" t="s">
        <v>510</v>
      </c>
      <c r="G138" s="206"/>
      <c r="H138" s="210">
        <v>302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172</v>
      </c>
      <c r="AU138" s="216" t="s">
        <v>86</v>
      </c>
      <c r="AV138" s="13" t="s">
        <v>86</v>
      </c>
      <c r="AW138" s="13" t="s">
        <v>32</v>
      </c>
      <c r="AX138" s="13" t="s">
        <v>84</v>
      </c>
      <c r="AY138" s="216" t="s">
        <v>155</v>
      </c>
    </row>
    <row r="139" spans="2:51" s="13" customFormat="1" ht="12">
      <c r="B139" s="205"/>
      <c r="C139" s="206"/>
      <c r="D139" s="207" t="s">
        <v>172</v>
      </c>
      <c r="E139" s="206"/>
      <c r="F139" s="209" t="s">
        <v>511</v>
      </c>
      <c r="G139" s="206"/>
      <c r="H139" s="210">
        <v>362.4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172</v>
      </c>
      <c r="AU139" s="216" t="s">
        <v>86</v>
      </c>
      <c r="AV139" s="13" t="s">
        <v>86</v>
      </c>
      <c r="AW139" s="13" t="s">
        <v>4</v>
      </c>
      <c r="AX139" s="13" t="s">
        <v>84</v>
      </c>
      <c r="AY139" s="216" t="s">
        <v>155</v>
      </c>
    </row>
    <row r="140" spans="1:65" s="2" customFormat="1" ht="37.7" customHeight="1">
      <c r="A140" s="34"/>
      <c r="B140" s="35"/>
      <c r="C140" s="192" t="s">
        <v>189</v>
      </c>
      <c r="D140" s="192" t="s">
        <v>157</v>
      </c>
      <c r="E140" s="193" t="s">
        <v>519</v>
      </c>
      <c r="F140" s="194" t="s">
        <v>520</v>
      </c>
      <c r="G140" s="195" t="s">
        <v>160</v>
      </c>
      <c r="H140" s="196">
        <v>302</v>
      </c>
      <c r="I140" s="197"/>
      <c r="J140" s="198">
        <f>ROUND(I140*H140,2)</f>
        <v>0</v>
      </c>
      <c r="K140" s="194" t="s">
        <v>161</v>
      </c>
      <c r="L140" s="39"/>
      <c r="M140" s="199" t="s">
        <v>1</v>
      </c>
      <c r="N140" s="200" t="s">
        <v>41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162</v>
      </c>
      <c r="AT140" s="203" t="s">
        <v>157</v>
      </c>
      <c r="AU140" s="203" t="s">
        <v>86</v>
      </c>
      <c r="AY140" s="17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162</v>
      </c>
      <c r="BM140" s="203" t="s">
        <v>521</v>
      </c>
    </row>
    <row r="141" spans="1:65" s="2" customFormat="1" ht="55.5" customHeight="1">
      <c r="A141" s="34"/>
      <c r="B141" s="35"/>
      <c r="C141" s="192" t="s">
        <v>197</v>
      </c>
      <c r="D141" s="192" t="s">
        <v>157</v>
      </c>
      <c r="E141" s="193" t="s">
        <v>522</v>
      </c>
      <c r="F141" s="194" t="s">
        <v>523</v>
      </c>
      <c r="G141" s="195" t="s">
        <v>160</v>
      </c>
      <c r="H141" s="196">
        <v>302</v>
      </c>
      <c r="I141" s="197"/>
      <c r="J141" s="198">
        <f>ROUND(I141*H141,2)</f>
        <v>0</v>
      </c>
      <c r="K141" s="194" t="s">
        <v>161</v>
      </c>
      <c r="L141" s="39"/>
      <c r="M141" s="199" t="s">
        <v>1</v>
      </c>
      <c r="N141" s="200" t="s">
        <v>41</v>
      </c>
      <c r="O141" s="71"/>
      <c r="P141" s="201">
        <f>O141*H141</f>
        <v>0</v>
      </c>
      <c r="Q141" s="201">
        <v>0.19536</v>
      </c>
      <c r="R141" s="201">
        <f>Q141*H141</f>
        <v>58.99872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162</v>
      </c>
      <c r="AT141" s="203" t="s">
        <v>157</v>
      </c>
      <c r="AU141" s="203" t="s">
        <v>86</v>
      </c>
      <c r="AY141" s="17" t="s">
        <v>155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7" t="s">
        <v>84</v>
      </c>
      <c r="BK141" s="204">
        <f>ROUND(I141*H141,2)</f>
        <v>0</v>
      </c>
      <c r="BL141" s="17" t="s">
        <v>162</v>
      </c>
      <c r="BM141" s="203" t="s">
        <v>524</v>
      </c>
    </row>
    <row r="142" spans="1:65" s="2" customFormat="1" ht="16.5" customHeight="1">
      <c r="A142" s="34"/>
      <c r="B142" s="35"/>
      <c r="C142" s="228" t="s">
        <v>203</v>
      </c>
      <c r="D142" s="228" t="s">
        <v>204</v>
      </c>
      <c r="E142" s="229" t="s">
        <v>525</v>
      </c>
      <c r="F142" s="230" t="s">
        <v>526</v>
      </c>
      <c r="G142" s="231" t="s">
        <v>160</v>
      </c>
      <c r="H142" s="232">
        <v>305.02</v>
      </c>
      <c r="I142" s="233"/>
      <c r="J142" s="234">
        <f>ROUND(I142*H142,2)</f>
        <v>0</v>
      </c>
      <c r="K142" s="230" t="s">
        <v>161</v>
      </c>
      <c r="L142" s="235"/>
      <c r="M142" s="236" t="s">
        <v>1</v>
      </c>
      <c r="N142" s="237" t="s">
        <v>41</v>
      </c>
      <c r="O142" s="71"/>
      <c r="P142" s="201">
        <f>O142*H142</f>
        <v>0</v>
      </c>
      <c r="Q142" s="201">
        <v>0.417</v>
      </c>
      <c r="R142" s="201">
        <f>Q142*H142</f>
        <v>127.19333999999999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197</v>
      </c>
      <c r="AT142" s="203" t="s">
        <v>204</v>
      </c>
      <c r="AU142" s="203" t="s">
        <v>86</v>
      </c>
      <c r="AY142" s="17" t="s">
        <v>155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162</v>
      </c>
      <c r="BM142" s="203" t="s">
        <v>527</v>
      </c>
    </row>
    <row r="143" spans="2:51" s="13" customFormat="1" ht="12">
      <c r="B143" s="205"/>
      <c r="C143" s="206"/>
      <c r="D143" s="207" t="s">
        <v>172</v>
      </c>
      <c r="E143" s="206"/>
      <c r="F143" s="209" t="s">
        <v>528</v>
      </c>
      <c r="G143" s="206"/>
      <c r="H143" s="210">
        <v>305.02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172</v>
      </c>
      <c r="AU143" s="216" t="s">
        <v>86</v>
      </c>
      <c r="AV143" s="13" t="s">
        <v>86</v>
      </c>
      <c r="AW143" s="13" t="s">
        <v>4</v>
      </c>
      <c r="AX143" s="13" t="s">
        <v>84</v>
      </c>
      <c r="AY143" s="216" t="s">
        <v>155</v>
      </c>
    </row>
    <row r="144" spans="2:63" s="12" customFormat="1" ht="22.7" customHeight="1">
      <c r="B144" s="176"/>
      <c r="C144" s="177"/>
      <c r="D144" s="178" t="s">
        <v>75</v>
      </c>
      <c r="E144" s="190" t="s">
        <v>450</v>
      </c>
      <c r="F144" s="190" t="s">
        <v>451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P145</f>
        <v>0</v>
      </c>
      <c r="Q144" s="184"/>
      <c r="R144" s="185">
        <f>R145</f>
        <v>0</v>
      </c>
      <c r="S144" s="184"/>
      <c r="T144" s="186">
        <f>T145</f>
        <v>0</v>
      </c>
      <c r="AR144" s="187" t="s">
        <v>84</v>
      </c>
      <c r="AT144" s="188" t="s">
        <v>75</v>
      </c>
      <c r="AU144" s="188" t="s">
        <v>84</v>
      </c>
      <c r="AY144" s="187" t="s">
        <v>155</v>
      </c>
      <c r="BK144" s="189">
        <f>BK145</f>
        <v>0</v>
      </c>
    </row>
    <row r="145" spans="1:65" s="2" customFormat="1" ht="44.25" customHeight="1">
      <c r="A145" s="34"/>
      <c r="B145" s="35"/>
      <c r="C145" s="192" t="s">
        <v>210</v>
      </c>
      <c r="D145" s="192" t="s">
        <v>157</v>
      </c>
      <c r="E145" s="193" t="s">
        <v>453</v>
      </c>
      <c r="F145" s="194" t="s">
        <v>454</v>
      </c>
      <c r="G145" s="195" t="s">
        <v>207</v>
      </c>
      <c r="H145" s="196">
        <v>66.44</v>
      </c>
      <c r="I145" s="197"/>
      <c r="J145" s="198">
        <f>ROUND(I145*H145,2)</f>
        <v>0</v>
      </c>
      <c r="K145" s="194" t="s">
        <v>1</v>
      </c>
      <c r="L145" s="39"/>
      <c r="M145" s="199" t="s">
        <v>1</v>
      </c>
      <c r="N145" s="200" t="s">
        <v>41</v>
      </c>
      <c r="O145" s="7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162</v>
      </c>
      <c r="AT145" s="203" t="s">
        <v>157</v>
      </c>
      <c r="AU145" s="203" t="s">
        <v>86</v>
      </c>
      <c r="AY145" s="17" t="s">
        <v>155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84</v>
      </c>
      <c r="BK145" s="204">
        <f>ROUND(I145*H145,2)</f>
        <v>0</v>
      </c>
      <c r="BL145" s="17" t="s">
        <v>162</v>
      </c>
      <c r="BM145" s="203" t="s">
        <v>529</v>
      </c>
    </row>
    <row r="146" spans="2:63" s="12" customFormat="1" ht="22.7" customHeight="1">
      <c r="B146" s="176"/>
      <c r="C146" s="177"/>
      <c r="D146" s="178" t="s">
        <v>75</v>
      </c>
      <c r="E146" s="190" t="s">
        <v>456</v>
      </c>
      <c r="F146" s="190" t="s">
        <v>457</v>
      </c>
      <c r="G146" s="177"/>
      <c r="H146" s="177"/>
      <c r="I146" s="180"/>
      <c r="J146" s="191">
        <f>BK146</f>
        <v>0</v>
      </c>
      <c r="K146" s="177"/>
      <c r="L146" s="182"/>
      <c r="M146" s="183"/>
      <c r="N146" s="184"/>
      <c r="O146" s="184"/>
      <c r="P146" s="185">
        <f>P147</f>
        <v>0</v>
      </c>
      <c r="Q146" s="184"/>
      <c r="R146" s="185">
        <f>R147</f>
        <v>0</v>
      </c>
      <c r="S146" s="184"/>
      <c r="T146" s="186">
        <f>T147</f>
        <v>0</v>
      </c>
      <c r="AR146" s="187" t="s">
        <v>84</v>
      </c>
      <c r="AT146" s="188" t="s">
        <v>75</v>
      </c>
      <c r="AU146" s="188" t="s">
        <v>84</v>
      </c>
      <c r="AY146" s="187" t="s">
        <v>155</v>
      </c>
      <c r="BK146" s="189">
        <f>BK147</f>
        <v>0</v>
      </c>
    </row>
    <row r="147" spans="1:65" s="2" customFormat="1" ht="44.25" customHeight="1">
      <c r="A147" s="34"/>
      <c r="B147" s="35"/>
      <c r="C147" s="192" t="s">
        <v>215</v>
      </c>
      <c r="D147" s="192" t="s">
        <v>157</v>
      </c>
      <c r="E147" s="193" t="s">
        <v>459</v>
      </c>
      <c r="F147" s="194" t="s">
        <v>460</v>
      </c>
      <c r="G147" s="195" t="s">
        <v>207</v>
      </c>
      <c r="H147" s="196">
        <v>224.747</v>
      </c>
      <c r="I147" s="197"/>
      <c r="J147" s="198">
        <f>ROUND(I147*H147,2)</f>
        <v>0</v>
      </c>
      <c r="K147" s="194" t="s">
        <v>1</v>
      </c>
      <c r="L147" s="39"/>
      <c r="M147" s="242" t="s">
        <v>1</v>
      </c>
      <c r="N147" s="243" t="s">
        <v>41</v>
      </c>
      <c r="O147" s="244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162</v>
      </c>
      <c r="AT147" s="203" t="s">
        <v>157</v>
      </c>
      <c r="AU147" s="203" t="s">
        <v>86</v>
      </c>
      <c r="AY147" s="17" t="s">
        <v>155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7" t="s">
        <v>84</v>
      </c>
      <c r="BK147" s="204">
        <f>ROUND(I147*H147,2)</f>
        <v>0</v>
      </c>
      <c r="BL147" s="17" t="s">
        <v>162</v>
      </c>
      <c r="BM147" s="203" t="s">
        <v>530</v>
      </c>
    </row>
    <row r="148" spans="1:31" s="2" customFormat="1" ht="6.95" customHeight="1">
      <c r="A148" s="34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39"/>
      <c r="M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</sheetData>
  <sheetProtection algorithmName="SHA-512" hashValue="cEL5na8S60S8RNO+uQteMJS3J8LENlZQFY0uzYTSzBUGA/OAbNErvgiREZb0WjkB6/VQTwx/bq0Ukamk5YtWmQ==" saltValue="TaVI/ZKebpLSdqwLHyPxK2eXDINj4PNJahthlIGCK+E91Qnt9h2gUlXsf8LrTy5fJH7gfySZkh7J+k5Z2ospig==" spinCount="100000" sheet="1" objects="1" scenarios="1" formatColumns="0" formatRows="0" autoFilter="0"/>
  <autoFilter ref="C121:K14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4.9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37" t="str">
        <f>'Rekapitulace stavby'!K6</f>
        <v>III/18614 PAČEJOV – NÁDRAŽÍ, REKONSTRUKCE</v>
      </c>
      <c r="F7" s="338"/>
      <c r="G7" s="338"/>
      <c r="H7" s="338"/>
      <c r="L7" s="20"/>
    </row>
    <row r="8" spans="1:31" s="2" customFormat="1" ht="12" customHeight="1">
      <c r="A8" s="34"/>
      <c r="B8" s="39"/>
      <c r="C8" s="34"/>
      <c r="D8" s="120" t="s">
        <v>120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531</v>
      </c>
      <c r="F9" s="340"/>
      <c r="G9" s="340"/>
      <c r="H9" s="34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499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1" t="str">
        <f>'Rekapitulace stavby'!E14</f>
        <v>Vyplň údaj</v>
      </c>
      <c r="F18" s="342"/>
      <c r="G18" s="342"/>
      <c r="H18" s="342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43" t="s">
        <v>1</v>
      </c>
      <c r="F27" s="343"/>
      <c r="G27" s="343"/>
      <c r="H27" s="343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20" t="s">
        <v>41</v>
      </c>
      <c r="F33" s="130">
        <f>ROUND((SUM(BE125:BE200)),2)</f>
        <v>0</v>
      </c>
      <c r="G33" s="34"/>
      <c r="H33" s="34"/>
      <c r="I33" s="131">
        <v>0.21</v>
      </c>
      <c r="J33" s="130">
        <f>ROUND(((SUM(BE125:BE200))*I33),2)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0" t="s">
        <v>42</v>
      </c>
      <c r="F34" s="130">
        <f>ROUND((SUM(BF125:BF200)),2)</f>
        <v>0</v>
      </c>
      <c r="G34" s="34"/>
      <c r="H34" s="34"/>
      <c r="I34" s="131">
        <v>0.12</v>
      </c>
      <c r="J34" s="130">
        <f>ROUND(((SUM(BF125:BF200))*I34),2)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0" t="s">
        <v>43</v>
      </c>
      <c r="F35" s="130">
        <f>ROUND((SUM(BG125:BG200)),2)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0" t="s">
        <v>44</v>
      </c>
      <c r="F36" s="130">
        <f>ROUND((SUM(BH125:BH200)),2)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45</v>
      </c>
      <c r="F37" s="130">
        <f>ROUND((SUM(BI125:BI200)),2)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5" t="str">
        <f>E7</f>
        <v>III/18614 PAČEJOV – NÁDRAŽÍ, REKONSTRUKCE</v>
      </c>
      <c r="F85" s="336"/>
      <c r="G85" s="336"/>
      <c r="H85" s="33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0" t="str">
        <f>E9</f>
        <v>102-NEUZN - SO102 CHODNÍK - NEUZNATELNÉ</v>
      </c>
      <c r="F87" s="334"/>
      <c r="G87" s="334"/>
      <c r="H87" s="33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124</v>
      </c>
      <c r="D94" s="151"/>
      <c r="E94" s="151"/>
      <c r="F94" s="151"/>
      <c r="G94" s="151"/>
      <c r="H94" s="151"/>
      <c r="I94" s="151"/>
      <c r="J94" s="152" t="s">
        <v>125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" customHeight="1">
      <c r="A96" s="34"/>
      <c r="B96" s="35"/>
      <c r="C96" s="153" t="s">
        <v>126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127</v>
      </c>
    </row>
    <row r="97" spans="2:12" s="9" customFormat="1" ht="24.95" customHeight="1">
      <c r="B97" s="154"/>
      <c r="C97" s="155"/>
      <c r="D97" s="156" t="s">
        <v>128</v>
      </c>
      <c r="E97" s="157"/>
      <c r="F97" s="157"/>
      <c r="G97" s="157"/>
      <c r="H97" s="157"/>
      <c r="I97" s="157"/>
      <c r="J97" s="158">
        <f>J126</f>
        <v>0</v>
      </c>
      <c r="K97" s="155"/>
      <c r="L97" s="159"/>
    </row>
    <row r="98" spans="2:12" s="10" customFormat="1" ht="19.9" customHeight="1">
      <c r="B98" s="160"/>
      <c r="C98" s="104"/>
      <c r="D98" s="161" t="s">
        <v>129</v>
      </c>
      <c r="E98" s="162"/>
      <c r="F98" s="162"/>
      <c r="G98" s="162"/>
      <c r="H98" s="162"/>
      <c r="I98" s="162"/>
      <c r="J98" s="163">
        <f>J127</f>
        <v>0</v>
      </c>
      <c r="K98" s="104"/>
      <c r="L98" s="164"/>
    </row>
    <row r="99" spans="2:12" s="10" customFormat="1" ht="19.9" customHeight="1">
      <c r="B99" s="160"/>
      <c r="C99" s="104"/>
      <c r="D99" s="161" t="s">
        <v>532</v>
      </c>
      <c r="E99" s="162"/>
      <c r="F99" s="162"/>
      <c r="G99" s="162"/>
      <c r="H99" s="162"/>
      <c r="I99" s="162"/>
      <c r="J99" s="163">
        <f>J148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132</v>
      </c>
      <c r="E100" s="162"/>
      <c r="F100" s="162"/>
      <c r="G100" s="162"/>
      <c r="H100" s="162"/>
      <c r="I100" s="162"/>
      <c r="J100" s="163">
        <f>J150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134</v>
      </c>
      <c r="E101" s="162"/>
      <c r="F101" s="162"/>
      <c r="G101" s="162"/>
      <c r="H101" s="162"/>
      <c r="I101" s="162"/>
      <c r="J101" s="163">
        <f>J183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135</v>
      </c>
      <c r="E102" s="162"/>
      <c r="F102" s="162"/>
      <c r="G102" s="162"/>
      <c r="H102" s="162"/>
      <c r="I102" s="162"/>
      <c r="J102" s="163">
        <f>J194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136</v>
      </c>
      <c r="E103" s="162"/>
      <c r="F103" s="162"/>
      <c r="G103" s="162"/>
      <c r="H103" s="162"/>
      <c r="I103" s="162"/>
      <c r="J103" s="163">
        <f>J196</f>
        <v>0</v>
      </c>
      <c r="K103" s="104"/>
      <c r="L103" s="164"/>
    </row>
    <row r="104" spans="2:12" s="9" customFormat="1" ht="24.95" customHeight="1">
      <c r="B104" s="154"/>
      <c r="C104" s="155"/>
      <c r="D104" s="156" t="s">
        <v>533</v>
      </c>
      <c r="E104" s="157"/>
      <c r="F104" s="157"/>
      <c r="G104" s="157"/>
      <c r="H104" s="157"/>
      <c r="I104" s="157"/>
      <c r="J104" s="158">
        <f>J198</f>
        <v>0</v>
      </c>
      <c r="K104" s="155"/>
      <c r="L104" s="159"/>
    </row>
    <row r="105" spans="2:12" s="10" customFormat="1" ht="19.9" customHeight="1">
      <c r="B105" s="160"/>
      <c r="C105" s="104"/>
      <c r="D105" s="161" t="s">
        <v>534</v>
      </c>
      <c r="E105" s="162"/>
      <c r="F105" s="162"/>
      <c r="G105" s="162"/>
      <c r="H105" s="162"/>
      <c r="I105" s="162"/>
      <c r="J105" s="163">
        <f>J199</f>
        <v>0</v>
      </c>
      <c r="K105" s="104"/>
      <c r="L105" s="164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140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35" t="str">
        <f>E7</f>
        <v>III/18614 PAČEJOV – NÁDRAŽÍ, REKONSTRUKCE</v>
      </c>
      <c r="F115" s="336"/>
      <c r="G115" s="336"/>
      <c r="H115" s="3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120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20" t="str">
        <f>E9</f>
        <v>102-NEUZN - SO102 CHODNÍK - NEUZNATELNÉ</v>
      </c>
      <c r="F117" s="334"/>
      <c r="G117" s="334"/>
      <c r="H117" s="33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>Pačejov</v>
      </c>
      <c r="G119" s="36"/>
      <c r="H119" s="36"/>
      <c r="I119" s="29" t="s">
        <v>22</v>
      </c>
      <c r="J119" s="66" t="str">
        <f>IF(J12="","",J12)</f>
        <v>14. 6. 2023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24</v>
      </c>
      <c r="D121" s="36"/>
      <c r="E121" s="36"/>
      <c r="F121" s="27" t="str">
        <f>E15</f>
        <v>Obec Pačejov</v>
      </c>
      <c r="G121" s="36"/>
      <c r="H121" s="36"/>
      <c r="I121" s="29" t="s">
        <v>30</v>
      </c>
      <c r="J121" s="32" t="str">
        <f>E21</f>
        <v>MACÁN PROJEKCE DS s.r.o.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28</v>
      </c>
      <c r="D122" s="36"/>
      <c r="E122" s="36"/>
      <c r="F122" s="27" t="str">
        <f>IF(E18="","",E18)</f>
        <v>Vyplň údaj</v>
      </c>
      <c r="G122" s="36"/>
      <c r="H122" s="36"/>
      <c r="I122" s="29" t="s">
        <v>33</v>
      </c>
      <c r="J122" s="32" t="str">
        <f>E24</f>
        <v>Ing. Tomáš Macán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5"/>
      <c r="B124" s="166"/>
      <c r="C124" s="167" t="s">
        <v>141</v>
      </c>
      <c r="D124" s="168" t="s">
        <v>61</v>
      </c>
      <c r="E124" s="168" t="s">
        <v>57</v>
      </c>
      <c r="F124" s="168" t="s">
        <v>58</v>
      </c>
      <c r="G124" s="168" t="s">
        <v>142</v>
      </c>
      <c r="H124" s="168" t="s">
        <v>143</v>
      </c>
      <c r="I124" s="168" t="s">
        <v>144</v>
      </c>
      <c r="J124" s="168" t="s">
        <v>125</v>
      </c>
      <c r="K124" s="169" t="s">
        <v>145</v>
      </c>
      <c r="L124" s="170"/>
      <c r="M124" s="75" t="s">
        <v>1</v>
      </c>
      <c r="N124" s="76" t="s">
        <v>40</v>
      </c>
      <c r="O124" s="76" t="s">
        <v>146</v>
      </c>
      <c r="P124" s="76" t="s">
        <v>147</v>
      </c>
      <c r="Q124" s="76" t="s">
        <v>148</v>
      </c>
      <c r="R124" s="76" t="s">
        <v>149</v>
      </c>
      <c r="S124" s="76" t="s">
        <v>150</v>
      </c>
      <c r="T124" s="77" t="s">
        <v>151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7" customHeight="1">
      <c r="A125" s="34"/>
      <c r="B125" s="35"/>
      <c r="C125" s="82" t="s">
        <v>152</v>
      </c>
      <c r="D125" s="36"/>
      <c r="E125" s="36"/>
      <c r="F125" s="36"/>
      <c r="G125" s="36"/>
      <c r="H125" s="36"/>
      <c r="I125" s="36"/>
      <c r="J125" s="171">
        <f>BK125</f>
        <v>0</v>
      </c>
      <c r="K125" s="36"/>
      <c r="L125" s="39"/>
      <c r="M125" s="78"/>
      <c r="N125" s="172"/>
      <c r="O125" s="79"/>
      <c r="P125" s="173">
        <f>P126+P198</f>
        <v>0</v>
      </c>
      <c r="Q125" s="79"/>
      <c r="R125" s="173">
        <f>R126+R198</f>
        <v>97.0893</v>
      </c>
      <c r="S125" s="79"/>
      <c r="T125" s="174">
        <f>T126+T198</f>
        <v>66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75</v>
      </c>
      <c r="AU125" s="17" t="s">
        <v>127</v>
      </c>
      <c r="BK125" s="175">
        <f>BK126+BK198</f>
        <v>0</v>
      </c>
    </row>
    <row r="126" spans="2:63" s="12" customFormat="1" ht="25.9" customHeight="1">
      <c r="B126" s="176"/>
      <c r="C126" s="177"/>
      <c r="D126" s="178" t="s">
        <v>75</v>
      </c>
      <c r="E126" s="179" t="s">
        <v>153</v>
      </c>
      <c r="F126" s="179" t="s">
        <v>154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P127+P148+P150+P183+P194+P196</f>
        <v>0</v>
      </c>
      <c r="Q126" s="184"/>
      <c r="R126" s="185">
        <f>R127+R148+R150+R183+R194+R196</f>
        <v>97.0573</v>
      </c>
      <c r="S126" s="184"/>
      <c r="T126" s="186">
        <f>T127+T148+T150+T183+T194+T196</f>
        <v>66</v>
      </c>
      <c r="AR126" s="187" t="s">
        <v>84</v>
      </c>
      <c r="AT126" s="188" t="s">
        <v>75</v>
      </c>
      <c r="AU126" s="188" t="s">
        <v>76</v>
      </c>
      <c r="AY126" s="187" t="s">
        <v>155</v>
      </c>
      <c r="BK126" s="189">
        <f>BK127+BK148+BK150+BK183+BK194+BK196</f>
        <v>0</v>
      </c>
    </row>
    <row r="127" spans="2:63" s="12" customFormat="1" ht="22.7" customHeight="1">
      <c r="B127" s="176"/>
      <c r="C127" s="177"/>
      <c r="D127" s="178" t="s">
        <v>75</v>
      </c>
      <c r="E127" s="190" t="s">
        <v>84</v>
      </c>
      <c r="F127" s="190" t="s">
        <v>156</v>
      </c>
      <c r="G127" s="177"/>
      <c r="H127" s="177"/>
      <c r="I127" s="180"/>
      <c r="J127" s="191">
        <f>BK127</f>
        <v>0</v>
      </c>
      <c r="K127" s="177"/>
      <c r="L127" s="182"/>
      <c r="M127" s="183"/>
      <c r="N127" s="184"/>
      <c r="O127" s="184"/>
      <c r="P127" s="185">
        <f>SUM(P128:P147)</f>
        <v>0</v>
      </c>
      <c r="Q127" s="184"/>
      <c r="R127" s="185">
        <f>SUM(R128:R147)</f>
        <v>17.774459999999998</v>
      </c>
      <c r="S127" s="184"/>
      <c r="T127" s="186">
        <f>SUM(T128:T147)</f>
        <v>66</v>
      </c>
      <c r="AR127" s="187" t="s">
        <v>84</v>
      </c>
      <c r="AT127" s="188" t="s">
        <v>75</v>
      </c>
      <c r="AU127" s="188" t="s">
        <v>84</v>
      </c>
      <c r="AY127" s="187" t="s">
        <v>155</v>
      </c>
      <c r="BK127" s="189">
        <f>SUM(BK128:BK147)</f>
        <v>0</v>
      </c>
    </row>
    <row r="128" spans="1:65" s="2" customFormat="1" ht="55.5" customHeight="1">
      <c r="A128" s="34"/>
      <c r="B128" s="35"/>
      <c r="C128" s="192" t="s">
        <v>84</v>
      </c>
      <c r="D128" s="192" t="s">
        <v>157</v>
      </c>
      <c r="E128" s="193" t="s">
        <v>500</v>
      </c>
      <c r="F128" s="194" t="s">
        <v>501</v>
      </c>
      <c r="G128" s="195" t="s">
        <v>160</v>
      </c>
      <c r="H128" s="196">
        <v>300</v>
      </c>
      <c r="I128" s="197"/>
      <c r="J128" s="198">
        <f>ROUND(I128*H128,2)</f>
        <v>0</v>
      </c>
      <c r="K128" s="194" t="s">
        <v>161</v>
      </c>
      <c r="L128" s="39"/>
      <c r="M128" s="199" t="s">
        <v>1</v>
      </c>
      <c r="N128" s="200" t="s">
        <v>41</v>
      </c>
      <c r="O128" s="71"/>
      <c r="P128" s="201">
        <f>O128*H128</f>
        <v>0</v>
      </c>
      <c r="Q128" s="201">
        <v>0</v>
      </c>
      <c r="R128" s="201">
        <f>Q128*H128</f>
        <v>0</v>
      </c>
      <c r="S128" s="201">
        <v>0.22</v>
      </c>
      <c r="T128" s="202">
        <f>S128*H128</f>
        <v>66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162</v>
      </c>
      <c r="AT128" s="203" t="s">
        <v>157</v>
      </c>
      <c r="AU128" s="203" t="s">
        <v>86</v>
      </c>
      <c r="AY128" s="17" t="s">
        <v>155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7" t="s">
        <v>84</v>
      </c>
      <c r="BK128" s="204">
        <f>ROUND(I128*H128,2)</f>
        <v>0</v>
      </c>
      <c r="BL128" s="17" t="s">
        <v>162</v>
      </c>
      <c r="BM128" s="203" t="s">
        <v>535</v>
      </c>
    </row>
    <row r="129" spans="1:65" s="2" customFormat="1" ht="33" customHeight="1">
      <c r="A129" s="34"/>
      <c r="B129" s="35"/>
      <c r="C129" s="192" t="s">
        <v>86</v>
      </c>
      <c r="D129" s="192" t="s">
        <v>157</v>
      </c>
      <c r="E129" s="193" t="s">
        <v>503</v>
      </c>
      <c r="F129" s="194" t="s">
        <v>504</v>
      </c>
      <c r="G129" s="195" t="s">
        <v>113</v>
      </c>
      <c r="H129" s="196">
        <v>230</v>
      </c>
      <c r="I129" s="197"/>
      <c r="J129" s="198">
        <f>ROUND(I129*H129,2)</f>
        <v>0</v>
      </c>
      <c r="K129" s="194" t="s">
        <v>161</v>
      </c>
      <c r="L129" s="39"/>
      <c r="M129" s="199" t="s">
        <v>1</v>
      </c>
      <c r="N129" s="200" t="s">
        <v>41</v>
      </c>
      <c r="O129" s="71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162</v>
      </c>
      <c r="AT129" s="203" t="s">
        <v>157</v>
      </c>
      <c r="AU129" s="203" t="s">
        <v>86</v>
      </c>
      <c r="AY129" s="17" t="s">
        <v>155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7" t="s">
        <v>84</v>
      </c>
      <c r="BK129" s="204">
        <f>ROUND(I129*H129,2)</f>
        <v>0</v>
      </c>
      <c r="BL129" s="17" t="s">
        <v>162</v>
      </c>
      <c r="BM129" s="203" t="s">
        <v>536</v>
      </c>
    </row>
    <row r="130" spans="2:51" s="15" customFormat="1" ht="12">
      <c r="B130" s="247"/>
      <c r="C130" s="248"/>
      <c r="D130" s="207" t="s">
        <v>172</v>
      </c>
      <c r="E130" s="249" t="s">
        <v>1</v>
      </c>
      <c r="F130" s="250" t="s">
        <v>537</v>
      </c>
      <c r="G130" s="248"/>
      <c r="H130" s="249" t="s">
        <v>1</v>
      </c>
      <c r="I130" s="251"/>
      <c r="J130" s="248"/>
      <c r="K130" s="248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172</v>
      </c>
      <c r="AU130" s="256" t="s">
        <v>86</v>
      </c>
      <c r="AV130" s="15" t="s">
        <v>84</v>
      </c>
      <c r="AW130" s="15" t="s">
        <v>32</v>
      </c>
      <c r="AX130" s="15" t="s">
        <v>76</v>
      </c>
      <c r="AY130" s="256" t="s">
        <v>155</v>
      </c>
    </row>
    <row r="131" spans="2:51" s="13" customFormat="1" ht="12">
      <c r="B131" s="205"/>
      <c r="C131" s="206"/>
      <c r="D131" s="207" t="s">
        <v>172</v>
      </c>
      <c r="E131" s="208" t="s">
        <v>1</v>
      </c>
      <c r="F131" s="209" t="s">
        <v>538</v>
      </c>
      <c r="G131" s="206"/>
      <c r="H131" s="210">
        <v>1.5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172</v>
      </c>
      <c r="AU131" s="216" t="s">
        <v>86</v>
      </c>
      <c r="AV131" s="13" t="s">
        <v>86</v>
      </c>
      <c r="AW131" s="13" t="s">
        <v>32</v>
      </c>
      <c r="AX131" s="13" t="s">
        <v>76</v>
      </c>
      <c r="AY131" s="216" t="s">
        <v>155</v>
      </c>
    </row>
    <row r="132" spans="2:51" s="15" customFormat="1" ht="12">
      <c r="B132" s="247"/>
      <c r="C132" s="248"/>
      <c r="D132" s="207" t="s">
        <v>172</v>
      </c>
      <c r="E132" s="249" t="s">
        <v>1</v>
      </c>
      <c r="F132" s="250" t="s">
        <v>539</v>
      </c>
      <c r="G132" s="248"/>
      <c r="H132" s="249" t="s">
        <v>1</v>
      </c>
      <c r="I132" s="251"/>
      <c r="J132" s="248"/>
      <c r="K132" s="248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172</v>
      </c>
      <c r="AU132" s="256" t="s">
        <v>86</v>
      </c>
      <c r="AV132" s="15" t="s">
        <v>84</v>
      </c>
      <c r="AW132" s="15" t="s">
        <v>32</v>
      </c>
      <c r="AX132" s="15" t="s">
        <v>76</v>
      </c>
      <c r="AY132" s="256" t="s">
        <v>155</v>
      </c>
    </row>
    <row r="133" spans="2:51" s="13" customFormat="1" ht="12">
      <c r="B133" s="205"/>
      <c r="C133" s="206"/>
      <c r="D133" s="207" t="s">
        <v>172</v>
      </c>
      <c r="E133" s="208" t="s">
        <v>1</v>
      </c>
      <c r="F133" s="209" t="s">
        <v>540</v>
      </c>
      <c r="G133" s="206"/>
      <c r="H133" s="210">
        <v>13.5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172</v>
      </c>
      <c r="AU133" s="216" t="s">
        <v>86</v>
      </c>
      <c r="AV133" s="13" t="s">
        <v>86</v>
      </c>
      <c r="AW133" s="13" t="s">
        <v>32</v>
      </c>
      <c r="AX133" s="13" t="s">
        <v>76</v>
      </c>
      <c r="AY133" s="216" t="s">
        <v>155</v>
      </c>
    </row>
    <row r="134" spans="2:51" s="15" customFormat="1" ht="12">
      <c r="B134" s="247"/>
      <c r="C134" s="248"/>
      <c r="D134" s="207" t="s">
        <v>172</v>
      </c>
      <c r="E134" s="249" t="s">
        <v>1</v>
      </c>
      <c r="F134" s="250" t="s">
        <v>541</v>
      </c>
      <c r="G134" s="248"/>
      <c r="H134" s="249" t="s">
        <v>1</v>
      </c>
      <c r="I134" s="251"/>
      <c r="J134" s="248"/>
      <c r="K134" s="248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172</v>
      </c>
      <c r="AU134" s="256" t="s">
        <v>86</v>
      </c>
      <c r="AV134" s="15" t="s">
        <v>84</v>
      </c>
      <c r="AW134" s="15" t="s">
        <v>32</v>
      </c>
      <c r="AX134" s="15" t="s">
        <v>76</v>
      </c>
      <c r="AY134" s="256" t="s">
        <v>155</v>
      </c>
    </row>
    <row r="135" spans="2:51" s="13" customFormat="1" ht="12">
      <c r="B135" s="205"/>
      <c r="C135" s="206"/>
      <c r="D135" s="207" t="s">
        <v>172</v>
      </c>
      <c r="E135" s="208" t="s">
        <v>1</v>
      </c>
      <c r="F135" s="209" t="s">
        <v>542</v>
      </c>
      <c r="G135" s="206"/>
      <c r="H135" s="210">
        <v>215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172</v>
      </c>
      <c r="AU135" s="216" t="s">
        <v>86</v>
      </c>
      <c r="AV135" s="13" t="s">
        <v>86</v>
      </c>
      <c r="AW135" s="13" t="s">
        <v>32</v>
      </c>
      <c r="AX135" s="13" t="s">
        <v>76</v>
      </c>
      <c r="AY135" s="216" t="s">
        <v>155</v>
      </c>
    </row>
    <row r="136" spans="2:51" s="14" customFormat="1" ht="12">
      <c r="B136" s="217"/>
      <c r="C136" s="218"/>
      <c r="D136" s="207" t="s">
        <v>172</v>
      </c>
      <c r="E136" s="219" t="s">
        <v>1</v>
      </c>
      <c r="F136" s="220" t="s">
        <v>174</v>
      </c>
      <c r="G136" s="218"/>
      <c r="H136" s="221">
        <v>230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172</v>
      </c>
      <c r="AU136" s="227" t="s">
        <v>86</v>
      </c>
      <c r="AV136" s="14" t="s">
        <v>162</v>
      </c>
      <c r="AW136" s="14" t="s">
        <v>32</v>
      </c>
      <c r="AX136" s="14" t="s">
        <v>84</v>
      </c>
      <c r="AY136" s="227" t="s">
        <v>155</v>
      </c>
    </row>
    <row r="137" spans="1:65" s="2" customFormat="1" ht="66.75" customHeight="1">
      <c r="A137" s="34"/>
      <c r="B137" s="35"/>
      <c r="C137" s="192" t="s">
        <v>167</v>
      </c>
      <c r="D137" s="192" t="s">
        <v>157</v>
      </c>
      <c r="E137" s="193" t="s">
        <v>211</v>
      </c>
      <c r="F137" s="194" t="s">
        <v>212</v>
      </c>
      <c r="G137" s="195" t="s">
        <v>113</v>
      </c>
      <c r="H137" s="196">
        <v>230</v>
      </c>
      <c r="I137" s="197"/>
      <c r="J137" s="198">
        <f>ROUND(I137*H137,2)</f>
        <v>0</v>
      </c>
      <c r="K137" s="194" t="s">
        <v>1</v>
      </c>
      <c r="L137" s="39"/>
      <c r="M137" s="199" t="s">
        <v>1</v>
      </c>
      <c r="N137" s="200" t="s">
        <v>41</v>
      </c>
      <c r="O137" s="7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162</v>
      </c>
      <c r="AT137" s="203" t="s">
        <v>157</v>
      </c>
      <c r="AU137" s="203" t="s">
        <v>86</v>
      </c>
      <c r="AY137" s="17" t="s">
        <v>155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84</v>
      </c>
      <c r="BK137" s="204">
        <f>ROUND(I137*H137,2)</f>
        <v>0</v>
      </c>
      <c r="BL137" s="17" t="s">
        <v>162</v>
      </c>
      <c r="BM137" s="203" t="s">
        <v>543</v>
      </c>
    </row>
    <row r="138" spans="2:51" s="13" customFormat="1" ht="12">
      <c r="B138" s="205"/>
      <c r="C138" s="206"/>
      <c r="D138" s="207" t="s">
        <v>172</v>
      </c>
      <c r="E138" s="208" t="s">
        <v>1</v>
      </c>
      <c r="F138" s="209" t="s">
        <v>544</v>
      </c>
      <c r="G138" s="206"/>
      <c r="H138" s="210">
        <v>230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172</v>
      </c>
      <c r="AU138" s="216" t="s">
        <v>86</v>
      </c>
      <c r="AV138" s="13" t="s">
        <v>86</v>
      </c>
      <c r="AW138" s="13" t="s">
        <v>32</v>
      </c>
      <c r="AX138" s="13" t="s">
        <v>84</v>
      </c>
      <c r="AY138" s="216" t="s">
        <v>155</v>
      </c>
    </row>
    <row r="139" spans="1:65" s="2" customFormat="1" ht="37.7" customHeight="1">
      <c r="A139" s="34"/>
      <c r="B139" s="35"/>
      <c r="C139" s="192" t="s">
        <v>162</v>
      </c>
      <c r="D139" s="192" t="s">
        <v>157</v>
      </c>
      <c r="E139" s="193" t="s">
        <v>545</v>
      </c>
      <c r="F139" s="194" t="s">
        <v>546</v>
      </c>
      <c r="G139" s="195" t="s">
        <v>160</v>
      </c>
      <c r="H139" s="196">
        <v>423</v>
      </c>
      <c r="I139" s="197"/>
      <c r="J139" s="198">
        <f>ROUND(I139*H139,2)</f>
        <v>0</v>
      </c>
      <c r="K139" s="194" t="s">
        <v>161</v>
      </c>
      <c r="L139" s="39"/>
      <c r="M139" s="199" t="s">
        <v>1</v>
      </c>
      <c r="N139" s="200" t="s">
        <v>41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162</v>
      </c>
      <c r="AT139" s="203" t="s">
        <v>157</v>
      </c>
      <c r="AU139" s="203" t="s">
        <v>86</v>
      </c>
      <c r="AY139" s="17" t="s">
        <v>155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84</v>
      </c>
      <c r="BK139" s="204">
        <f>ROUND(I139*H139,2)</f>
        <v>0</v>
      </c>
      <c r="BL139" s="17" t="s">
        <v>162</v>
      </c>
      <c r="BM139" s="203" t="s">
        <v>547</v>
      </c>
    </row>
    <row r="140" spans="1:65" s="2" customFormat="1" ht="16.5" customHeight="1">
      <c r="A140" s="34"/>
      <c r="B140" s="35"/>
      <c r="C140" s="228" t="s">
        <v>179</v>
      </c>
      <c r="D140" s="228" t="s">
        <v>204</v>
      </c>
      <c r="E140" s="229" t="s">
        <v>548</v>
      </c>
      <c r="F140" s="230" t="s">
        <v>549</v>
      </c>
      <c r="G140" s="231" t="s">
        <v>550</v>
      </c>
      <c r="H140" s="232">
        <v>8.46</v>
      </c>
      <c r="I140" s="233"/>
      <c r="J140" s="234">
        <f>ROUND(I140*H140,2)</f>
        <v>0</v>
      </c>
      <c r="K140" s="230" t="s">
        <v>161</v>
      </c>
      <c r="L140" s="235"/>
      <c r="M140" s="236" t="s">
        <v>1</v>
      </c>
      <c r="N140" s="237" t="s">
        <v>41</v>
      </c>
      <c r="O140" s="71"/>
      <c r="P140" s="201">
        <f>O140*H140</f>
        <v>0</v>
      </c>
      <c r="Q140" s="201">
        <v>0.001</v>
      </c>
      <c r="R140" s="201">
        <f>Q140*H140</f>
        <v>0.00846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197</v>
      </c>
      <c r="AT140" s="203" t="s">
        <v>204</v>
      </c>
      <c r="AU140" s="203" t="s">
        <v>86</v>
      </c>
      <c r="AY140" s="17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162</v>
      </c>
      <c r="BM140" s="203" t="s">
        <v>551</v>
      </c>
    </row>
    <row r="141" spans="2:51" s="13" customFormat="1" ht="12">
      <c r="B141" s="205"/>
      <c r="C141" s="206"/>
      <c r="D141" s="207" t="s">
        <v>172</v>
      </c>
      <c r="E141" s="206"/>
      <c r="F141" s="209" t="s">
        <v>552</v>
      </c>
      <c r="G141" s="206"/>
      <c r="H141" s="210">
        <v>8.46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172</v>
      </c>
      <c r="AU141" s="216" t="s">
        <v>86</v>
      </c>
      <c r="AV141" s="13" t="s">
        <v>86</v>
      </c>
      <c r="AW141" s="13" t="s">
        <v>4</v>
      </c>
      <c r="AX141" s="13" t="s">
        <v>84</v>
      </c>
      <c r="AY141" s="216" t="s">
        <v>155</v>
      </c>
    </row>
    <row r="142" spans="1:65" s="2" customFormat="1" ht="33" customHeight="1">
      <c r="A142" s="34"/>
      <c r="B142" s="35"/>
      <c r="C142" s="192" t="s">
        <v>183</v>
      </c>
      <c r="D142" s="192" t="s">
        <v>157</v>
      </c>
      <c r="E142" s="193" t="s">
        <v>216</v>
      </c>
      <c r="F142" s="194" t="s">
        <v>217</v>
      </c>
      <c r="G142" s="195" t="s">
        <v>160</v>
      </c>
      <c r="H142" s="196">
        <v>324</v>
      </c>
      <c r="I142" s="197"/>
      <c r="J142" s="198">
        <f>ROUND(I142*H142,2)</f>
        <v>0</v>
      </c>
      <c r="K142" s="194" t="s">
        <v>161</v>
      </c>
      <c r="L142" s="39"/>
      <c r="M142" s="199" t="s">
        <v>1</v>
      </c>
      <c r="N142" s="200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162</v>
      </c>
      <c r="AT142" s="203" t="s">
        <v>157</v>
      </c>
      <c r="AU142" s="203" t="s">
        <v>86</v>
      </c>
      <c r="AY142" s="17" t="s">
        <v>155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162</v>
      </c>
      <c r="BM142" s="203" t="s">
        <v>553</v>
      </c>
    </row>
    <row r="143" spans="2:51" s="13" customFormat="1" ht="12">
      <c r="B143" s="205"/>
      <c r="C143" s="206"/>
      <c r="D143" s="207" t="s">
        <v>172</v>
      </c>
      <c r="E143" s="208" t="s">
        <v>1</v>
      </c>
      <c r="F143" s="209" t="s">
        <v>554</v>
      </c>
      <c r="G143" s="206"/>
      <c r="H143" s="210">
        <v>270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172</v>
      </c>
      <c r="AU143" s="216" t="s">
        <v>86</v>
      </c>
      <c r="AV143" s="13" t="s">
        <v>86</v>
      </c>
      <c r="AW143" s="13" t="s">
        <v>32</v>
      </c>
      <c r="AX143" s="13" t="s">
        <v>84</v>
      </c>
      <c r="AY143" s="216" t="s">
        <v>155</v>
      </c>
    </row>
    <row r="144" spans="2:51" s="13" customFormat="1" ht="12">
      <c r="B144" s="205"/>
      <c r="C144" s="206"/>
      <c r="D144" s="207" t="s">
        <v>172</v>
      </c>
      <c r="E144" s="206"/>
      <c r="F144" s="209" t="s">
        <v>555</v>
      </c>
      <c r="G144" s="206"/>
      <c r="H144" s="210">
        <v>324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172</v>
      </c>
      <c r="AU144" s="216" t="s">
        <v>86</v>
      </c>
      <c r="AV144" s="13" t="s">
        <v>86</v>
      </c>
      <c r="AW144" s="13" t="s">
        <v>4</v>
      </c>
      <c r="AX144" s="13" t="s">
        <v>84</v>
      </c>
      <c r="AY144" s="216" t="s">
        <v>155</v>
      </c>
    </row>
    <row r="145" spans="1:65" s="2" customFormat="1" ht="37.7" customHeight="1">
      <c r="A145" s="34"/>
      <c r="B145" s="35"/>
      <c r="C145" s="192" t="s">
        <v>189</v>
      </c>
      <c r="D145" s="192" t="s">
        <v>157</v>
      </c>
      <c r="E145" s="193" t="s">
        <v>556</v>
      </c>
      <c r="F145" s="194" t="s">
        <v>557</v>
      </c>
      <c r="G145" s="195" t="s">
        <v>160</v>
      </c>
      <c r="H145" s="196">
        <v>423</v>
      </c>
      <c r="I145" s="197"/>
      <c r="J145" s="198">
        <f>ROUND(I145*H145,2)</f>
        <v>0</v>
      </c>
      <c r="K145" s="194" t="s">
        <v>161</v>
      </c>
      <c r="L145" s="39"/>
      <c r="M145" s="199" t="s">
        <v>1</v>
      </c>
      <c r="N145" s="200" t="s">
        <v>41</v>
      </c>
      <c r="O145" s="7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162</v>
      </c>
      <c r="AT145" s="203" t="s">
        <v>157</v>
      </c>
      <c r="AU145" s="203" t="s">
        <v>86</v>
      </c>
      <c r="AY145" s="17" t="s">
        <v>155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84</v>
      </c>
      <c r="BK145" s="204">
        <f>ROUND(I145*H145,2)</f>
        <v>0</v>
      </c>
      <c r="BL145" s="17" t="s">
        <v>162</v>
      </c>
      <c r="BM145" s="203" t="s">
        <v>558</v>
      </c>
    </row>
    <row r="146" spans="1:65" s="2" customFormat="1" ht="16.5" customHeight="1">
      <c r="A146" s="34"/>
      <c r="B146" s="35"/>
      <c r="C146" s="228" t="s">
        <v>197</v>
      </c>
      <c r="D146" s="228" t="s">
        <v>204</v>
      </c>
      <c r="E146" s="229" t="s">
        <v>559</v>
      </c>
      <c r="F146" s="230" t="s">
        <v>560</v>
      </c>
      <c r="G146" s="231" t="s">
        <v>113</v>
      </c>
      <c r="H146" s="232">
        <v>84.6</v>
      </c>
      <c r="I146" s="233"/>
      <c r="J146" s="234">
        <f>ROUND(I146*H146,2)</f>
        <v>0</v>
      </c>
      <c r="K146" s="230" t="s">
        <v>161</v>
      </c>
      <c r="L146" s="235"/>
      <c r="M146" s="236" t="s">
        <v>1</v>
      </c>
      <c r="N146" s="237" t="s">
        <v>41</v>
      </c>
      <c r="O146" s="71"/>
      <c r="P146" s="201">
        <f>O146*H146</f>
        <v>0</v>
      </c>
      <c r="Q146" s="201">
        <v>0.21</v>
      </c>
      <c r="R146" s="201">
        <f>Q146*H146</f>
        <v>17.766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197</v>
      </c>
      <c r="AT146" s="203" t="s">
        <v>204</v>
      </c>
      <c r="AU146" s="203" t="s">
        <v>86</v>
      </c>
      <c r="AY146" s="17" t="s">
        <v>155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84</v>
      </c>
      <c r="BK146" s="204">
        <f>ROUND(I146*H146,2)</f>
        <v>0</v>
      </c>
      <c r="BL146" s="17" t="s">
        <v>162</v>
      </c>
      <c r="BM146" s="203" t="s">
        <v>561</v>
      </c>
    </row>
    <row r="147" spans="2:51" s="13" customFormat="1" ht="12">
      <c r="B147" s="205"/>
      <c r="C147" s="206"/>
      <c r="D147" s="207" t="s">
        <v>172</v>
      </c>
      <c r="E147" s="208" t="s">
        <v>1</v>
      </c>
      <c r="F147" s="209" t="s">
        <v>562</v>
      </c>
      <c r="G147" s="206"/>
      <c r="H147" s="210">
        <v>84.6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172</v>
      </c>
      <c r="AU147" s="216" t="s">
        <v>86</v>
      </c>
      <c r="AV147" s="13" t="s">
        <v>86</v>
      </c>
      <c r="AW147" s="13" t="s">
        <v>32</v>
      </c>
      <c r="AX147" s="13" t="s">
        <v>84</v>
      </c>
      <c r="AY147" s="216" t="s">
        <v>155</v>
      </c>
    </row>
    <row r="148" spans="2:63" s="12" customFormat="1" ht="22.7" customHeight="1">
      <c r="B148" s="176"/>
      <c r="C148" s="177"/>
      <c r="D148" s="178" t="s">
        <v>75</v>
      </c>
      <c r="E148" s="190" t="s">
        <v>167</v>
      </c>
      <c r="F148" s="190" t="s">
        <v>563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P149</f>
        <v>0</v>
      </c>
      <c r="Q148" s="184"/>
      <c r="R148" s="185">
        <f>R149</f>
        <v>0</v>
      </c>
      <c r="S148" s="184"/>
      <c r="T148" s="186">
        <f>T149</f>
        <v>0</v>
      </c>
      <c r="AR148" s="187" t="s">
        <v>84</v>
      </c>
      <c r="AT148" s="188" t="s">
        <v>75</v>
      </c>
      <c r="AU148" s="188" t="s">
        <v>84</v>
      </c>
      <c r="AY148" s="187" t="s">
        <v>155</v>
      </c>
      <c r="BK148" s="189">
        <f>BK149</f>
        <v>0</v>
      </c>
    </row>
    <row r="149" spans="1:65" s="2" customFormat="1" ht="16.5" customHeight="1">
      <c r="A149" s="34"/>
      <c r="B149" s="35"/>
      <c r="C149" s="192" t="s">
        <v>203</v>
      </c>
      <c r="D149" s="192" t="s">
        <v>157</v>
      </c>
      <c r="E149" s="193" t="s">
        <v>564</v>
      </c>
      <c r="F149" s="194" t="s">
        <v>565</v>
      </c>
      <c r="G149" s="195" t="s">
        <v>566</v>
      </c>
      <c r="H149" s="196">
        <v>4</v>
      </c>
      <c r="I149" s="197"/>
      <c r="J149" s="198">
        <f>ROUND(I149*H149,2)</f>
        <v>0</v>
      </c>
      <c r="K149" s="194" t="s">
        <v>161</v>
      </c>
      <c r="L149" s="39"/>
      <c r="M149" s="199" t="s">
        <v>1</v>
      </c>
      <c r="N149" s="200" t="s">
        <v>41</v>
      </c>
      <c r="O149" s="7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162</v>
      </c>
      <c r="AT149" s="203" t="s">
        <v>157</v>
      </c>
      <c r="AU149" s="203" t="s">
        <v>86</v>
      </c>
      <c r="AY149" s="17" t="s">
        <v>155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84</v>
      </c>
      <c r="BK149" s="204">
        <f>ROUND(I149*H149,2)</f>
        <v>0</v>
      </c>
      <c r="BL149" s="17" t="s">
        <v>162</v>
      </c>
      <c r="BM149" s="203" t="s">
        <v>567</v>
      </c>
    </row>
    <row r="150" spans="2:63" s="12" customFormat="1" ht="22.7" customHeight="1">
      <c r="B150" s="176"/>
      <c r="C150" s="177"/>
      <c r="D150" s="178" t="s">
        <v>75</v>
      </c>
      <c r="E150" s="190" t="s">
        <v>179</v>
      </c>
      <c r="F150" s="190" t="s">
        <v>231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SUM(P151:P182)</f>
        <v>0</v>
      </c>
      <c r="Q150" s="184"/>
      <c r="R150" s="185">
        <f>SUM(R151:R182)</f>
        <v>72.6378</v>
      </c>
      <c r="S150" s="184"/>
      <c r="T150" s="186">
        <f>SUM(T151:T182)</f>
        <v>0</v>
      </c>
      <c r="AR150" s="187" t="s">
        <v>84</v>
      </c>
      <c r="AT150" s="188" t="s">
        <v>75</v>
      </c>
      <c r="AU150" s="188" t="s">
        <v>84</v>
      </c>
      <c r="AY150" s="187" t="s">
        <v>155</v>
      </c>
      <c r="BK150" s="189">
        <f>SUM(BK151:BK182)</f>
        <v>0</v>
      </c>
    </row>
    <row r="151" spans="1:65" s="2" customFormat="1" ht="33" customHeight="1">
      <c r="A151" s="34"/>
      <c r="B151" s="35"/>
      <c r="C151" s="192" t="s">
        <v>210</v>
      </c>
      <c r="D151" s="192" t="s">
        <v>157</v>
      </c>
      <c r="E151" s="193" t="s">
        <v>568</v>
      </c>
      <c r="F151" s="194" t="s">
        <v>569</v>
      </c>
      <c r="G151" s="195" t="s">
        <v>160</v>
      </c>
      <c r="H151" s="196">
        <v>297</v>
      </c>
      <c r="I151" s="197"/>
      <c r="J151" s="198">
        <f>ROUND(I151*H151,2)</f>
        <v>0</v>
      </c>
      <c r="K151" s="194" t="s">
        <v>161</v>
      </c>
      <c r="L151" s="39"/>
      <c r="M151" s="199" t="s">
        <v>1</v>
      </c>
      <c r="N151" s="200" t="s">
        <v>41</v>
      </c>
      <c r="O151" s="71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162</v>
      </c>
      <c r="AT151" s="203" t="s">
        <v>157</v>
      </c>
      <c r="AU151" s="203" t="s">
        <v>86</v>
      </c>
      <c r="AY151" s="17" t="s">
        <v>155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7" t="s">
        <v>84</v>
      </c>
      <c r="BK151" s="204">
        <f>ROUND(I151*H151,2)</f>
        <v>0</v>
      </c>
      <c r="BL151" s="17" t="s">
        <v>162</v>
      </c>
      <c r="BM151" s="203" t="s">
        <v>570</v>
      </c>
    </row>
    <row r="152" spans="2:51" s="15" customFormat="1" ht="12">
      <c r="B152" s="247"/>
      <c r="C152" s="248"/>
      <c r="D152" s="207" t="s">
        <v>172</v>
      </c>
      <c r="E152" s="249" t="s">
        <v>1</v>
      </c>
      <c r="F152" s="250" t="s">
        <v>571</v>
      </c>
      <c r="G152" s="248"/>
      <c r="H152" s="249" t="s">
        <v>1</v>
      </c>
      <c r="I152" s="251"/>
      <c r="J152" s="248"/>
      <c r="K152" s="248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172</v>
      </c>
      <c r="AU152" s="256" t="s">
        <v>86</v>
      </c>
      <c r="AV152" s="15" t="s">
        <v>84</v>
      </c>
      <c r="AW152" s="15" t="s">
        <v>32</v>
      </c>
      <c r="AX152" s="15" t="s">
        <v>76</v>
      </c>
      <c r="AY152" s="256" t="s">
        <v>155</v>
      </c>
    </row>
    <row r="153" spans="2:51" s="13" customFormat="1" ht="12">
      <c r="B153" s="205"/>
      <c r="C153" s="206"/>
      <c r="D153" s="207" t="s">
        <v>172</v>
      </c>
      <c r="E153" s="208" t="s">
        <v>1</v>
      </c>
      <c r="F153" s="209" t="s">
        <v>210</v>
      </c>
      <c r="G153" s="206"/>
      <c r="H153" s="210">
        <v>10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172</v>
      </c>
      <c r="AU153" s="216" t="s">
        <v>86</v>
      </c>
      <c r="AV153" s="13" t="s">
        <v>86</v>
      </c>
      <c r="AW153" s="13" t="s">
        <v>32</v>
      </c>
      <c r="AX153" s="13" t="s">
        <v>76</v>
      </c>
      <c r="AY153" s="216" t="s">
        <v>155</v>
      </c>
    </row>
    <row r="154" spans="2:51" s="15" customFormat="1" ht="12">
      <c r="B154" s="247"/>
      <c r="C154" s="248"/>
      <c r="D154" s="207" t="s">
        <v>172</v>
      </c>
      <c r="E154" s="249" t="s">
        <v>1</v>
      </c>
      <c r="F154" s="250" t="s">
        <v>539</v>
      </c>
      <c r="G154" s="248"/>
      <c r="H154" s="249" t="s">
        <v>1</v>
      </c>
      <c r="I154" s="251"/>
      <c r="J154" s="248"/>
      <c r="K154" s="248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172</v>
      </c>
      <c r="AU154" s="256" t="s">
        <v>86</v>
      </c>
      <c r="AV154" s="15" t="s">
        <v>84</v>
      </c>
      <c r="AW154" s="15" t="s">
        <v>32</v>
      </c>
      <c r="AX154" s="15" t="s">
        <v>76</v>
      </c>
      <c r="AY154" s="256" t="s">
        <v>155</v>
      </c>
    </row>
    <row r="155" spans="2:51" s="13" customFormat="1" ht="12">
      <c r="B155" s="205"/>
      <c r="C155" s="206"/>
      <c r="D155" s="207" t="s">
        <v>172</v>
      </c>
      <c r="E155" s="208" t="s">
        <v>1</v>
      </c>
      <c r="F155" s="209" t="s">
        <v>368</v>
      </c>
      <c r="G155" s="206"/>
      <c r="H155" s="210">
        <v>45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172</v>
      </c>
      <c r="AU155" s="216" t="s">
        <v>86</v>
      </c>
      <c r="AV155" s="13" t="s">
        <v>86</v>
      </c>
      <c r="AW155" s="13" t="s">
        <v>32</v>
      </c>
      <c r="AX155" s="13" t="s">
        <v>76</v>
      </c>
      <c r="AY155" s="216" t="s">
        <v>155</v>
      </c>
    </row>
    <row r="156" spans="2:51" s="15" customFormat="1" ht="12">
      <c r="B156" s="247"/>
      <c r="C156" s="248"/>
      <c r="D156" s="207" t="s">
        <v>172</v>
      </c>
      <c r="E156" s="249" t="s">
        <v>1</v>
      </c>
      <c r="F156" s="250" t="s">
        <v>541</v>
      </c>
      <c r="G156" s="248"/>
      <c r="H156" s="249" t="s">
        <v>1</v>
      </c>
      <c r="I156" s="251"/>
      <c r="J156" s="248"/>
      <c r="K156" s="248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172</v>
      </c>
      <c r="AU156" s="256" t="s">
        <v>86</v>
      </c>
      <c r="AV156" s="15" t="s">
        <v>84</v>
      </c>
      <c r="AW156" s="15" t="s">
        <v>32</v>
      </c>
      <c r="AX156" s="15" t="s">
        <v>76</v>
      </c>
      <c r="AY156" s="256" t="s">
        <v>155</v>
      </c>
    </row>
    <row r="157" spans="2:51" s="13" customFormat="1" ht="12">
      <c r="B157" s="205"/>
      <c r="C157" s="206"/>
      <c r="D157" s="207" t="s">
        <v>172</v>
      </c>
      <c r="E157" s="208" t="s">
        <v>1</v>
      </c>
      <c r="F157" s="209" t="s">
        <v>542</v>
      </c>
      <c r="G157" s="206"/>
      <c r="H157" s="210">
        <v>215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172</v>
      </c>
      <c r="AU157" s="216" t="s">
        <v>86</v>
      </c>
      <c r="AV157" s="13" t="s">
        <v>86</v>
      </c>
      <c r="AW157" s="13" t="s">
        <v>32</v>
      </c>
      <c r="AX157" s="13" t="s">
        <v>76</v>
      </c>
      <c r="AY157" s="216" t="s">
        <v>155</v>
      </c>
    </row>
    <row r="158" spans="2:51" s="14" customFormat="1" ht="12">
      <c r="B158" s="217"/>
      <c r="C158" s="218"/>
      <c r="D158" s="207" t="s">
        <v>172</v>
      </c>
      <c r="E158" s="219" t="s">
        <v>1</v>
      </c>
      <c r="F158" s="220" t="s">
        <v>174</v>
      </c>
      <c r="G158" s="218"/>
      <c r="H158" s="221">
        <v>270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172</v>
      </c>
      <c r="AU158" s="227" t="s">
        <v>86</v>
      </c>
      <c r="AV158" s="14" t="s">
        <v>162</v>
      </c>
      <c r="AW158" s="14" t="s">
        <v>32</v>
      </c>
      <c r="AX158" s="14" t="s">
        <v>84</v>
      </c>
      <c r="AY158" s="227" t="s">
        <v>155</v>
      </c>
    </row>
    <row r="159" spans="2:51" s="13" customFormat="1" ht="12">
      <c r="B159" s="205"/>
      <c r="C159" s="206"/>
      <c r="D159" s="207" t="s">
        <v>172</v>
      </c>
      <c r="E159" s="206"/>
      <c r="F159" s="209" t="s">
        <v>572</v>
      </c>
      <c r="G159" s="206"/>
      <c r="H159" s="210">
        <v>297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172</v>
      </c>
      <c r="AU159" s="216" t="s">
        <v>86</v>
      </c>
      <c r="AV159" s="13" t="s">
        <v>86</v>
      </c>
      <c r="AW159" s="13" t="s">
        <v>4</v>
      </c>
      <c r="AX159" s="13" t="s">
        <v>84</v>
      </c>
      <c r="AY159" s="216" t="s">
        <v>155</v>
      </c>
    </row>
    <row r="160" spans="1:65" s="2" customFormat="1" ht="33" customHeight="1">
      <c r="A160" s="34"/>
      <c r="B160" s="35"/>
      <c r="C160" s="192" t="s">
        <v>215</v>
      </c>
      <c r="D160" s="192" t="s">
        <v>157</v>
      </c>
      <c r="E160" s="193" t="s">
        <v>516</v>
      </c>
      <c r="F160" s="194" t="s">
        <v>517</v>
      </c>
      <c r="G160" s="195" t="s">
        <v>160</v>
      </c>
      <c r="H160" s="196">
        <v>312</v>
      </c>
      <c r="I160" s="197"/>
      <c r="J160" s="198">
        <f>ROUND(I160*H160,2)</f>
        <v>0</v>
      </c>
      <c r="K160" s="194" t="s">
        <v>161</v>
      </c>
      <c r="L160" s="39"/>
      <c r="M160" s="199" t="s">
        <v>1</v>
      </c>
      <c r="N160" s="200" t="s">
        <v>41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162</v>
      </c>
      <c r="AT160" s="203" t="s">
        <v>157</v>
      </c>
      <c r="AU160" s="203" t="s">
        <v>86</v>
      </c>
      <c r="AY160" s="17" t="s">
        <v>155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84</v>
      </c>
      <c r="BK160" s="204">
        <f>ROUND(I160*H160,2)</f>
        <v>0</v>
      </c>
      <c r="BL160" s="17" t="s">
        <v>162</v>
      </c>
      <c r="BM160" s="203" t="s">
        <v>573</v>
      </c>
    </row>
    <row r="161" spans="2:51" s="15" customFormat="1" ht="12">
      <c r="B161" s="247"/>
      <c r="C161" s="248"/>
      <c r="D161" s="207" t="s">
        <v>172</v>
      </c>
      <c r="E161" s="249" t="s">
        <v>1</v>
      </c>
      <c r="F161" s="250" t="s">
        <v>539</v>
      </c>
      <c r="G161" s="248"/>
      <c r="H161" s="249" t="s">
        <v>1</v>
      </c>
      <c r="I161" s="251"/>
      <c r="J161" s="248"/>
      <c r="K161" s="248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172</v>
      </c>
      <c r="AU161" s="256" t="s">
        <v>86</v>
      </c>
      <c r="AV161" s="15" t="s">
        <v>84</v>
      </c>
      <c r="AW161" s="15" t="s">
        <v>32</v>
      </c>
      <c r="AX161" s="15" t="s">
        <v>76</v>
      </c>
      <c r="AY161" s="256" t="s">
        <v>155</v>
      </c>
    </row>
    <row r="162" spans="2:51" s="13" customFormat="1" ht="12">
      <c r="B162" s="205"/>
      <c r="C162" s="206"/>
      <c r="D162" s="207" t="s">
        <v>172</v>
      </c>
      <c r="E162" s="208" t="s">
        <v>1</v>
      </c>
      <c r="F162" s="209" t="s">
        <v>368</v>
      </c>
      <c r="G162" s="206"/>
      <c r="H162" s="210">
        <v>45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172</v>
      </c>
      <c r="AU162" s="216" t="s">
        <v>86</v>
      </c>
      <c r="AV162" s="13" t="s">
        <v>86</v>
      </c>
      <c r="AW162" s="13" t="s">
        <v>32</v>
      </c>
      <c r="AX162" s="13" t="s">
        <v>76</v>
      </c>
      <c r="AY162" s="216" t="s">
        <v>155</v>
      </c>
    </row>
    <row r="163" spans="2:51" s="15" customFormat="1" ht="12">
      <c r="B163" s="247"/>
      <c r="C163" s="248"/>
      <c r="D163" s="207" t="s">
        <v>172</v>
      </c>
      <c r="E163" s="249" t="s">
        <v>1</v>
      </c>
      <c r="F163" s="250" t="s">
        <v>541</v>
      </c>
      <c r="G163" s="248"/>
      <c r="H163" s="249" t="s">
        <v>1</v>
      </c>
      <c r="I163" s="251"/>
      <c r="J163" s="248"/>
      <c r="K163" s="248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172</v>
      </c>
      <c r="AU163" s="256" t="s">
        <v>86</v>
      </c>
      <c r="AV163" s="15" t="s">
        <v>84</v>
      </c>
      <c r="AW163" s="15" t="s">
        <v>32</v>
      </c>
      <c r="AX163" s="15" t="s">
        <v>76</v>
      </c>
      <c r="AY163" s="256" t="s">
        <v>155</v>
      </c>
    </row>
    <row r="164" spans="2:51" s="13" customFormat="1" ht="12">
      <c r="B164" s="205"/>
      <c r="C164" s="206"/>
      <c r="D164" s="207" t="s">
        <v>172</v>
      </c>
      <c r="E164" s="208" t="s">
        <v>1</v>
      </c>
      <c r="F164" s="209" t="s">
        <v>542</v>
      </c>
      <c r="G164" s="206"/>
      <c r="H164" s="210">
        <v>215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172</v>
      </c>
      <c r="AU164" s="216" t="s">
        <v>86</v>
      </c>
      <c r="AV164" s="13" t="s">
        <v>86</v>
      </c>
      <c r="AW164" s="13" t="s">
        <v>32</v>
      </c>
      <c r="AX164" s="13" t="s">
        <v>76</v>
      </c>
      <c r="AY164" s="216" t="s">
        <v>155</v>
      </c>
    </row>
    <row r="165" spans="2:51" s="14" customFormat="1" ht="12">
      <c r="B165" s="217"/>
      <c r="C165" s="218"/>
      <c r="D165" s="207" t="s">
        <v>172</v>
      </c>
      <c r="E165" s="219" t="s">
        <v>1</v>
      </c>
      <c r="F165" s="220" t="s">
        <v>174</v>
      </c>
      <c r="G165" s="218"/>
      <c r="H165" s="221">
        <v>260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172</v>
      </c>
      <c r="AU165" s="227" t="s">
        <v>86</v>
      </c>
      <c r="AV165" s="14" t="s">
        <v>162</v>
      </c>
      <c r="AW165" s="14" t="s">
        <v>32</v>
      </c>
      <c r="AX165" s="14" t="s">
        <v>84</v>
      </c>
      <c r="AY165" s="227" t="s">
        <v>155</v>
      </c>
    </row>
    <row r="166" spans="2:51" s="13" customFormat="1" ht="12">
      <c r="B166" s="205"/>
      <c r="C166" s="206"/>
      <c r="D166" s="207" t="s">
        <v>172</v>
      </c>
      <c r="E166" s="206"/>
      <c r="F166" s="209" t="s">
        <v>574</v>
      </c>
      <c r="G166" s="206"/>
      <c r="H166" s="210">
        <v>312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172</v>
      </c>
      <c r="AU166" s="216" t="s">
        <v>86</v>
      </c>
      <c r="AV166" s="13" t="s">
        <v>86</v>
      </c>
      <c r="AW166" s="13" t="s">
        <v>4</v>
      </c>
      <c r="AX166" s="13" t="s">
        <v>84</v>
      </c>
      <c r="AY166" s="216" t="s">
        <v>155</v>
      </c>
    </row>
    <row r="167" spans="1:65" s="2" customFormat="1" ht="78" customHeight="1">
      <c r="A167" s="34"/>
      <c r="B167" s="35"/>
      <c r="C167" s="192" t="s">
        <v>8</v>
      </c>
      <c r="D167" s="192" t="s">
        <v>157</v>
      </c>
      <c r="E167" s="193" t="s">
        <v>575</v>
      </c>
      <c r="F167" s="194" t="s">
        <v>576</v>
      </c>
      <c r="G167" s="195" t="s">
        <v>160</v>
      </c>
      <c r="H167" s="196">
        <v>10</v>
      </c>
      <c r="I167" s="197"/>
      <c r="J167" s="198">
        <f>ROUND(I167*H167,2)</f>
        <v>0</v>
      </c>
      <c r="K167" s="194" t="s">
        <v>161</v>
      </c>
      <c r="L167" s="39"/>
      <c r="M167" s="199" t="s">
        <v>1</v>
      </c>
      <c r="N167" s="200" t="s">
        <v>41</v>
      </c>
      <c r="O167" s="71"/>
      <c r="P167" s="201">
        <f>O167*H167</f>
        <v>0</v>
      </c>
      <c r="Q167" s="201">
        <v>0.08922</v>
      </c>
      <c r="R167" s="201">
        <f>Q167*H167</f>
        <v>0.8921999999999999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162</v>
      </c>
      <c r="AT167" s="203" t="s">
        <v>157</v>
      </c>
      <c r="AU167" s="203" t="s">
        <v>86</v>
      </c>
      <c r="AY167" s="17" t="s">
        <v>155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84</v>
      </c>
      <c r="BK167" s="204">
        <f>ROUND(I167*H167,2)</f>
        <v>0</v>
      </c>
      <c r="BL167" s="17" t="s">
        <v>162</v>
      </c>
      <c r="BM167" s="203" t="s">
        <v>577</v>
      </c>
    </row>
    <row r="168" spans="2:51" s="15" customFormat="1" ht="12">
      <c r="B168" s="247"/>
      <c r="C168" s="248"/>
      <c r="D168" s="207" t="s">
        <v>172</v>
      </c>
      <c r="E168" s="249" t="s">
        <v>1</v>
      </c>
      <c r="F168" s="250" t="s">
        <v>571</v>
      </c>
      <c r="G168" s="248"/>
      <c r="H168" s="249" t="s">
        <v>1</v>
      </c>
      <c r="I168" s="251"/>
      <c r="J168" s="248"/>
      <c r="K168" s="248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172</v>
      </c>
      <c r="AU168" s="256" t="s">
        <v>86</v>
      </c>
      <c r="AV168" s="15" t="s">
        <v>84</v>
      </c>
      <c r="AW168" s="15" t="s">
        <v>32</v>
      </c>
      <c r="AX168" s="15" t="s">
        <v>76</v>
      </c>
      <c r="AY168" s="256" t="s">
        <v>155</v>
      </c>
    </row>
    <row r="169" spans="2:51" s="13" customFormat="1" ht="12">
      <c r="B169" s="205"/>
      <c r="C169" s="206"/>
      <c r="D169" s="207" t="s">
        <v>172</v>
      </c>
      <c r="E169" s="208" t="s">
        <v>1</v>
      </c>
      <c r="F169" s="209" t="s">
        <v>210</v>
      </c>
      <c r="G169" s="206"/>
      <c r="H169" s="210">
        <v>10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172</v>
      </c>
      <c r="AU169" s="216" t="s">
        <v>86</v>
      </c>
      <c r="AV169" s="13" t="s">
        <v>86</v>
      </c>
      <c r="AW169" s="13" t="s">
        <v>32</v>
      </c>
      <c r="AX169" s="13" t="s">
        <v>76</v>
      </c>
      <c r="AY169" s="216" t="s">
        <v>155</v>
      </c>
    </row>
    <row r="170" spans="2:51" s="14" customFormat="1" ht="12">
      <c r="B170" s="217"/>
      <c r="C170" s="218"/>
      <c r="D170" s="207" t="s">
        <v>172</v>
      </c>
      <c r="E170" s="219" t="s">
        <v>1</v>
      </c>
      <c r="F170" s="220" t="s">
        <v>174</v>
      </c>
      <c r="G170" s="218"/>
      <c r="H170" s="221">
        <v>10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172</v>
      </c>
      <c r="AU170" s="227" t="s">
        <v>86</v>
      </c>
      <c r="AV170" s="14" t="s">
        <v>162</v>
      </c>
      <c r="AW170" s="14" t="s">
        <v>32</v>
      </c>
      <c r="AX170" s="14" t="s">
        <v>84</v>
      </c>
      <c r="AY170" s="227" t="s">
        <v>155</v>
      </c>
    </row>
    <row r="171" spans="1:65" s="2" customFormat="1" ht="21.75" customHeight="1">
      <c r="A171" s="34"/>
      <c r="B171" s="35"/>
      <c r="C171" s="228" t="s">
        <v>226</v>
      </c>
      <c r="D171" s="228" t="s">
        <v>204</v>
      </c>
      <c r="E171" s="229" t="s">
        <v>578</v>
      </c>
      <c r="F171" s="230" t="s">
        <v>579</v>
      </c>
      <c r="G171" s="231" t="s">
        <v>160</v>
      </c>
      <c r="H171" s="232">
        <v>10.3</v>
      </c>
      <c r="I171" s="233"/>
      <c r="J171" s="234">
        <f>ROUND(I171*H171,2)</f>
        <v>0</v>
      </c>
      <c r="K171" s="230" t="s">
        <v>161</v>
      </c>
      <c r="L171" s="235"/>
      <c r="M171" s="236" t="s">
        <v>1</v>
      </c>
      <c r="N171" s="237" t="s">
        <v>41</v>
      </c>
      <c r="O171" s="71"/>
      <c r="P171" s="201">
        <f>O171*H171</f>
        <v>0</v>
      </c>
      <c r="Q171" s="201">
        <v>0.131</v>
      </c>
      <c r="R171" s="201">
        <f>Q171*H171</f>
        <v>1.3493000000000002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197</v>
      </c>
      <c r="AT171" s="203" t="s">
        <v>204</v>
      </c>
      <c r="AU171" s="203" t="s">
        <v>86</v>
      </c>
      <c r="AY171" s="17" t="s">
        <v>155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84</v>
      </c>
      <c r="BK171" s="204">
        <f>ROUND(I171*H171,2)</f>
        <v>0</v>
      </c>
      <c r="BL171" s="17" t="s">
        <v>162</v>
      </c>
      <c r="BM171" s="203" t="s">
        <v>580</v>
      </c>
    </row>
    <row r="172" spans="2:51" s="13" customFormat="1" ht="12">
      <c r="B172" s="205"/>
      <c r="C172" s="206"/>
      <c r="D172" s="207" t="s">
        <v>172</v>
      </c>
      <c r="E172" s="206"/>
      <c r="F172" s="209" t="s">
        <v>581</v>
      </c>
      <c r="G172" s="206"/>
      <c r="H172" s="210">
        <v>10.3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172</v>
      </c>
      <c r="AU172" s="216" t="s">
        <v>86</v>
      </c>
      <c r="AV172" s="13" t="s">
        <v>86</v>
      </c>
      <c r="AW172" s="13" t="s">
        <v>4</v>
      </c>
      <c r="AX172" s="13" t="s">
        <v>84</v>
      </c>
      <c r="AY172" s="216" t="s">
        <v>155</v>
      </c>
    </row>
    <row r="173" spans="1:65" s="2" customFormat="1" ht="78" customHeight="1">
      <c r="A173" s="34"/>
      <c r="B173" s="35"/>
      <c r="C173" s="192" t="s">
        <v>232</v>
      </c>
      <c r="D173" s="192" t="s">
        <v>157</v>
      </c>
      <c r="E173" s="193" t="s">
        <v>582</v>
      </c>
      <c r="F173" s="194" t="s">
        <v>583</v>
      </c>
      <c r="G173" s="195" t="s">
        <v>160</v>
      </c>
      <c r="H173" s="196">
        <v>260</v>
      </c>
      <c r="I173" s="197"/>
      <c r="J173" s="198">
        <f>ROUND(I173*H173,2)</f>
        <v>0</v>
      </c>
      <c r="K173" s="194" t="s">
        <v>161</v>
      </c>
      <c r="L173" s="39"/>
      <c r="M173" s="199" t="s">
        <v>1</v>
      </c>
      <c r="N173" s="200" t="s">
        <v>41</v>
      </c>
      <c r="O173" s="71"/>
      <c r="P173" s="201">
        <f>O173*H173</f>
        <v>0</v>
      </c>
      <c r="Q173" s="201">
        <v>0.11162</v>
      </c>
      <c r="R173" s="201">
        <f>Q173*H173</f>
        <v>29.0212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162</v>
      </c>
      <c r="AT173" s="203" t="s">
        <v>157</v>
      </c>
      <c r="AU173" s="203" t="s">
        <v>86</v>
      </c>
      <c r="AY173" s="17" t="s">
        <v>155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84</v>
      </c>
      <c r="BK173" s="204">
        <f>ROUND(I173*H173,2)</f>
        <v>0</v>
      </c>
      <c r="BL173" s="17" t="s">
        <v>162</v>
      </c>
      <c r="BM173" s="203" t="s">
        <v>584</v>
      </c>
    </row>
    <row r="174" spans="2:51" s="15" customFormat="1" ht="12">
      <c r="B174" s="247"/>
      <c r="C174" s="248"/>
      <c r="D174" s="207" t="s">
        <v>172</v>
      </c>
      <c r="E174" s="249" t="s">
        <v>1</v>
      </c>
      <c r="F174" s="250" t="s">
        <v>585</v>
      </c>
      <c r="G174" s="248"/>
      <c r="H174" s="249" t="s">
        <v>1</v>
      </c>
      <c r="I174" s="251"/>
      <c r="J174" s="248"/>
      <c r="K174" s="248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172</v>
      </c>
      <c r="AU174" s="256" t="s">
        <v>86</v>
      </c>
      <c r="AV174" s="15" t="s">
        <v>84</v>
      </c>
      <c r="AW174" s="15" t="s">
        <v>32</v>
      </c>
      <c r="AX174" s="15" t="s">
        <v>76</v>
      </c>
      <c r="AY174" s="256" t="s">
        <v>155</v>
      </c>
    </row>
    <row r="175" spans="2:51" s="13" customFormat="1" ht="12">
      <c r="B175" s="205"/>
      <c r="C175" s="206"/>
      <c r="D175" s="207" t="s">
        <v>172</v>
      </c>
      <c r="E175" s="208" t="s">
        <v>1</v>
      </c>
      <c r="F175" s="209" t="s">
        <v>368</v>
      </c>
      <c r="G175" s="206"/>
      <c r="H175" s="210">
        <v>45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172</v>
      </c>
      <c r="AU175" s="216" t="s">
        <v>86</v>
      </c>
      <c r="AV175" s="13" t="s">
        <v>86</v>
      </c>
      <c r="AW175" s="13" t="s">
        <v>32</v>
      </c>
      <c r="AX175" s="13" t="s">
        <v>76</v>
      </c>
      <c r="AY175" s="216" t="s">
        <v>155</v>
      </c>
    </row>
    <row r="176" spans="2:51" s="15" customFormat="1" ht="12">
      <c r="B176" s="247"/>
      <c r="C176" s="248"/>
      <c r="D176" s="207" t="s">
        <v>172</v>
      </c>
      <c r="E176" s="249" t="s">
        <v>1</v>
      </c>
      <c r="F176" s="250" t="s">
        <v>541</v>
      </c>
      <c r="G176" s="248"/>
      <c r="H176" s="249" t="s">
        <v>1</v>
      </c>
      <c r="I176" s="251"/>
      <c r="J176" s="248"/>
      <c r="K176" s="248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172</v>
      </c>
      <c r="AU176" s="256" t="s">
        <v>86</v>
      </c>
      <c r="AV176" s="15" t="s">
        <v>84</v>
      </c>
      <c r="AW176" s="15" t="s">
        <v>32</v>
      </c>
      <c r="AX176" s="15" t="s">
        <v>76</v>
      </c>
      <c r="AY176" s="256" t="s">
        <v>155</v>
      </c>
    </row>
    <row r="177" spans="2:51" s="13" customFormat="1" ht="12">
      <c r="B177" s="205"/>
      <c r="C177" s="206"/>
      <c r="D177" s="207" t="s">
        <v>172</v>
      </c>
      <c r="E177" s="208" t="s">
        <v>1</v>
      </c>
      <c r="F177" s="209" t="s">
        <v>542</v>
      </c>
      <c r="G177" s="206"/>
      <c r="H177" s="210">
        <v>215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172</v>
      </c>
      <c r="AU177" s="216" t="s">
        <v>86</v>
      </c>
      <c r="AV177" s="13" t="s">
        <v>86</v>
      </c>
      <c r="AW177" s="13" t="s">
        <v>32</v>
      </c>
      <c r="AX177" s="13" t="s">
        <v>76</v>
      </c>
      <c r="AY177" s="216" t="s">
        <v>155</v>
      </c>
    </row>
    <row r="178" spans="2:51" s="14" customFormat="1" ht="12">
      <c r="B178" s="217"/>
      <c r="C178" s="218"/>
      <c r="D178" s="207" t="s">
        <v>172</v>
      </c>
      <c r="E178" s="219" t="s">
        <v>1</v>
      </c>
      <c r="F178" s="220" t="s">
        <v>174</v>
      </c>
      <c r="G178" s="218"/>
      <c r="H178" s="221">
        <v>260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172</v>
      </c>
      <c r="AU178" s="227" t="s">
        <v>86</v>
      </c>
      <c r="AV178" s="14" t="s">
        <v>162</v>
      </c>
      <c r="AW178" s="14" t="s">
        <v>32</v>
      </c>
      <c r="AX178" s="14" t="s">
        <v>84</v>
      </c>
      <c r="AY178" s="227" t="s">
        <v>155</v>
      </c>
    </row>
    <row r="179" spans="1:65" s="2" customFormat="1" ht="24.2" customHeight="1">
      <c r="A179" s="34"/>
      <c r="B179" s="35"/>
      <c r="C179" s="228" t="s">
        <v>236</v>
      </c>
      <c r="D179" s="228" t="s">
        <v>204</v>
      </c>
      <c r="E179" s="229" t="s">
        <v>355</v>
      </c>
      <c r="F179" s="230" t="s">
        <v>586</v>
      </c>
      <c r="G179" s="231" t="s">
        <v>160</v>
      </c>
      <c r="H179" s="232">
        <v>46.35</v>
      </c>
      <c r="I179" s="233"/>
      <c r="J179" s="234">
        <f>ROUND(I179*H179,2)</f>
        <v>0</v>
      </c>
      <c r="K179" s="230" t="s">
        <v>161</v>
      </c>
      <c r="L179" s="235"/>
      <c r="M179" s="236" t="s">
        <v>1</v>
      </c>
      <c r="N179" s="237" t="s">
        <v>41</v>
      </c>
      <c r="O179" s="71"/>
      <c r="P179" s="201">
        <f>O179*H179</f>
        <v>0</v>
      </c>
      <c r="Q179" s="201">
        <v>0.176</v>
      </c>
      <c r="R179" s="201">
        <f>Q179*H179</f>
        <v>8.1576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197</v>
      </c>
      <c r="AT179" s="203" t="s">
        <v>204</v>
      </c>
      <c r="AU179" s="203" t="s">
        <v>86</v>
      </c>
      <c r="AY179" s="17" t="s">
        <v>155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84</v>
      </c>
      <c r="BK179" s="204">
        <f>ROUND(I179*H179,2)</f>
        <v>0</v>
      </c>
      <c r="BL179" s="17" t="s">
        <v>162</v>
      </c>
      <c r="BM179" s="203" t="s">
        <v>587</v>
      </c>
    </row>
    <row r="180" spans="2:51" s="13" customFormat="1" ht="12">
      <c r="B180" s="205"/>
      <c r="C180" s="206"/>
      <c r="D180" s="207" t="s">
        <v>172</v>
      </c>
      <c r="E180" s="206"/>
      <c r="F180" s="209" t="s">
        <v>588</v>
      </c>
      <c r="G180" s="206"/>
      <c r="H180" s="210">
        <v>46.35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172</v>
      </c>
      <c r="AU180" s="216" t="s">
        <v>86</v>
      </c>
      <c r="AV180" s="13" t="s">
        <v>86</v>
      </c>
      <c r="AW180" s="13" t="s">
        <v>4</v>
      </c>
      <c r="AX180" s="13" t="s">
        <v>84</v>
      </c>
      <c r="AY180" s="216" t="s">
        <v>155</v>
      </c>
    </row>
    <row r="181" spans="1:65" s="2" customFormat="1" ht="21.75" customHeight="1">
      <c r="A181" s="34"/>
      <c r="B181" s="35"/>
      <c r="C181" s="228" t="s">
        <v>240</v>
      </c>
      <c r="D181" s="228" t="s">
        <v>204</v>
      </c>
      <c r="E181" s="229" t="s">
        <v>589</v>
      </c>
      <c r="F181" s="230" t="s">
        <v>590</v>
      </c>
      <c r="G181" s="231" t="s">
        <v>160</v>
      </c>
      <c r="H181" s="232">
        <v>221.45</v>
      </c>
      <c r="I181" s="233"/>
      <c r="J181" s="234">
        <f>ROUND(I181*H181,2)</f>
        <v>0</v>
      </c>
      <c r="K181" s="230" t="s">
        <v>161</v>
      </c>
      <c r="L181" s="235"/>
      <c r="M181" s="236" t="s">
        <v>1</v>
      </c>
      <c r="N181" s="237" t="s">
        <v>41</v>
      </c>
      <c r="O181" s="71"/>
      <c r="P181" s="201">
        <f>O181*H181</f>
        <v>0</v>
      </c>
      <c r="Q181" s="201">
        <v>0.15</v>
      </c>
      <c r="R181" s="201">
        <f>Q181*H181</f>
        <v>33.217499999999994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197</v>
      </c>
      <c r="AT181" s="203" t="s">
        <v>204</v>
      </c>
      <c r="AU181" s="203" t="s">
        <v>86</v>
      </c>
      <c r="AY181" s="17" t="s">
        <v>155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84</v>
      </c>
      <c r="BK181" s="204">
        <f>ROUND(I181*H181,2)</f>
        <v>0</v>
      </c>
      <c r="BL181" s="17" t="s">
        <v>162</v>
      </c>
      <c r="BM181" s="203" t="s">
        <v>591</v>
      </c>
    </row>
    <row r="182" spans="2:51" s="13" customFormat="1" ht="12">
      <c r="B182" s="205"/>
      <c r="C182" s="206"/>
      <c r="D182" s="207" t="s">
        <v>172</v>
      </c>
      <c r="E182" s="206"/>
      <c r="F182" s="209" t="s">
        <v>592</v>
      </c>
      <c r="G182" s="206"/>
      <c r="H182" s="210">
        <v>221.45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172</v>
      </c>
      <c r="AU182" s="216" t="s">
        <v>86</v>
      </c>
      <c r="AV182" s="13" t="s">
        <v>86</v>
      </c>
      <c r="AW182" s="13" t="s">
        <v>4</v>
      </c>
      <c r="AX182" s="13" t="s">
        <v>84</v>
      </c>
      <c r="AY182" s="216" t="s">
        <v>155</v>
      </c>
    </row>
    <row r="183" spans="2:63" s="12" customFormat="1" ht="22.7" customHeight="1">
      <c r="B183" s="176"/>
      <c r="C183" s="177"/>
      <c r="D183" s="178" t="s">
        <v>75</v>
      </c>
      <c r="E183" s="190" t="s">
        <v>203</v>
      </c>
      <c r="F183" s="190" t="s">
        <v>338</v>
      </c>
      <c r="G183" s="177"/>
      <c r="H183" s="177"/>
      <c r="I183" s="180"/>
      <c r="J183" s="191">
        <f>BK183</f>
        <v>0</v>
      </c>
      <c r="K183" s="177"/>
      <c r="L183" s="182"/>
      <c r="M183" s="183"/>
      <c r="N183" s="184"/>
      <c r="O183" s="184"/>
      <c r="P183" s="185">
        <f>SUM(P184:P193)</f>
        <v>0</v>
      </c>
      <c r="Q183" s="184"/>
      <c r="R183" s="185">
        <f>SUM(R184:R193)</f>
        <v>6.64504</v>
      </c>
      <c r="S183" s="184"/>
      <c r="T183" s="186">
        <f>SUM(T184:T193)</f>
        <v>0</v>
      </c>
      <c r="AR183" s="187" t="s">
        <v>84</v>
      </c>
      <c r="AT183" s="188" t="s">
        <v>75</v>
      </c>
      <c r="AU183" s="188" t="s">
        <v>84</v>
      </c>
      <c r="AY183" s="187" t="s">
        <v>155</v>
      </c>
      <c r="BK183" s="189">
        <f>SUM(BK184:BK193)</f>
        <v>0</v>
      </c>
    </row>
    <row r="184" spans="1:65" s="2" customFormat="1" ht="24.2" customHeight="1">
      <c r="A184" s="34"/>
      <c r="B184" s="35"/>
      <c r="C184" s="192" t="s">
        <v>245</v>
      </c>
      <c r="D184" s="192" t="s">
        <v>157</v>
      </c>
      <c r="E184" s="193" t="s">
        <v>393</v>
      </c>
      <c r="F184" s="194" t="s">
        <v>394</v>
      </c>
      <c r="G184" s="195" t="s">
        <v>278</v>
      </c>
      <c r="H184" s="196">
        <v>4</v>
      </c>
      <c r="I184" s="197"/>
      <c r="J184" s="198">
        <f aca="true" t="shared" si="0" ref="J184:J192">ROUND(I184*H184,2)</f>
        <v>0</v>
      </c>
      <c r="K184" s="194" t="s">
        <v>161</v>
      </c>
      <c r="L184" s="39"/>
      <c r="M184" s="199" t="s">
        <v>1</v>
      </c>
      <c r="N184" s="200" t="s">
        <v>41</v>
      </c>
      <c r="O184" s="71"/>
      <c r="P184" s="201">
        <f aca="true" t="shared" si="1" ref="P184:P192">O184*H184</f>
        <v>0</v>
      </c>
      <c r="Q184" s="201">
        <v>0.0007</v>
      </c>
      <c r="R184" s="201">
        <f aca="true" t="shared" si="2" ref="R184:R192">Q184*H184</f>
        <v>0.0028</v>
      </c>
      <c r="S184" s="201">
        <v>0</v>
      </c>
      <c r="T184" s="202">
        <f aca="true" t="shared" si="3" ref="T184:T192"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162</v>
      </c>
      <c r="AT184" s="203" t="s">
        <v>157</v>
      </c>
      <c r="AU184" s="203" t="s">
        <v>86</v>
      </c>
      <c r="AY184" s="17" t="s">
        <v>155</v>
      </c>
      <c r="BE184" s="204">
        <f aca="true" t="shared" si="4" ref="BE184:BE192">IF(N184="základní",J184,0)</f>
        <v>0</v>
      </c>
      <c r="BF184" s="204">
        <f aca="true" t="shared" si="5" ref="BF184:BF192">IF(N184="snížená",J184,0)</f>
        <v>0</v>
      </c>
      <c r="BG184" s="204">
        <f aca="true" t="shared" si="6" ref="BG184:BG192">IF(N184="zákl. přenesená",J184,0)</f>
        <v>0</v>
      </c>
      <c r="BH184" s="204">
        <f aca="true" t="shared" si="7" ref="BH184:BH192">IF(N184="sníž. přenesená",J184,0)</f>
        <v>0</v>
      </c>
      <c r="BI184" s="204">
        <f aca="true" t="shared" si="8" ref="BI184:BI192">IF(N184="nulová",J184,0)</f>
        <v>0</v>
      </c>
      <c r="BJ184" s="17" t="s">
        <v>84</v>
      </c>
      <c r="BK184" s="204">
        <f aca="true" t="shared" si="9" ref="BK184:BK192">ROUND(I184*H184,2)</f>
        <v>0</v>
      </c>
      <c r="BL184" s="17" t="s">
        <v>162</v>
      </c>
      <c r="BM184" s="203" t="s">
        <v>593</v>
      </c>
    </row>
    <row r="185" spans="1:65" s="2" customFormat="1" ht="24.2" customHeight="1">
      <c r="A185" s="34"/>
      <c r="B185" s="35"/>
      <c r="C185" s="228" t="s">
        <v>249</v>
      </c>
      <c r="D185" s="228" t="s">
        <v>204</v>
      </c>
      <c r="E185" s="229" t="s">
        <v>594</v>
      </c>
      <c r="F185" s="230" t="s">
        <v>595</v>
      </c>
      <c r="G185" s="231" t="s">
        <v>278</v>
      </c>
      <c r="H185" s="232">
        <v>4</v>
      </c>
      <c r="I185" s="233"/>
      <c r="J185" s="234">
        <f t="shared" si="0"/>
        <v>0</v>
      </c>
      <c r="K185" s="230" t="s">
        <v>161</v>
      </c>
      <c r="L185" s="235"/>
      <c r="M185" s="236" t="s">
        <v>1</v>
      </c>
      <c r="N185" s="237" t="s">
        <v>41</v>
      </c>
      <c r="O185" s="71"/>
      <c r="P185" s="201">
        <f t="shared" si="1"/>
        <v>0</v>
      </c>
      <c r="Q185" s="201">
        <v>0.0035</v>
      </c>
      <c r="R185" s="201">
        <f t="shared" si="2"/>
        <v>0.014</v>
      </c>
      <c r="S185" s="201">
        <v>0</v>
      </c>
      <c r="T185" s="202">
        <f t="shared" si="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197</v>
      </c>
      <c r="AT185" s="203" t="s">
        <v>204</v>
      </c>
      <c r="AU185" s="203" t="s">
        <v>86</v>
      </c>
      <c r="AY185" s="17" t="s">
        <v>155</v>
      </c>
      <c r="BE185" s="204">
        <f t="shared" si="4"/>
        <v>0</v>
      </c>
      <c r="BF185" s="204">
        <f t="shared" si="5"/>
        <v>0</v>
      </c>
      <c r="BG185" s="204">
        <f t="shared" si="6"/>
        <v>0</v>
      </c>
      <c r="BH185" s="204">
        <f t="shared" si="7"/>
        <v>0</v>
      </c>
      <c r="BI185" s="204">
        <f t="shared" si="8"/>
        <v>0</v>
      </c>
      <c r="BJ185" s="17" t="s">
        <v>84</v>
      </c>
      <c r="BK185" s="204">
        <f t="shared" si="9"/>
        <v>0</v>
      </c>
      <c r="BL185" s="17" t="s">
        <v>162</v>
      </c>
      <c r="BM185" s="203" t="s">
        <v>596</v>
      </c>
    </row>
    <row r="186" spans="1:65" s="2" customFormat="1" ht="24.2" customHeight="1">
      <c r="A186" s="34"/>
      <c r="B186" s="35"/>
      <c r="C186" s="192" t="s">
        <v>253</v>
      </c>
      <c r="D186" s="192" t="s">
        <v>157</v>
      </c>
      <c r="E186" s="193" t="s">
        <v>398</v>
      </c>
      <c r="F186" s="194" t="s">
        <v>399</v>
      </c>
      <c r="G186" s="195" t="s">
        <v>278</v>
      </c>
      <c r="H186" s="196">
        <v>4</v>
      </c>
      <c r="I186" s="197"/>
      <c r="J186" s="198">
        <f t="shared" si="0"/>
        <v>0</v>
      </c>
      <c r="K186" s="194" t="s">
        <v>161</v>
      </c>
      <c r="L186" s="39"/>
      <c r="M186" s="199" t="s">
        <v>1</v>
      </c>
      <c r="N186" s="200" t="s">
        <v>41</v>
      </c>
      <c r="O186" s="71"/>
      <c r="P186" s="201">
        <f t="shared" si="1"/>
        <v>0</v>
      </c>
      <c r="Q186" s="201">
        <v>0.11241</v>
      </c>
      <c r="R186" s="201">
        <f t="shared" si="2"/>
        <v>0.44964</v>
      </c>
      <c r="S186" s="201">
        <v>0</v>
      </c>
      <c r="T186" s="202">
        <f t="shared" si="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162</v>
      </c>
      <c r="AT186" s="203" t="s">
        <v>157</v>
      </c>
      <c r="AU186" s="203" t="s">
        <v>86</v>
      </c>
      <c r="AY186" s="17" t="s">
        <v>155</v>
      </c>
      <c r="BE186" s="204">
        <f t="shared" si="4"/>
        <v>0</v>
      </c>
      <c r="BF186" s="204">
        <f t="shared" si="5"/>
        <v>0</v>
      </c>
      <c r="BG186" s="204">
        <f t="shared" si="6"/>
        <v>0</v>
      </c>
      <c r="BH186" s="204">
        <f t="shared" si="7"/>
        <v>0</v>
      </c>
      <c r="BI186" s="204">
        <f t="shared" si="8"/>
        <v>0</v>
      </c>
      <c r="BJ186" s="17" t="s">
        <v>84</v>
      </c>
      <c r="BK186" s="204">
        <f t="shared" si="9"/>
        <v>0</v>
      </c>
      <c r="BL186" s="17" t="s">
        <v>162</v>
      </c>
      <c r="BM186" s="203" t="s">
        <v>597</v>
      </c>
    </row>
    <row r="187" spans="1:65" s="2" customFormat="1" ht="21.75" customHeight="1">
      <c r="A187" s="34"/>
      <c r="B187" s="35"/>
      <c r="C187" s="228" t="s">
        <v>257</v>
      </c>
      <c r="D187" s="228" t="s">
        <v>204</v>
      </c>
      <c r="E187" s="229" t="s">
        <v>598</v>
      </c>
      <c r="F187" s="230" t="s">
        <v>599</v>
      </c>
      <c r="G187" s="231" t="s">
        <v>278</v>
      </c>
      <c r="H187" s="232">
        <v>4</v>
      </c>
      <c r="I187" s="233"/>
      <c r="J187" s="234">
        <f t="shared" si="0"/>
        <v>0</v>
      </c>
      <c r="K187" s="230" t="s">
        <v>161</v>
      </c>
      <c r="L187" s="235"/>
      <c r="M187" s="236" t="s">
        <v>1</v>
      </c>
      <c r="N187" s="237" t="s">
        <v>41</v>
      </c>
      <c r="O187" s="71"/>
      <c r="P187" s="201">
        <f t="shared" si="1"/>
        <v>0</v>
      </c>
      <c r="Q187" s="201">
        <v>0.0061</v>
      </c>
      <c r="R187" s="201">
        <f t="shared" si="2"/>
        <v>0.0244</v>
      </c>
      <c r="S187" s="201">
        <v>0</v>
      </c>
      <c r="T187" s="202">
        <f t="shared" si="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197</v>
      </c>
      <c r="AT187" s="203" t="s">
        <v>204</v>
      </c>
      <c r="AU187" s="203" t="s">
        <v>86</v>
      </c>
      <c r="AY187" s="17" t="s">
        <v>155</v>
      </c>
      <c r="BE187" s="204">
        <f t="shared" si="4"/>
        <v>0</v>
      </c>
      <c r="BF187" s="204">
        <f t="shared" si="5"/>
        <v>0</v>
      </c>
      <c r="BG187" s="204">
        <f t="shared" si="6"/>
        <v>0</v>
      </c>
      <c r="BH187" s="204">
        <f t="shared" si="7"/>
        <v>0</v>
      </c>
      <c r="BI187" s="204">
        <f t="shared" si="8"/>
        <v>0</v>
      </c>
      <c r="BJ187" s="17" t="s">
        <v>84</v>
      </c>
      <c r="BK187" s="204">
        <f t="shared" si="9"/>
        <v>0</v>
      </c>
      <c r="BL187" s="17" t="s">
        <v>162</v>
      </c>
      <c r="BM187" s="203" t="s">
        <v>600</v>
      </c>
    </row>
    <row r="188" spans="1:65" s="2" customFormat="1" ht="16.5" customHeight="1">
      <c r="A188" s="34"/>
      <c r="B188" s="35"/>
      <c r="C188" s="228" t="s">
        <v>7</v>
      </c>
      <c r="D188" s="228" t="s">
        <v>204</v>
      </c>
      <c r="E188" s="229" t="s">
        <v>406</v>
      </c>
      <c r="F188" s="230" t="s">
        <v>407</v>
      </c>
      <c r="G188" s="231" t="s">
        <v>278</v>
      </c>
      <c r="H188" s="232">
        <v>4</v>
      </c>
      <c r="I188" s="233"/>
      <c r="J188" s="234">
        <f t="shared" si="0"/>
        <v>0</v>
      </c>
      <c r="K188" s="230" t="s">
        <v>161</v>
      </c>
      <c r="L188" s="235"/>
      <c r="M188" s="236" t="s">
        <v>1</v>
      </c>
      <c r="N188" s="237" t="s">
        <v>41</v>
      </c>
      <c r="O188" s="71"/>
      <c r="P188" s="201">
        <f t="shared" si="1"/>
        <v>0</v>
      </c>
      <c r="Q188" s="201">
        <v>0.003</v>
      </c>
      <c r="R188" s="201">
        <f t="shared" si="2"/>
        <v>0.012</v>
      </c>
      <c r="S188" s="201">
        <v>0</v>
      </c>
      <c r="T188" s="202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197</v>
      </c>
      <c r="AT188" s="203" t="s">
        <v>204</v>
      </c>
      <c r="AU188" s="203" t="s">
        <v>86</v>
      </c>
      <c r="AY188" s="17" t="s">
        <v>155</v>
      </c>
      <c r="BE188" s="204">
        <f t="shared" si="4"/>
        <v>0</v>
      </c>
      <c r="BF188" s="204">
        <f t="shared" si="5"/>
        <v>0</v>
      </c>
      <c r="BG188" s="204">
        <f t="shared" si="6"/>
        <v>0</v>
      </c>
      <c r="BH188" s="204">
        <f t="shared" si="7"/>
        <v>0</v>
      </c>
      <c r="BI188" s="204">
        <f t="shared" si="8"/>
        <v>0</v>
      </c>
      <c r="BJ188" s="17" t="s">
        <v>84</v>
      </c>
      <c r="BK188" s="204">
        <f t="shared" si="9"/>
        <v>0</v>
      </c>
      <c r="BL188" s="17" t="s">
        <v>162</v>
      </c>
      <c r="BM188" s="203" t="s">
        <v>601</v>
      </c>
    </row>
    <row r="189" spans="1:65" s="2" customFormat="1" ht="21.75" customHeight="1">
      <c r="A189" s="34"/>
      <c r="B189" s="35"/>
      <c r="C189" s="228" t="s">
        <v>265</v>
      </c>
      <c r="D189" s="228" t="s">
        <v>204</v>
      </c>
      <c r="E189" s="229" t="s">
        <v>410</v>
      </c>
      <c r="F189" s="230" t="s">
        <v>411</v>
      </c>
      <c r="G189" s="231" t="s">
        <v>278</v>
      </c>
      <c r="H189" s="232">
        <v>8</v>
      </c>
      <c r="I189" s="233"/>
      <c r="J189" s="234">
        <f t="shared" si="0"/>
        <v>0</v>
      </c>
      <c r="K189" s="230" t="s">
        <v>161</v>
      </c>
      <c r="L189" s="235"/>
      <c r="M189" s="236" t="s">
        <v>1</v>
      </c>
      <c r="N189" s="237" t="s">
        <v>41</v>
      </c>
      <c r="O189" s="71"/>
      <c r="P189" s="201">
        <f t="shared" si="1"/>
        <v>0</v>
      </c>
      <c r="Q189" s="201">
        <v>0.00035</v>
      </c>
      <c r="R189" s="201">
        <f t="shared" si="2"/>
        <v>0.0028</v>
      </c>
      <c r="S189" s="201">
        <v>0</v>
      </c>
      <c r="T189" s="202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197</v>
      </c>
      <c r="AT189" s="203" t="s">
        <v>204</v>
      </c>
      <c r="AU189" s="203" t="s">
        <v>86</v>
      </c>
      <c r="AY189" s="17" t="s">
        <v>155</v>
      </c>
      <c r="BE189" s="204">
        <f t="shared" si="4"/>
        <v>0</v>
      </c>
      <c r="BF189" s="204">
        <f t="shared" si="5"/>
        <v>0</v>
      </c>
      <c r="BG189" s="204">
        <f t="shared" si="6"/>
        <v>0</v>
      </c>
      <c r="BH189" s="204">
        <f t="shared" si="7"/>
        <v>0</v>
      </c>
      <c r="BI189" s="204">
        <f t="shared" si="8"/>
        <v>0</v>
      </c>
      <c r="BJ189" s="17" t="s">
        <v>84</v>
      </c>
      <c r="BK189" s="204">
        <f t="shared" si="9"/>
        <v>0</v>
      </c>
      <c r="BL189" s="17" t="s">
        <v>162</v>
      </c>
      <c r="BM189" s="203" t="s">
        <v>602</v>
      </c>
    </row>
    <row r="190" spans="1:65" s="2" customFormat="1" ht="16.5" customHeight="1">
      <c r="A190" s="34"/>
      <c r="B190" s="35"/>
      <c r="C190" s="228" t="s">
        <v>270</v>
      </c>
      <c r="D190" s="228" t="s">
        <v>204</v>
      </c>
      <c r="E190" s="229" t="s">
        <v>415</v>
      </c>
      <c r="F190" s="230" t="s">
        <v>416</v>
      </c>
      <c r="G190" s="231" t="s">
        <v>278</v>
      </c>
      <c r="H190" s="232">
        <v>4</v>
      </c>
      <c r="I190" s="233"/>
      <c r="J190" s="234">
        <f t="shared" si="0"/>
        <v>0</v>
      </c>
      <c r="K190" s="230" t="s">
        <v>161</v>
      </c>
      <c r="L190" s="235"/>
      <c r="M190" s="236" t="s">
        <v>1</v>
      </c>
      <c r="N190" s="237" t="s">
        <v>41</v>
      </c>
      <c r="O190" s="71"/>
      <c r="P190" s="201">
        <f t="shared" si="1"/>
        <v>0</v>
      </c>
      <c r="Q190" s="201">
        <v>0.0001</v>
      </c>
      <c r="R190" s="201">
        <f t="shared" si="2"/>
        <v>0.0004</v>
      </c>
      <c r="S190" s="201">
        <v>0</v>
      </c>
      <c r="T190" s="202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197</v>
      </c>
      <c r="AT190" s="203" t="s">
        <v>204</v>
      </c>
      <c r="AU190" s="203" t="s">
        <v>86</v>
      </c>
      <c r="AY190" s="17" t="s">
        <v>155</v>
      </c>
      <c r="BE190" s="204">
        <f t="shared" si="4"/>
        <v>0</v>
      </c>
      <c r="BF190" s="204">
        <f t="shared" si="5"/>
        <v>0</v>
      </c>
      <c r="BG190" s="204">
        <f t="shared" si="6"/>
        <v>0</v>
      </c>
      <c r="BH190" s="204">
        <f t="shared" si="7"/>
        <v>0</v>
      </c>
      <c r="BI190" s="204">
        <f t="shared" si="8"/>
        <v>0</v>
      </c>
      <c r="BJ190" s="17" t="s">
        <v>84</v>
      </c>
      <c r="BK190" s="204">
        <f t="shared" si="9"/>
        <v>0</v>
      </c>
      <c r="BL190" s="17" t="s">
        <v>162</v>
      </c>
      <c r="BM190" s="203" t="s">
        <v>603</v>
      </c>
    </row>
    <row r="191" spans="1:65" s="2" customFormat="1" ht="48.95" customHeight="1">
      <c r="A191" s="34"/>
      <c r="B191" s="35"/>
      <c r="C191" s="192" t="s">
        <v>275</v>
      </c>
      <c r="D191" s="192" t="s">
        <v>157</v>
      </c>
      <c r="E191" s="193" t="s">
        <v>604</v>
      </c>
      <c r="F191" s="194" t="s">
        <v>605</v>
      </c>
      <c r="G191" s="195" t="s">
        <v>170</v>
      </c>
      <c r="H191" s="196">
        <v>35</v>
      </c>
      <c r="I191" s="197"/>
      <c r="J191" s="198">
        <f t="shared" si="0"/>
        <v>0</v>
      </c>
      <c r="K191" s="194" t="s">
        <v>161</v>
      </c>
      <c r="L191" s="39"/>
      <c r="M191" s="199" t="s">
        <v>1</v>
      </c>
      <c r="N191" s="200" t="s">
        <v>41</v>
      </c>
      <c r="O191" s="71"/>
      <c r="P191" s="201">
        <f t="shared" si="1"/>
        <v>0</v>
      </c>
      <c r="Q191" s="201">
        <v>0.1295</v>
      </c>
      <c r="R191" s="201">
        <f t="shared" si="2"/>
        <v>4.5325</v>
      </c>
      <c r="S191" s="201">
        <v>0</v>
      </c>
      <c r="T191" s="202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162</v>
      </c>
      <c r="AT191" s="203" t="s">
        <v>157</v>
      </c>
      <c r="AU191" s="203" t="s">
        <v>86</v>
      </c>
      <c r="AY191" s="17" t="s">
        <v>155</v>
      </c>
      <c r="BE191" s="204">
        <f t="shared" si="4"/>
        <v>0</v>
      </c>
      <c r="BF191" s="204">
        <f t="shared" si="5"/>
        <v>0</v>
      </c>
      <c r="BG191" s="204">
        <f t="shared" si="6"/>
        <v>0</v>
      </c>
      <c r="BH191" s="204">
        <f t="shared" si="7"/>
        <v>0</v>
      </c>
      <c r="BI191" s="204">
        <f t="shared" si="8"/>
        <v>0</v>
      </c>
      <c r="BJ191" s="17" t="s">
        <v>84</v>
      </c>
      <c r="BK191" s="204">
        <f t="shared" si="9"/>
        <v>0</v>
      </c>
      <c r="BL191" s="17" t="s">
        <v>162</v>
      </c>
      <c r="BM191" s="203" t="s">
        <v>606</v>
      </c>
    </row>
    <row r="192" spans="1:65" s="2" customFormat="1" ht="16.5" customHeight="1">
      <c r="A192" s="34"/>
      <c r="B192" s="35"/>
      <c r="C192" s="228" t="s">
        <v>281</v>
      </c>
      <c r="D192" s="228" t="s">
        <v>204</v>
      </c>
      <c r="E192" s="229" t="s">
        <v>607</v>
      </c>
      <c r="F192" s="230" t="s">
        <v>608</v>
      </c>
      <c r="G192" s="231" t="s">
        <v>170</v>
      </c>
      <c r="H192" s="232">
        <v>35.7</v>
      </c>
      <c r="I192" s="233"/>
      <c r="J192" s="234">
        <f t="shared" si="0"/>
        <v>0</v>
      </c>
      <c r="K192" s="230" t="s">
        <v>161</v>
      </c>
      <c r="L192" s="235"/>
      <c r="M192" s="236" t="s">
        <v>1</v>
      </c>
      <c r="N192" s="237" t="s">
        <v>41</v>
      </c>
      <c r="O192" s="71"/>
      <c r="P192" s="201">
        <f t="shared" si="1"/>
        <v>0</v>
      </c>
      <c r="Q192" s="201">
        <v>0.045</v>
      </c>
      <c r="R192" s="201">
        <f t="shared" si="2"/>
        <v>1.6065</v>
      </c>
      <c r="S192" s="201">
        <v>0</v>
      </c>
      <c r="T192" s="202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197</v>
      </c>
      <c r="AT192" s="203" t="s">
        <v>204</v>
      </c>
      <c r="AU192" s="203" t="s">
        <v>86</v>
      </c>
      <c r="AY192" s="17" t="s">
        <v>155</v>
      </c>
      <c r="BE192" s="204">
        <f t="shared" si="4"/>
        <v>0</v>
      </c>
      <c r="BF192" s="204">
        <f t="shared" si="5"/>
        <v>0</v>
      </c>
      <c r="BG192" s="204">
        <f t="shared" si="6"/>
        <v>0</v>
      </c>
      <c r="BH192" s="204">
        <f t="shared" si="7"/>
        <v>0</v>
      </c>
      <c r="BI192" s="204">
        <f t="shared" si="8"/>
        <v>0</v>
      </c>
      <c r="BJ192" s="17" t="s">
        <v>84</v>
      </c>
      <c r="BK192" s="204">
        <f t="shared" si="9"/>
        <v>0</v>
      </c>
      <c r="BL192" s="17" t="s">
        <v>162</v>
      </c>
      <c r="BM192" s="203" t="s">
        <v>609</v>
      </c>
    </row>
    <row r="193" spans="2:51" s="13" customFormat="1" ht="12">
      <c r="B193" s="205"/>
      <c r="C193" s="206"/>
      <c r="D193" s="207" t="s">
        <v>172</v>
      </c>
      <c r="E193" s="206"/>
      <c r="F193" s="209" t="s">
        <v>610</v>
      </c>
      <c r="G193" s="206"/>
      <c r="H193" s="210">
        <v>35.7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172</v>
      </c>
      <c r="AU193" s="216" t="s">
        <v>86</v>
      </c>
      <c r="AV193" s="13" t="s">
        <v>86</v>
      </c>
      <c r="AW193" s="13" t="s">
        <v>4</v>
      </c>
      <c r="AX193" s="13" t="s">
        <v>84</v>
      </c>
      <c r="AY193" s="216" t="s">
        <v>155</v>
      </c>
    </row>
    <row r="194" spans="2:63" s="12" customFormat="1" ht="22.7" customHeight="1">
      <c r="B194" s="176"/>
      <c r="C194" s="177"/>
      <c r="D194" s="178" t="s">
        <v>75</v>
      </c>
      <c r="E194" s="190" t="s">
        <v>450</v>
      </c>
      <c r="F194" s="190" t="s">
        <v>451</v>
      </c>
      <c r="G194" s="177"/>
      <c r="H194" s="177"/>
      <c r="I194" s="180"/>
      <c r="J194" s="191">
        <f>BK194</f>
        <v>0</v>
      </c>
      <c r="K194" s="177"/>
      <c r="L194" s="182"/>
      <c r="M194" s="183"/>
      <c r="N194" s="184"/>
      <c r="O194" s="184"/>
      <c r="P194" s="185">
        <f>P195</f>
        <v>0</v>
      </c>
      <c r="Q194" s="184"/>
      <c r="R194" s="185">
        <f>R195</f>
        <v>0</v>
      </c>
      <c r="S194" s="184"/>
      <c r="T194" s="186">
        <f>T195</f>
        <v>0</v>
      </c>
      <c r="AR194" s="187" t="s">
        <v>84</v>
      </c>
      <c r="AT194" s="188" t="s">
        <v>75</v>
      </c>
      <c r="AU194" s="188" t="s">
        <v>84</v>
      </c>
      <c r="AY194" s="187" t="s">
        <v>155</v>
      </c>
      <c r="BK194" s="189">
        <f>BK195</f>
        <v>0</v>
      </c>
    </row>
    <row r="195" spans="1:65" s="2" customFormat="1" ht="44.25" customHeight="1">
      <c r="A195" s="34"/>
      <c r="B195" s="35"/>
      <c r="C195" s="192" t="s">
        <v>285</v>
      </c>
      <c r="D195" s="192" t="s">
        <v>157</v>
      </c>
      <c r="E195" s="193" t="s">
        <v>453</v>
      </c>
      <c r="F195" s="194" t="s">
        <v>454</v>
      </c>
      <c r="G195" s="195" t="s">
        <v>207</v>
      </c>
      <c r="H195" s="196">
        <v>66</v>
      </c>
      <c r="I195" s="197"/>
      <c r="J195" s="198">
        <f>ROUND(I195*H195,2)</f>
        <v>0</v>
      </c>
      <c r="K195" s="194" t="s">
        <v>1</v>
      </c>
      <c r="L195" s="39"/>
      <c r="M195" s="199" t="s">
        <v>1</v>
      </c>
      <c r="N195" s="200" t="s">
        <v>41</v>
      </c>
      <c r="O195" s="7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162</v>
      </c>
      <c r="AT195" s="203" t="s">
        <v>157</v>
      </c>
      <c r="AU195" s="203" t="s">
        <v>86</v>
      </c>
      <c r="AY195" s="17" t="s">
        <v>155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84</v>
      </c>
      <c r="BK195" s="204">
        <f>ROUND(I195*H195,2)</f>
        <v>0</v>
      </c>
      <c r="BL195" s="17" t="s">
        <v>162</v>
      </c>
      <c r="BM195" s="203" t="s">
        <v>611</v>
      </c>
    </row>
    <row r="196" spans="2:63" s="12" customFormat="1" ht="22.7" customHeight="1">
      <c r="B196" s="176"/>
      <c r="C196" s="177"/>
      <c r="D196" s="178" t="s">
        <v>75</v>
      </c>
      <c r="E196" s="190" t="s">
        <v>456</v>
      </c>
      <c r="F196" s="190" t="s">
        <v>457</v>
      </c>
      <c r="G196" s="177"/>
      <c r="H196" s="177"/>
      <c r="I196" s="180"/>
      <c r="J196" s="191">
        <f>BK196</f>
        <v>0</v>
      </c>
      <c r="K196" s="177"/>
      <c r="L196" s="182"/>
      <c r="M196" s="183"/>
      <c r="N196" s="184"/>
      <c r="O196" s="184"/>
      <c r="P196" s="185">
        <f>P197</f>
        <v>0</v>
      </c>
      <c r="Q196" s="184"/>
      <c r="R196" s="185">
        <f>R197</f>
        <v>0</v>
      </c>
      <c r="S196" s="184"/>
      <c r="T196" s="186">
        <f>T197</f>
        <v>0</v>
      </c>
      <c r="AR196" s="187" t="s">
        <v>84</v>
      </c>
      <c r="AT196" s="188" t="s">
        <v>75</v>
      </c>
      <c r="AU196" s="188" t="s">
        <v>84</v>
      </c>
      <c r="AY196" s="187" t="s">
        <v>155</v>
      </c>
      <c r="BK196" s="189">
        <f>BK197</f>
        <v>0</v>
      </c>
    </row>
    <row r="197" spans="1:65" s="2" customFormat="1" ht="44.25" customHeight="1">
      <c r="A197" s="34"/>
      <c r="B197" s="35"/>
      <c r="C197" s="192" t="s">
        <v>289</v>
      </c>
      <c r="D197" s="192" t="s">
        <v>157</v>
      </c>
      <c r="E197" s="193" t="s">
        <v>459</v>
      </c>
      <c r="F197" s="194" t="s">
        <v>460</v>
      </c>
      <c r="G197" s="195" t="s">
        <v>207</v>
      </c>
      <c r="H197" s="196">
        <v>97.057</v>
      </c>
      <c r="I197" s="197"/>
      <c r="J197" s="198">
        <f>ROUND(I197*H197,2)</f>
        <v>0</v>
      </c>
      <c r="K197" s="194" t="s">
        <v>1</v>
      </c>
      <c r="L197" s="39"/>
      <c r="M197" s="199" t="s">
        <v>1</v>
      </c>
      <c r="N197" s="200" t="s">
        <v>41</v>
      </c>
      <c r="O197" s="71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162</v>
      </c>
      <c r="AT197" s="203" t="s">
        <v>157</v>
      </c>
      <c r="AU197" s="203" t="s">
        <v>86</v>
      </c>
      <c r="AY197" s="17" t="s">
        <v>155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7" t="s">
        <v>84</v>
      </c>
      <c r="BK197" s="204">
        <f>ROUND(I197*H197,2)</f>
        <v>0</v>
      </c>
      <c r="BL197" s="17" t="s">
        <v>162</v>
      </c>
      <c r="BM197" s="203" t="s">
        <v>612</v>
      </c>
    </row>
    <row r="198" spans="2:63" s="12" customFormat="1" ht="25.9" customHeight="1">
      <c r="B198" s="176"/>
      <c r="C198" s="177"/>
      <c r="D198" s="178" t="s">
        <v>75</v>
      </c>
      <c r="E198" s="179" t="s">
        <v>613</v>
      </c>
      <c r="F198" s="179" t="s">
        <v>614</v>
      </c>
      <c r="G198" s="177"/>
      <c r="H198" s="177"/>
      <c r="I198" s="180"/>
      <c r="J198" s="181">
        <f>BK198</f>
        <v>0</v>
      </c>
      <c r="K198" s="177"/>
      <c r="L198" s="182"/>
      <c r="M198" s="183"/>
      <c r="N198" s="184"/>
      <c r="O198" s="184"/>
      <c r="P198" s="185">
        <f>P199</f>
        <v>0</v>
      </c>
      <c r="Q198" s="184"/>
      <c r="R198" s="185">
        <f>R199</f>
        <v>0.032</v>
      </c>
      <c r="S198" s="184"/>
      <c r="T198" s="186">
        <f>T199</f>
        <v>0</v>
      </c>
      <c r="AR198" s="187" t="s">
        <v>86</v>
      </c>
      <c r="AT198" s="188" t="s">
        <v>75</v>
      </c>
      <c r="AU198" s="188" t="s">
        <v>76</v>
      </c>
      <c r="AY198" s="187" t="s">
        <v>155</v>
      </c>
      <c r="BK198" s="189">
        <f>BK199</f>
        <v>0</v>
      </c>
    </row>
    <row r="199" spans="2:63" s="12" customFormat="1" ht="22.7" customHeight="1">
      <c r="B199" s="176"/>
      <c r="C199" s="177"/>
      <c r="D199" s="178" t="s">
        <v>75</v>
      </c>
      <c r="E199" s="190" t="s">
        <v>615</v>
      </c>
      <c r="F199" s="190" t="s">
        <v>616</v>
      </c>
      <c r="G199" s="177"/>
      <c r="H199" s="177"/>
      <c r="I199" s="180"/>
      <c r="J199" s="191">
        <f>BK199</f>
        <v>0</v>
      </c>
      <c r="K199" s="177"/>
      <c r="L199" s="182"/>
      <c r="M199" s="183"/>
      <c r="N199" s="184"/>
      <c r="O199" s="184"/>
      <c r="P199" s="185">
        <f>P200</f>
        <v>0</v>
      </c>
      <c r="Q199" s="184"/>
      <c r="R199" s="185">
        <f>R200</f>
        <v>0.032</v>
      </c>
      <c r="S199" s="184"/>
      <c r="T199" s="186">
        <f>T200</f>
        <v>0</v>
      </c>
      <c r="AR199" s="187" t="s">
        <v>86</v>
      </c>
      <c r="AT199" s="188" t="s">
        <v>75</v>
      </c>
      <c r="AU199" s="188" t="s">
        <v>84</v>
      </c>
      <c r="AY199" s="187" t="s">
        <v>155</v>
      </c>
      <c r="BK199" s="189">
        <f>BK200</f>
        <v>0</v>
      </c>
    </row>
    <row r="200" spans="1:65" s="2" customFormat="1" ht="44.25" customHeight="1">
      <c r="A200" s="34"/>
      <c r="B200" s="35"/>
      <c r="C200" s="192" t="s">
        <v>293</v>
      </c>
      <c r="D200" s="192" t="s">
        <v>157</v>
      </c>
      <c r="E200" s="193" t="s">
        <v>617</v>
      </c>
      <c r="F200" s="194" t="s">
        <v>618</v>
      </c>
      <c r="G200" s="195" t="s">
        <v>160</v>
      </c>
      <c r="H200" s="196">
        <v>40</v>
      </c>
      <c r="I200" s="197"/>
      <c r="J200" s="198">
        <f>ROUND(I200*H200,2)</f>
        <v>0</v>
      </c>
      <c r="K200" s="194" t="s">
        <v>161</v>
      </c>
      <c r="L200" s="39"/>
      <c r="M200" s="242" t="s">
        <v>1</v>
      </c>
      <c r="N200" s="243" t="s">
        <v>41</v>
      </c>
      <c r="O200" s="244"/>
      <c r="P200" s="245">
        <f>O200*H200</f>
        <v>0</v>
      </c>
      <c r="Q200" s="245">
        <v>0.0008</v>
      </c>
      <c r="R200" s="245">
        <f>Q200*H200</f>
        <v>0.032</v>
      </c>
      <c r="S200" s="245">
        <v>0</v>
      </c>
      <c r="T200" s="24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240</v>
      </c>
      <c r="AT200" s="203" t="s">
        <v>157</v>
      </c>
      <c r="AU200" s="203" t="s">
        <v>86</v>
      </c>
      <c r="AY200" s="17" t="s">
        <v>155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7" t="s">
        <v>84</v>
      </c>
      <c r="BK200" s="204">
        <f>ROUND(I200*H200,2)</f>
        <v>0</v>
      </c>
      <c r="BL200" s="17" t="s">
        <v>240</v>
      </c>
      <c r="BM200" s="203" t="s">
        <v>619</v>
      </c>
    </row>
    <row r="201" spans="1:31" s="2" customFormat="1" ht="6.95" customHeight="1">
      <c r="A201" s="34"/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39"/>
      <c r="M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</sheetData>
  <sheetProtection algorithmName="SHA-512" hashValue="byKq2I4XiOBfJMtaU5+JOrAX76XaQ3qUklBeW++ASLroUG1wL+whqQ3zc+YGBW7yrCa+OijxpRUg6RP+CxT+nQ==" saltValue="zY0N1Su6rBEHgArNkNsf/0uyTNqwg6QzabSLwoK0AQb48CvZiUjfIkac0XuJ8tUjxlJrpvUXgbIRWXGbG/b4Fw==" spinCount="100000" sheet="1" objects="1" scenarios="1" formatColumns="0" formatRows="0" autoFilter="0"/>
  <autoFilter ref="C124:K20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4.9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37" t="str">
        <f>'Rekapitulace stavby'!K6</f>
        <v>III/18614 PAČEJOV – NÁDRAŽÍ, REKONSTRUKCE</v>
      </c>
      <c r="F7" s="338"/>
      <c r="G7" s="338"/>
      <c r="H7" s="338"/>
      <c r="L7" s="20"/>
    </row>
    <row r="8" spans="1:31" s="2" customFormat="1" ht="12" customHeight="1">
      <c r="A8" s="34"/>
      <c r="B8" s="39"/>
      <c r="C8" s="34"/>
      <c r="D8" s="120" t="s">
        <v>120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620</v>
      </c>
      <c r="F9" s="340"/>
      <c r="G9" s="340"/>
      <c r="H9" s="34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499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1" t="str">
        <f>'Rekapitulace stavby'!E14</f>
        <v>Vyplň údaj</v>
      </c>
      <c r="F18" s="342"/>
      <c r="G18" s="342"/>
      <c r="H18" s="342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43" t="s">
        <v>1</v>
      </c>
      <c r="F27" s="343"/>
      <c r="G27" s="343"/>
      <c r="H27" s="343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20" t="s">
        <v>41</v>
      </c>
      <c r="F33" s="130">
        <f>ROUND((SUM(BE126:BE238)),2)</f>
        <v>0</v>
      </c>
      <c r="G33" s="34"/>
      <c r="H33" s="34"/>
      <c r="I33" s="131">
        <v>0.21</v>
      </c>
      <c r="J33" s="130">
        <f>ROUND(((SUM(BE126:BE238))*I33),2)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0" t="s">
        <v>42</v>
      </c>
      <c r="F34" s="130">
        <f>ROUND((SUM(BF126:BF238)),2)</f>
        <v>0</v>
      </c>
      <c r="G34" s="34"/>
      <c r="H34" s="34"/>
      <c r="I34" s="131">
        <v>0.12</v>
      </c>
      <c r="J34" s="130">
        <f>ROUND(((SUM(BF126:BF238))*I34),2)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0" t="s">
        <v>43</v>
      </c>
      <c r="F35" s="130">
        <f>ROUND((SUM(BG126:BG238)),2)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0" t="s">
        <v>44</v>
      </c>
      <c r="F36" s="130">
        <f>ROUND((SUM(BH126:BH238)),2)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45</v>
      </c>
      <c r="F37" s="130">
        <f>ROUND((SUM(BI126:BI238)),2)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5" t="str">
        <f>E7</f>
        <v>III/18614 PAČEJOV – NÁDRAŽÍ, REKONSTRUKCE</v>
      </c>
      <c r="F85" s="336"/>
      <c r="G85" s="336"/>
      <c r="H85" s="33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0" t="str">
        <f>E9</f>
        <v>102-UZN - SO102 CHODNÍK - UZNATELNÉ</v>
      </c>
      <c r="F87" s="334"/>
      <c r="G87" s="334"/>
      <c r="H87" s="33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124</v>
      </c>
      <c r="D94" s="151"/>
      <c r="E94" s="151"/>
      <c r="F94" s="151"/>
      <c r="G94" s="151"/>
      <c r="H94" s="151"/>
      <c r="I94" s="151"/>
      <c r="J94" s="152" t="s">
        <v>125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" customHeight="1">
      <c r="A96" s="34"/>
      <c r="B96" s="35"/>
      <c r="C96" s="153" t="s">
        <v>126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127</v>
      </c>
    </row>
    <row r="97" spans="2:12" s="9" customFormat="1" ht="24.95" customHeight="1">
      <c r="B97" s="154"/>
      <c r="C97" s="155"/>
      <c r="D97" s="156" t="s">
        <v>128</v>
      </c>
      <c r="E97" s="157"/>
      <c r="F97" s="157"/>
      <c r="G97" s="157"/>
      <c r="H97" s="157"/>
      <c r="I97" s="157"/>
      <c r="J97" s="158">
        <f>J127</f>
        <v>0</v>
      </c>
      <c r="K97" s="155"/>
      <c r="L97" s="159"/>
    </row>
    <row r="98" spans="2:12" s="10" customFormat="1" ht="19.9" customHeight="1">
      <c r="B98" s="160"/>
      <c r="C98" s="104"/>
      <c r="D98" s="161" t="s">
        <v>129</v>
      </c>
      <c r="E98" s="162"/>
      <c r="F98" s="162"/>
      <c r="G98" s="162"/>
      <c r="H98" s="162"/>
      <c r="I98" s="162"/>
      <c r="J98" s="163">
        <f>J128</f>
        <v>0</v>
      </c>
      <c r="K98" s="104"/>
      <c r="L98" s="164"/>
    </row>
    <row r="99" spans="2:12" s="10" customFormat="1" ht="19.9" customHeight="1">
      <c r="B99" s="160"/>
      <c r="C99" s="104"/>
      <c r="D99" s="161" t="s">
        <v>532</v>
      </c>
      <c r="E99" s="162"/>
      <c r="F99" s="162"/>
      <c r="G99" s="162"/>
      <c r="H99" s="162"/>
      <c r="I99" s="162"/>
      <c r="J99" s="163">
        <f>J147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132</v>
      </c>
      <c r="E100" s="162"/>
      <c r="F100" s="162"/>
      <c r="G100" s="162"/>
      <c r="H100" s="162"/>
      <c r="I100" s="162"/>
      <c r="J100" s="163">
        <f>J151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134</v>
      </c>
      <c r="E101" s="162"/>
      <c r="F101" s="162"/>
      <c r="G101" s="162"/>
      <c r="H101" s="162"/>
      <c r="I101" s="162"/>
      <c r="J101" s="163">
        <f>J210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135</v>
      </c>
      <c r="E102" s="162"/>
      <c r="F102" s="162"/>
      <c r="G102" s="162"/>
      <c r="H102" s="162"/>
      <c r="I102" s="162"/>
      <c r="J102" s="163">
        <f>J225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136</v>
      </c>
      <c r="E103" s="162"/>
      <c r="F103" s="162"/>
      <c r="G103" s="162"/>
      <c r="H103" s="162"/>
      <c r="I103" s="162"/>
      <c r="J103" s="163">
        <f>J227</f>
        <v>0</v>
      </c>
      <c r="K103" s="104"/>
      <c r="L103" s="164"/>
    </row>
    <row r="104" spans="2:12" s="9" customFormat="1" ht="24.95" customHeight="1">
      <c r="B104" s="154"/>
      <c r="C104" s="155"/>
      <c r="D104" s="156" t="s">
        <v>137</v>
      </c>
      <c r="E104" s="157"/>
      <c r="F104" s="157"/>
      <c r="G104" s="157"/>
      <c r="H104" s="157"/>
      <c r="I104" s="157"/>
      <c r="J104" s="158">
        <f>J229</f>
        <v>0</v>
      </c>
      <c r="K104" s="155"/>
      <c r="L104" s="159"/>
    </row>
    <row r="105" spans="2:12" s="10" customFormat="1" ht="19.9" customHeight="1">
      <c r="B105" s="160"/>
      <c r="C105" s="104"/>
      <c r="D105" s="161" t="s">
        <v>138</v>
      </c>
      <c r="E105" s="162"/>
      <c r="F105" s="162"/>
      <c r="G105" s="162"/>
      <c r="H105" s="162"/>
      <c r="I105" s="162"/>
      <c r="J105" s="163">
        <f>J230</f>
        <v>0</v>
      </c>
      <c r="K105" s="104"/>
      <c r="L105" s="164"/>
    </row>
    <row r="106" spans="2:12" s="10" customFormat="1" ht="19.9" customHeight="1">
      <c r="B106" s="160"/>
      <c r="C106" s="104"/>
      <c r="D106" s="161" t="s">
        <v>139</v>
      </c>
      <c r="E106" s="162"/>
      <c r="F106" s="162"/>
      <c r="G106" s="162"/>
      <c r="H106" s="162"/>
      <c r="I106" s="162"/>
      <c r="J106" s="163">
        <f>J235</f>
        <v>0</v>
      </c>
      <c r="K106" s="104"/>
      <c r="L106" s="164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140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35" t="str">
        <f>E7</f>
        <v>III/18614 PAČEJOV – NÁDRAŽÍ, REKONSTRUKCE</v>
      </c>
      <c r="F116" s="336"/>
      <c r="G116" s="336"/>
      <c r="H116" s="3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120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20" t="str">
        <f>E9</f>
        <v>102-UZN - SO102 CHODNÍK - UZNATELNÉ</v>
      </c>
      <c r="F118" s="334"/>
      <c r="G118" s="334"/>
      <c r="H118" s="334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>Pačejov</v>
      </c>
      <c r="G120" s="36"/>
      <c r="H120" s="36"/>
      <c r="I120" s="29" t="s">
        <v>22</v>
      </c>
      <c r="J120" s="66" t="str">
        <f>IF(J12="","",J12)</f>
        <v>14. 6. 2023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E15</f>
        <v>Obec Pačejov</v>
      </c>
      <c r="G122" s="36"/>
      <c r="H122" s="36"/>
      <c r="I122" s="29" t="s">
        <v>30</v>
      </c>
      <c r="J122" s="32" t="str">
        <f>E21</f>
        <v>MACÁN PROJEKCE DS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28</v>
      </c>
      <c r="D123" s="36"/>
      <c r="E123" s="36"/>
      <c r="F123" s="27" t="str">
        <f>IF(E18="","",E18)</f>
        <v>Vyplň údaj</v>
      </c>
      <c r="G123" s="36"/>
      <c r="H123" s="36"/>
      <c r="I123" s="29" t="s">
        <v>33</v>
      </c>
      <c r="J123" s="32" t="str">
        <f>E24</f>
        <v>Ing. Tomáš Macán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5"/>
      <c r="B125" s="166"/>
      <c r="C125" s="167" t="s">
        <v>141</v>
      </c>
      <c r="D125" s="168" t="s">
        <v>61</v>
      </c>
      <c r="E125" s="168" t="s">
        <v>57</v>
      </c>
      <c r="F125" s="168" t="s">
        <v>58</v>
      </c>
      <c r="G125" s="168" t="s">
        <v>142</v>
      </c>
      <c r="H125" s="168" t="s">
        <v>143</v>
      </c>
      <c r="I125" s="168" t="s">
        <v>144</v>
      </c>
      <c r="J125" s="168" t="s">
        <v>125</v>
      </c>
      <c r="K125" s="169" t="s">
        <v>145</v>
      </c>
      <c r="L125" s="170"/>
      <c r="M125" s="75" t="s">
        <v>1</v>
      </c>
      <c r="N125" s="76" t="s">
        <v>40</v>
      </c>
      <c r="O125" s="76" t="s">
        <v>146</v>
      </c>
      <c r="P125" s="76" t="s">
        <v>147</v>
      </c>
      <c r="Q125" s="76" t="s">
        <v>148</v>
      </c>
      <c r="R125" s="76" t="s">
        <v>149</v>
      </c>
      <c r="S125" s="76" t="s">
        <v>150</v>
      </c>
      <c r="T125" s="77" t="s">
        <v>151</v>
      </c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</row>
    <row r="126" spans="1:63" s="2" customFormat="1" ht="22.7" customHeight="1">
      <c r="A126" s="34"/>
      <c r="B126" s="35"/>
      <c r="C126" s="82" t="s">
        <v>152</v>
      </c>
      <c r="D126" s="36"/>
      <c r="E126" s="36"/>
      <c r="F126" s="36"/>
      <c r="G126" s="36"/>
      <c r="H126" s="36"/>
      <c r="I126" s="36"/>
      <c r="J126" s="171">
        <f>BK126</f>
        <v>0</v>
      </c>
      <c r="K126" s="36"/>
      <c r="L126" s="39"/>
      <c r="M126" s="78"/>
      <c r="N126" s="172"/>
      <c r="O126" s="79"/>
      <c r="P126" s="173">
        <f>P127+P229</f>
        <v>0</v>
      </c>
      <c r="Q126" s="79"/>
      <c r="R126" s="173">
        <f>R127+R229</f>
        <v>479.68473500000005</v>
      </c>
      <c r="S126" s="79"/>
      <c r="T126" s="174">
        <f>T127+T229</f>
        <v>116.6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75</v>
      </c>
      <c r="AU126" s="17" t="s">
        <v>127</v>
      </c>
      <c r="BK126" s="175">
        <f>BK127+BK229</f>
        <v>0</v>
      </c>
    </row>
    <row r="127" spans="2:63" s="12" customFormat="1" ht="25.9" customHeight="1">
      <c r="B127" s="176"/>
      <c r="C127" s="177"/>
      <c r="D127" s="178" t="s">
        <v>75</v>
      </c>
      <c r="E127" s="179" t="s">
        <v>153</v>
      </c>
      <c r="F127" s="179" t="s">
        <v>154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P128+P147+P151+P210+P225+P227</f>
        <v>0</v>
      </c>
      <c r="Q127" s="184"/>
      <c r="R127" s="185">
        <f>R128+R147+R151+R210+R225+R227</f>
        <v>479.68473500000005</v>
      </c>
      <c r="S127" s="184"/>
      <c r="T127" s="186">
        <f>T128+T147+T151+T210+T225+T227</f>
        <v>116.6</v>
      </c>
      <c r="AR127" s="187" t="s">
        <v>84</v>
      </c>
      <c r="AT127" s="188" t="s">
        <v>75</v>
      </c>
      <c r="AU127" s="188" t="s">
        <v>76</v>
      </c>
      <c r="AY127" s="187" t="s">
        <v>155</v>
      </c>
      <c r="BK127" s="189">
        <f>BK128+BK147+BK151+BK210+BK225+BK227</f>
        <v>0</v>
      </c>
    </row>
    <row r="128" spans="2:63" s="12" customFormat="1" ht="22.7" customHeight="1">
      <c r="B128" s="176"/>
      <c r="C128" s="177"/>
      <c r="D128" s="178" t="s">
        <v>75</v>
      </c>
      <c r="E128" s="190" t="s">
        <v>84</v>
      </c>
      <c r="F128" s="190" t="s">
        <v>156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SUM(P129:P146)</f>
        <v>0</v>
      </c>
      <c r="Q128" s="184"/>
      <c r="R128" s="185">
        <f>SUM(R129:R146)</f>
        <v>0</v>
      </c>
      <c r="S128" s="184"/>
      <c r="T128" s="186">
        <f>SUM(T129:T146)</f>
        <v>116.6</v>
      </c>
      <c r="AR128" s="187" t="s">
        <v>84</v>
      </c>
      <c r="AT128" s="188" t="s">
        <v>75</v>
      </c>
      <c r="AU128" s="188" t="s">
        <v>84</v>
      </c>
      <c r="AY128" s="187" t="s">
        <v>155</v>
      </c>
      <c r="BK128" s="189">
        <f>SUM(BK129:BK146)</f>
        <v>0</v>
      </c>
    </row>
    <row r="129" spans="1:65" s="2" customFormat="1" ht="33" customHeight="1">
      <c r="A129" s="34"/>
      <c r="B129" s="35"/>
      <c r="C129" s="192" t="s">
        <v>84</v>
      </c>
      <c r="D129" s="192" t="s">
        <v>157</v>
      </c>
      <c r="E129" s="193" t="s">
        <v>621</v>
      </c>
      <c r="F129" s="194" t="s">
        <v>622</v>
      </c>
      <c r="G129" s="195" t="s">
        <v>278</v>
      </c>
      <c r="H129" s="196">
        <v>4</v>
      </c>
      <c r="I129" s="197"/>
      <c r="J129" s="198">
        <f>ROUND(I129*H129,2)</f>
        <v>0</v>
      </c>
      <c r="K129" s="194" t="s">
        <v>161</v>
      </c>
      <c r="L129" s="39"/>
      <c r="M129" s="199" t="s">
        <v>1</v>
      </c>
      <c r="N129" s="200" t="s">
        <v>41</v>
      </c>
      <c r="O129" s="71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162</v>
      </c>
      <c r="AT129" s="203" t="s">
        <v>157</v>
      </c>
      <c r="AU129" s="203" t="s">
        <v>86</v>
      </c>
      <c r="AY129" s="17" t="s">
        <v>155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7" t="s">
        <v>84</v>
      </c>
      <c r="BK129" s="204">
        <f>ROUND(I129*H129,2)</f>
        <v>0</v>
      </c>
      <c r="BL129" s="17" t="s">
        <v>162</v>
      </c>
      <c r="BM129" s="203" t="s">
        <v>623</v>
      </c>
    </row>
    <row r="130" spans="1:65" s="2" customFormat="1" ht="55.5" customHeight="1">
      <c r="A130" s="34"/>
      <c r="B130" s="35"/>
      <c r="C130" s="192" t="s">
        <v>86</v>
      </c>
      <c r="D130" s="192" t="s">
        <v>157</v>
      </c>
      <c r="E130" s="193" t="s">
        <v>500</v>
      </c>
      <c r="F130" s="194" t="s">
        <v>501</v>
      </c>
      <c r="G130" s="195" t="s">
        <v>160</v>
      </c>
      <c r="H130" s="196">
        <v>530</v>
      </c>
      <c r="I130" s="197"/>
      <c r="J130" s="198">
        <f>ROUND(I130*H130,2)</f>
        <v>0</v>
      </c>
      <c r="K130" s="194" t="s">
        <v>161</v>
      </c>
      <c r="L130" s="39"/>
      <c r="M130" s="199" t="s">
        <v>1</v>
      </c>
      <c r="N130" s="200" t="s">
        <v>41</v>
      </c>
      <c r="O130" s="71"/>
      <c r="P130" s="201">
        <f>O130*H130</f>
        <v>0</v>
      </c>
      <c r="Q130" s="201">
        <v>0</v>
      </c>
      <c r="R130" s="201">
        <f>Q130*H130</f>
        <v>0</v>
      </c>
      <c r="S130" s="201">
        <v>0.22</v>
      </c>
      <c r="T130" s="202">
        <f>S130*H130</f>
        <v>116.6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162</v>
      </c>
      <c r="AT130" s="203" t="s">
        <v>157</v>
      </c>
      <c r="AU130" s="203" t="s">
        <v>86</v>
      </c>
      <c r="AY130" s="17" t="s">
        <v>155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84</v>
      </c>
      <c r="BK130" s="204">
        <f>ROUND(I130*H130,2)</f>
        <v>0</v>
      </c>
      <c r="BL130" s="17" t="s">
        <v>162</v>
      </c>
      <c r="BM130" s="203" t="s">
        <v>624</v>
      </c>
    </row>
    <row r="131" spans="1:65" s="2" customFormat="1" ht="33" customHeight="1">
      <c r="A131" s="34"/>
      <c r="B131" s="35"/>
      <c r="C131" s="192" t="s">
        <v>167</v>
      </c>
      <c r="D131" s="192" t="s">
        <v>157</v>
      </c>
      <c r="E131" s="193" t="s">
        <v>503</v>
      </c>
      <c r="F131" s="194" t="s">
        <v>504</v>
      </c>
      <c r="G131" s="195" t="s">
        <v>113</v>
      </c>
      <c r="H131" s="196">
        <v>202.45</v>
      </c>
      <c r="I131" s="197"/>
      <c r="J131" s="198">
        <f>ROUND(I131*H131,2)</f>
        <v>0</v>
      </c>
      <c r="K131" s="194" t="s">
        <v>161</v>
      </c>
      <c r="L131" s="39"/>
      <c r="M131" s="199" t="s">
        <v>1</v>
      </c>
      <c r="N131" s="200" t="s">
        <v>41</v>
      </c>
      <c r="O131" s="7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162</v>
      </c>
      <c r="AT131" s="203" t="s">
        <v>157</v>
      </c>
      <c r="AU131" s="203" t="s">
        <v>86</v>
      </c>
      <c r="AY131" s="17" t="s">
        <v>155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84</v>
      </c>
      <c r="BK131" s="204">
        <f>ROUND(I131*H131,2)</f>
        <v>0</v>
      </c>
      <c r="BL131" s="17" t="s">
        <v>162</v>
      </c>
      <c r="BM131" s="203" t="s">
        <v>625</v>
      </c>
    </row>
    <row r="132" spans="2:51" s="15" customFormat="1" ht="12">
      <c r="B132" s="247"/>
      <c r="C132" s="248"/>
      <c r="D132" s="207" t="s">
        <v>172</v>
      </c>
      <c r="E132" s="249" t="s">
        <v>1</v>
      </c>
      <c r="F132" s="250" t="s">
        <v>626</v>
      </c>
      <c r="G132" s="248"/>
      <c r="H132" s="249" t="s">
        <v>1</v>
      </c>
      <c r="I132" s="251"/>
      <c r="J132" s="248"/>
      <c r="K132" s="248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172</v>
      </c>
      <c r="AU132" s="256" t="s">
        <v>86</v>
      </c>
      <c r="AV132" s="15" t="s">
        <v>84</v>
      </c>
      <c r="AW132" s="15" t="s">
        <v>32</v>
      </c>
      <c r="AX132" s="15" t="s">
        <v>76</v>
      </c>
      <c r="AY132" s="256" t="s">
        <v>155</v>
      </c>
    </row>
    <row r="133" spans="2:51" s="13" customFormat="1" ht="12">
      <c r="B133" s="205"/>
      <c r="C133" s="206"/>
      <c r="D133" s="207" t="s">
        <v>172</v>
      </c>
      <c r="E133" s="208" t="s">
        <v>1</v>
      </c>
      <c r="F133" s="209" t="s">
        <v>627</v>
      </c>
      <c r="G133" s="206"/>
      <c r="H133" s="210">
        <v>142.5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172</v>
      </c>
      <c r="AU133" s="216" t="s">
        <v>86</v>
      </c>
      <c r="AV133" s="13" t="s">
        <v>86</v>
      </c>
      <c r="AW133" s="13" t="s">
        <v>32</v>
      </c>
      <c r="AX133" s="13" t="s">
        <v>76</v>
      </c>
      <c r="AY133" s="216" t="s">
        <v>155</v>
      </c>
    </row>
    <row r="134" spans="2:51" s="15" customFormat="1" ht="12">
      <c r="B134" s="247"/>
      <c r="C134" s="248"/>
      <c r="D134" s="207" t="s">
        <v>172</v>
      </c>
      <c r="E134" s="249" t="s">
        <v>1</v>
      </c>
      <c r="F134" s="250" t="s">
        <v>628</v>
      </c>
      <c r="G134" s="248"/>
      <c r="H134" s="249" t="s">
        <v>1</v>
      </c>
      <c r="I134" s="251"/>
      <c r="J134" s="248"/>
      <c r="K134" s="248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172</v>
      </c>
      <c r="AU134" s="256" t="s">
        <v>86</v>
      </c>
      <c r="AV134" s="15" t="s">
        <v>84</v>
      </c>
      <c r="AW134" s="15" t="s">
        <v>32</v>
      </c>
      <c r="AX134" s="15" t="s">
        <v>76</v>
      </c>
      <c r="AY134" s="256" t="s">
        <v>155</v>
      </c>
    </row>
    <row r="135" spans="2:51" s="13" customFormat="1" ht="12">
      <c r="B135" s="205"/>
      <c r="C135" s="206"/>
      <c r="D135" s="207" t="s">
        <v>172</v>
      </c>
      <c r="E135" s="208" t="s">
        <v>1</v>
      </c>
      <c r="F135" s="209" t="s">
        <v>629</v>
      </c>
      <c r="G135" s="206"/>
      <c r="H135" s="210">
        <v>43.5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172</v>
      </c>
      <c r="AU135" s="216" t="s">
        <v>86</v>
      </c>
      <c r="AV135" s="13" t="s">
        <v>86</v>
      </c>
      <c r="AW135" s="13" t="s">
        <v>32</v>
      </c>
      <c r="AX135" s="13" t="s">
        <v>76</v>
      </c>
      <c r="AY135" s="216" t="s">
        <v>155</v>
      </c>
    </row>
    <row r="136" spans="2:51" s="15" customFormat="1" ht="12">
      <c r="B136" s="247"/>
      <c r="C136" s="248"/>
      <c r="D136" s="207" t="s">
        <v>172</v>
      </c>
      <c r="E136" s="249" t="s">
        <v>1</v>
      </c>
      <c r="F136" s="250" t="s">
        <v>630</v>
      </c>
      <c r="G136" s="248"/>
      <c r="H136" s="249" t="s">
        <v>1</v>
      </c>
      <c r="I136" s="251"/>
      <c r="J136" s="248"/>
      <c r="K136" s="248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172</v>
      </c>
      <c r="AU136" s="256" t="s">
        <v>86</v>
      </c>
      <c r="AV136" s="15" t="s">
        <v>84</v>
      </c>
      <c r="AW136" s="15" t="s">
        <v>32</v>
      </c>
      <c r="AX136" s="15" t="s">
        <v>76</v>
      </c>
      <c r="AY136" s="256" t="s">
        <v>155</v>
      </c>
    </row>
    <row r="137" spans="2:51" s="13" customFormat="1" ht="12">
      <c r="B137" s="205"/>
      <c r="C137" s="206"/>
      <c r="D137" s="207" t="s">
        <v>172</v>
      </c>
      <c r="E137" s="208" t="s">
        <v>1</v>
      </c>
      <c r="F137" s="209" t="s">
        <v>631</v>
      </c>
      <c r="G137" s="206"/>
      <c r="H137" s="210">
        <v>16.45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172</v>
      </c>
      <c r="AU137" s="216" t="s">
        <v>86</v>
      </c>
      <c r="AV137" s="13" t="s">
        <v>86</v>
      </c>
      <c r="AW137" s="13" t="s">
        <v>32</v>
      </c>
      <c r="AX137" s="13" t="s">
        <v>76</v>
      </c>
      <c r="AY137" s="216" t="s">
        <v>155</v>
      </c>
    </row>
    <row r="138" spans="2:51" s="14" customFormat="1" ht="12">
      <c r="B138" s="217"/>
      <c r="C138" s="218"/>
      <c r="D138" s="207" t="s">
        <v>172</v>
      </c>
      <c r="E138" s="219" t="s">
        <v>1</v>
      </c>
      <c r="F138" s="220" t="s">
        <v>174</v>
      </c>
      <c r="G138" s="218"/>
      <c r="H138" s="221">
        <v>202.45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172</v>
      </c>
      <c r="AU138" s="227" t="s">
        <v>86</v>
      </c>
      <c r="AV138" s="14" t="s">
        <v>162</v>
      </c>
      <c r="AW138" s="14" t="s">
        <v>32</v>
      </c>
      <c r="AX138" s="14" t="s">
        <v>84</v>
      </c>
      <c r="AY138" s="227" t="s">
        <v>155</v>
      </c>
    </row>
    <row r="139" spans="1:65" s="2" customFormat="1" ht="44.25" customHeight="1">
      <c r="A139" s="34"/>
      <c r="B139" s="35"/>
      <c r="C139" s="192" t="s">
        <v>162</v>
      </c>
      <c r="D139" s="192" t="s">
        <v>157</v>
      </c>
      <c r="E139" s="193" t="s">
        <v>632</v>
      </c>
      <c r="F139" s="194" t="s">
        <v>633</v>
      </c>
      <c r="G139" s="195" t="s">
        <v>113</v>
      </c>
      <c r="H139" s="196">
        <v>7.6</v>
      </c>
      <c r="I139" s="197"/>
      <c r="J139" s="198">
        <f>ROUND(I139*H139,2)</f>
        <v>0</v>
      </c>
      <c r="K139" s="194" t="s">
        <v>161</v>
      </c>
      <c r="L139" s="39"/>
      <c r="M139" s="199" t="s">
        <v>1</v>
      </c>
      <c r="N139" s="200" t="s">
        <v>41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162</v>
      </c>
      <c r="AT139" s="203" t="s">
        <v>157</v>
      </c>
      <c r="AU139" s="203" t="s">
        <v>86</v>
      </c>
      <c r="AY139" s="17" t="s">
        <v>155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84</v>
      </c>
      <c r="BK139" s="204">
        <f>ROUND(I139*H139,2)</f>
        <v>0</v>
      </c>
      <c r="BL139" s="17" t="s">
        <v>162</v>
      </c>
      <c r="BM139" s="203" t="s">
        <v>634</v>
      </c>
    </row>
    <row r="140" spans="1:47" s="2" customFormat="1" ht="19.5">
      <c r="A140" s="34"/>
      <c r="B140" s="35"/>
      <c r="C140" s="36"/>
      <c r="D140" s="207" t="s">
        <v>475</v>
      </c>
      <c r="E140" s="36"/>
      <c r="F140" s="238" t="s">
        <v>635</v>
      </c>
      <c r="G140" s="36"/>
      <c r="H140" s="36"/>
      <c r="I140" s="239"/>
      <c r="J140" s="36"/>
      <c r="K140" s="36"/>
      <c r="L140" s="39"/>
      <c r="M140" s="240"/>
      <c r="N140" s="241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475</v>
      </c>
      <c r="AU140" s="17" t="s">
        <v>86</v>
      </c>
    </row>
    <row r="141" spans="2:51" s="13" customFormat="1" ht="12">
      <c r="B141" s="205"/>
      <c r="C141" s="206"/>
      <c r="D141" s="207" t="s">
        <v>172</v>
      </c>
      <c r="E141" s="208" t="s">
        <v>1</v>
      </c>
      <c r="F141" s="209" t="s">
        <v>636</v>
      </c>
      <c r="G141" s="206"/>
      <c r="H141" s="210">
        <v>7.6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172</v>
      </c>
      <c r="AU141" s="216" t="s">
        <v>86</v>
      </c>
      <c r="AV141" s="13" t="s">
        <v>86</v>
      </c>
      <c r="AW141" s="13" t="s">
        <v>32</v>
      </c>
      <c r="AX141" s="13" t="s">
        <v>84</v>
      </c>
      <c r="AY141" s="216" t="s">
        <v>155</v>
      </c>
    </row>
    <row r="142" spans="1:65" s="2" customFormat="1" ht="66.75" customHeight="1">
      <c r="A142" s="34"/>
      <c r="B142" s="35"/>
      <c r="C142" s="192" t="s">
        <v>179</v>
      </c>
      <c r="D142" s="192" t="s">
        <v>157</v>
      </c>
      <c r="E142" s="193" t="s">
        <v>211</v>
      </c>
      <c r="F142" s="194" t="s">
        <v>212</v>
      </c>
      <c r="G142" s="195" t="s">
        <v>113</v>
      </c>
      <c r="H142" s="196">
        <v>210.05</v>
      </c>
      <c r="I142" s="197"/>
      <c r="J142" s="198">
        <f>ROUND(I142*H142,2)</f>
        <v>0</v>
      </c>
      <c r="K142" s="194" t="s">
        <v>1</v>
      </c>
      <c r="L142" s="39"/>
      <c r="M142" s="199" t="s">
        <v>1</v>
      </c>
      <c r="N142" s="200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162</v>
      </c>
      <c r="AT142" s="203" t="s">
        <v>157</v>
      </c>
      <c r="AU142" s="203" t="s">
        <v>86</v>
      </c>
      <c r="AY142" s="17" t="s">
        <v>155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162</v>
      </c>
      <c r="BM142" s="203" t="s">
        <v>637</v>
      </c>
    </row>
    <row r="143" spans="2:51" s="13" customFormat="1" ht="12">
      <c r="B143" s="205"/>
      <c r="C143" s="206"/>
      <c r="D143" s="207" t="s">
        <v>172</v>
      </c>
      <c r="E143" s="208" t="s">
        <v>1</v>
      </c>
      <c r="F143" s="209" t="s">
        <v>638</v>
      </c>
      <c r="G143" s="206"/>
      <c r="H143" s="210">
        <v>210.05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172</v>
      </c>
      <c r="AU143" s="216" t="s">
        <v>86</v>
      </c>
      <c r="AV143" s="13" t="s">
        <v>86</v>
      </c>
      <c r="AW143" s="13" t="s">
        <v>32</v>
      </c>
      <c r="AX143" s="13" t="s">
        <v>84</v>
      </c>
      <c r="AY143" s="216" t="s">
        <v>155</v>
      </c>
    </row>
    <row r="144" spans="1:65" s="2" customFormat="1" ht="33" customHeight="1">
      <c r="A144" s="34"/>
      <c r="B144" s="35"/>
      <c r="C144" s="192" t="s">
        <v>183</v>
      </c>
      <c r="D144" s="192" t="s">
        <v>157</v>
      </c>
      <c r="E144" s="193" t="s">
        <v>216</v>
      </c>
      <c r="F144" s="194" t="s">
        <v>217</v>
      </c>
      <c r="G144" s="195" t="s">
        <v>160</v>
      </c>
      <c r="H144" s="196">
        <v>1356</v>
      </c>
      <c r="I144" s="197"/>
      <c r="J144" s="198">
        <f>ROUND(I144*H144,2)</f>
        <v>0</v>
      </c>
      <c r="K144" s="194" t="s">
        <v>161</v>
      </c>
      <c r="L144" s="39"/>
      <c r="M144" s="199" t="s">
        <v>1</v>
      </c>
      <c r="N144" s="200" t="s">
        <v>41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162</v>
      </c>
      <c r="AT144" s="203" t="s">
        <v>157</v>
      </c>
      <c r="AU144" s="203" t="s">
        <v>86</v>
      </c>
      <c r="AY144" s="17" t="s">
        <v>155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84</v>
      </c>
      <c r="BK144" s="204">
        <f>ROUND(I144*H144,2)</f>
        <v>0</v>
      </c>
      <c r="BL144" s="17" t="s">
        <v>162</v>
      </c>
      <c r="BM144" s="203" t="s">
        <v>639</v>
      </c>
    </row>
    <row r="145" spans="2:51" s="13" customFormat="1" ht="12">
      <c r="B145" s="205"/>
      <c r="C145" s="206"/>
      <c r="D145" s="207" t="s">
        <v>172</v>
      </c>
      <c r="E145" s="208" t="s">
        <v>1</v>
      </c>
      <c r="F145" s="209" t="s">
        <v>640</v>
      </c>
      <c r="G145" s="206"/>
      <c r="H145" s="210">
        <v>1130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172</v>
      </c>
      <c r="AU145" s="216" t="s">
        <v>86</v>
      </c>
      <c r="AV145" s="13" t="s">
        <v>86</v>
      </c>
      <c r="AW145" s="13" t="s">
        <v>32</v>
      </c>
      <c r="AX145" s="13" t="s">
        <v>84</v>
      </c>
      <c r="AY145" s="216" t="s">
        <v>155</v>
      </c>
    </row>
    <row r="146" spans="2:51" s="13" customFormat="1" ht="12">
      <c r="B146" s="205"/>
      <c r="C146" s="206"/>
      <c r="D146" s="207" t="s">
        <v>172</v>
      </c>
      <c r="E146" s="206"/>
      <c r="F146" s="209" t="s">
        <v>641</v>
      </c>
      <c r="G146" s="206"/>
      <c r="H146" s="210">
        <v>1356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172</v>
      </c>
      <c r="AU146" s="216" t="s">
        <v>86</v>
      </c>
      <c r="AV146" s="13" t="s">
        <v>86</v>
      </c>
      <c r="AW146" s="13" t="s">
        <v>4</v>
      </c>
      <c r="AX146" s="13" t="s">
        <v>84</v>
      </c>
      <c r="AY146" s="216" t="s">
        <v>155</v>
      </c>
    </row>
    <row r="147" spans="2:63" s="12" customFormat="1" ht="22.7" customHeight="1">
      <c r="B147" s="176"/>
      <c r="C147" s="177"/>
      <c r="D147" s="178" t="s">
        <v>75</v>
      </c>
      <c r="E147" s="190" t="s">
        <v>167</v>
      </c>
      <c r="F147" s="190" t="s">
        <v>563</v>
      </c>
      <c r="G147" s="177"/>
      <c r="H147" s="177"/>
      <c r="I147" s="180"/>
      <c r="J147" s="191">
        <f>BK147</f>
        <v>0</v>
      </c>
      <c r="K147" s="177"/>
      <c r="L147" s="182"/>
      <c r="M147" s="183"/>
      <c r="N147" s="184"/>
      <c r="O147" s="184"/>
      <c r="P147" s="185">
        <f>SUM(P148:P150)</f>
        <v>0</v>
      </c>
      <c r="Q147" s="184"/>
      <c r="R147" s="185">
        <f>SUM(R148:R150)</f>
        <v>20.135345</v>
      </c>
      <c r="S147" s="184"/>
      <c r="T147" s="186">
        <f>SUM(T148:T150)</f>
        <v>0</v>
      </c>
      <c r="AR147" s="187" t="s">
        <v>84</v>
      </c>
      <c r="AT147" s="188" t="s">
        <v>75</v>
      </c>
      <c r="AU147" s="188" t="s">
        <v>84</v>
      </c>
      <c r="AY147" s="187" t="s">
        <v>155</v>
      </c>
      <c r="BK147" s="189">
        <f>SUM(BK148:BK150)</f>
        <v>0</v>
      </c>
    </row>
    <row r="148" spans="1:65" s="2" customFormat="1" ht="33" customHeight="1">
      <c r="A148" s="34"/>
      <c r="B148" s="35"/>
      <c r="C148" s="192" t="s">
        <v>189</v>
      </c>
      <c r="D148" s="192" t="s">
        <v>157</v>
      </c>
      <c r="E148" s="193" t="s">
        <v>642</v>
      </c>
      <c r="F148" s="194" t="s">
        <v>643</v>
      </c>
      <c r="G148" s="195" t="s">
        <v>170</v>
      </c>
      <c r="H148" s="196">
        <v>38</v>
      </c>
      <c r="I148" s="197"/>
      <c r="J148" s="198">
        <f>ROUND(I148*H148,2)</f>
        <v>0</v>
      </c>
      <c r="K148" s="194" t="s">
        <v>161</v>
      </c>
      <c r="L148" s="39"/>
      <c r="M148" s="199" t="s">
        <v>1</v>
      </c>
      <c r="N148" s="200" t="s">
        <v>41</v>
      </c>
      <c r="O148" s="71"/>
      <c r="P148" s="201">
        <f>O148*H148</f>
        <v>0</v>
      </c>
      <c r="Q148" s="201">
        <v>0.24127</v>
      </c>
      <c r="R148" s="201">
        <f>Q148*H148</f>
        <v>9.16826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162</v>
      </c>
      <c r="AT148" s="203" t="s">
        <v>157</v>
      </c>
      <c r="AU148" s="203" t="s">
        <v>86</v>
      </c>
      <c r="AY148" s="17" t="s">
        <v>155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84</v>
      </c>
      <c r="BK148" s="204">
        <f>ROUND(I148*H148,2)</f>
        <v>0</v>
      </c>
      <c r="BL148" s="17" t="s">
        <v>162</v>
      </c>
      <c r="BM148" s="203" t="s">
        <v>644</v>
      </c>
    </row>
    <row r="149" spans="1:65" s="2" customFormat="1" ht="24.2" customHeight="1">
      <c r="A149" s="34"/>
      <c r="B149" s="35"/>
      <c r="C149" s="228" t="s">
        <v>197</v>
      </c>
      <c r="D149" s="228" t="s">
        <v>204</v>
      </c>
      <c r="E149" s="229" t="s">
        <v>645</v>
      </c>
      <c r="F149" s="230" t="s">
        <v>646</v>
      </c>
      <c r="G149" s="231" t="s">
        <v>278</v>
      </c>
      <c r="H149" s="232">
        <v>217.17</v>
      </c>
      <c r="I149" s="233"/>
      <c r="J149" s="234">
        <f>ROUND(I149*H149,2)</f>
        <v>0</v>
      </c>
      <c r="K149" s="230" t="s">
        <v>161</v>
      </c>
      <c r="L149" s="235"/>
      <c r="M149" s="236" t="s">
        <v>1</v>
      </c>
      <c r="N149" s="237" t="s">
        <v>41</v>
      </c>
      <c r="O149" s="71"/>
      <c r="P149" s="201">
        <f>O149*H149</f>
        <v>0</v>
      </c>
      <c r="Q149" s="201">
        <v>0.0505</v>
      </c>
      <c r="R149" s="201">
        <f>Q149*H149</f>
        <v>10.967085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197</v>
      </c>
      <c r="AT149" s="203" t="s">
        <v>204</v>
      </c>
      <c r="AU149" s="203" t="s">
        <v>86</v>
      </c>
      <c r="AY149" s="17" t="s">
        <v>155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84</v>
      </c>
      <c r="BK149" s="204">
        <f>ROUND(I149*H149,2)</f>
        <v>0</v>
      </c>
      <c r="BL149" s="17" t="s">
        <v>162</v>
      </c>
      <c r="BM149" s="203" t="s">
        <v>647</v>
      </c>
    </row>
    <row r="150" spans="2:51" s="13" customFormat="1" ht="12">
      <c r="B150" s="205"/>
      <c r="C150" s="206"/>
      <c r="D150" s="207" t="s">
        <v>172</v>
      </c>
      <c r="E150" s="206"/>
      <c r="F150" s="209" t="s">
        <v>648</v>
      </c>
      <c r="G150" s="206"/>
      <c r="H150" s="210">
        <v>217.17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172</v>
      </c>
      <c r="AU150" s="216" t="s">
        <v>86</v>
      </c>
      <c r="AV150" s="13" t="s">
        <v>86</v>
      </c>
      <c r="AW150" s="13" t="s">
        <v>4</v>
      </c>
      <c r="AX150" s="13" t="s">
        <v>84</v>
      </c>
      <c r="AY150" s="216" t="s">
        <v>155</v>
      </c>
    </row>
    <row r="151" spans="2:63" s="12" customFormat="1" ht="22.7" customHeight="1">
      <c r="B151" s="176"/>
      <c r="C151" s="177"/>
      <c r="D151" s="178" t="s">
        <v>75</v>
      </c>
      <c r="E151" s="190" t="s">
        <v>179</v>
      </c>
      <c r="F151" s="190" t="s">
        <v>231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SUM(P152:P209)</f>
        <v>0</v>
      </c>
      <c r="Q151" s="184"/>
      <c r="R151" s="185">
        <f>SUM(R152:R209)</f>
        <v>260.36</v>
      </c>
      <c r="S151" s="184"/>
      <c r="T151" s="186">
        <f>SUM(T152:T209)</f>
        <v>0</v>
      </c>
      <c r="AR151" s="187" t="s">
        <v>84</v>
      </c>
      <c r="AT151" s="188" t="s">
        <v>75</v>
      </c>
      <c r="AU151" s="188" t="s">
        <v>84</v>
      </c>
      <c r="AY151" s="187" t="s">
        <v>155</v>
      </c>
      <c r="BK151" s="189">
        <f>SUM(BK152:BK209)</f>
        <v>0</v>
      </c>
    </row>
    <row r="152" spans="1:65" s="2" customFormat="1" ht="33" customHeight="1">
      <c r="A152" s="34"/>
      <c r="B152" s="35"/>
      <c r="C152" s="192" t="s">
        <v>203</v>
      </c>
      <c r="D152" s="192" t="s">
        <v>157</v>
      </c>
      <c r="E152" s="193" t="s">
        <v>568</v>
      </c>
      <c r="F152" s="194" t="s">
        <v>569</v>
      </c>
      <c r="G152" s="195" t="s">
        <v>160</v>
      </c>
      <c r="H152" s="196">
        <v>1243</v>
      </c>
      <c r="I152" s="197"/>
      <c r="J152" s="198">
        <f>ROUND(I152*H152,2)</f>
        <v>0</v>
      </c>
      <c r="K152" s="194" t="s">
        <v>161</v>
      </c>
      <c r="L152" s="39"/>
      <c r="M152" s="199" t="s">
        <v>1</v>
      </c>
      <c r="N152" s="200" t="s">
        <v>41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162</v>
      </c>
      <c r="AT152" s="203" t="s">
        <v>157</v>
      </c>
      <c r="AU152" s="203" t="s">
        <v>86</v>
      </c>
      <c r="AY152" s="17" t="s">
        <v>155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84</v>
      </c>
      <c r="BK152" s="204">
        <f>ROUND(I152*H152,2)</f>
        <v>0</v>
      </c>
      <c r="BL152" s="17" t="s">
        <v>162</v>
      </c>
      <c r="BM152" s="203" t="s">
        <v>649</v>
      </c>
    </row>
    <row r="153" spans="2:51" s="15" customFormat="1" ht="12">
      <c r="B153" s="247"/>
      <c r="C153" s="248"/>
      <c r="D153" s="207" t="s">
        <v>172</v>
      </c>
      <c r="E153" s="249" t="s">
        <v>1</v>
      </c>
      <c r="F153" s="250" t="s">
        <v>571</v>
      </c>
      <c r="G153" s="248"/>
      <c r="H153" s="249" t="s">
        <v>1</v>
      </c>
      <c r="I153" s="251"/>
      <c r="J153" s="248"/>
      <c r="K153" s="248"/>
      <c r="L153" s="252"/>
      <c r="M153" s="253"/>
      <c r="N153" s="254"/>
      <c r="O153" s="254"/>
      <c r="P153" s="254"/>
      <c r="Q153" s="254"/>
      <c r="R153" s="254"/>
      <c r="S153" s="254"/>
      <c r="T153" s="255"/>
      <c r="AT153" s="256" t="s">
        <v>172</v>
      </c>
      <c r="AU153" s="256" t="s">
        <v>86</v>
      </c>
      <c r="AV153" s="15" t="s">
        <v>84</v>
      </c>
      <c r="AW153" s="15" t="s">
        <v>32</v>
      </c>
      <c r="AX153" s="15" t="s">
        <v>76</v>
      </c>
      <c r="AY153" s="256" t="s">
        <v>155</v>
      </c>
    </row>
    <row r="154" spans="2:51" s="13" customFormat="1" ht="12">
      <c r="B154" s="205"/>
      <c r="C154" s="206"/>
      <c r="D154" s="207" t="s">
        <v>172</v>
      </c>
      <c r="E154" s="208" t="s">
        <v>1</v>
      </c>
      <c r="F154" s="209" t="s">
        <v>650</v>
      </c>
      <c r="G154" s="206"/>
      <c r="H154" s="210">
        <v>928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172</v>
      </c>
      <c r="AU154" s="216" t="s">
        <v>86</v>
      </c>
      <c r="AV154" s="13" t="s">
        <v>86</v>
      </c>
      <c r="AW154" s="13" t="s">
        <v>32</v>
      </c>
      <c r="AX154" s="13" t="s">
        <v>76</v>
      </c>
      <c r="AY154" s="216" t="s">
        <v>155</v>
      </c>
    </row>
    <row r="155" spans="2:51" s="15" customFormat="1" ht="12">
      <c r="B155" s="247"/>
      <c r="C155" s="248"/>
      <c r="D155" s="207" t="s">
        <v>172</v>
      </c>
      <c r="E155" s="249" t="s">
        <v>1</v>
      </c>
      <c r="F155" s="250" t="s">
        <v>539</v>
      </c>
      <c r="G155" s="248"/>
      <c r="H155" s="249" t="s">
        <v>1</v>
      </c>
      <c r="I155" s="251"/>
      <c r="J155" s="248"/>
      <c r="K155" s="248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172</v>
      </c>
      <c r="AU155" s="256" t="s">
        <v>86</v>
      </c>
      <c r="AV155" s="15" t="s">
        <v>84</v>
      </c>
      <c r="AW155" s="15" t="s">
        <v>32</v>
      </c>
      <c r="AX155" s="15" t="s">
        <v>76</v>
      </c>
      <c r="AY155" s="256" t="s">
        <v>155</v>
      </c>
    </row>
    <row r="156" spans="2:51" s="13" customFormat="1" ht="12">
      <c r="B156" s="205"/>
      <c r="C156" s="206"/>
      <c r="D156" s="207" t="s">
        <v>172</v>
      </c>
      <c r="E156" s="208" t="s">
        <v>1</v>
      </c>
      <c r="F156" s="209" t="s">
        <v>651</v>
      </c>
      <c r="G156" s="206"/>
      <c r="H156" s="210">
        <v>105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172</v>
      </c>
      <c r="AU156" s="216" t="s">
        <v>86</v>
      </c>
      <c r="AV156" s="13" t="s">
        <v>86</v>
      </c>
      <c r="AW156" s="13" t="s">
        <v>32</v>
      </c>
      <c r="AX156" s="13" t="s">
        <v>76</v>
      </c>
      <c r="AY156" s="216" t="s">
        <v>155</v>
      </c>
    </row>
    <row r="157" spans="2:51" s="15" customFormat="1" ht="12">
      <c r="B157" s="247"/>
      <c r="C157" s="248"/>
      <c r="D157" s="207" t="s">
        <v>172</v>
      </c>
      <c r="E157" s="249" t="s">
        <v>1</v>
      </c>
      <c r="F157" s="250" t="s">
        <v>652</v>
      </c>
      <c r="G157" s="248"/>
      <c r="H157" s="249" t="s">
        <v>1</v>
      </c>
      <c r="I157" s="251"/>
      <c r="J157" s="248"/>
      <c r="K157" s="248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172</v>
      </c>
      <c r="AU157" s="256" t="s">
        <v>86</v>
      </c>
      <c r="AV157" s="15" t="s">
        <v>84</v>
      </c>
      <c r="AW157" s="15" t="s">
        <v>32</v>
      </c>
      <c r="AX157" s="15" t="s">
        <v>76</v>
      </c>
      <c r="AY157" s="256" t="s">
        <v>155</v>
      </c>
    </row>
    <row r="158" spans="2:51" s="13" customFormat="1" ht="12">
      <c r="B158" s="205"/>
      <c r="C158" s="206"/>
      <c r="D158" s="207" t="s">
        <v>172</v>
      </c>
      <c r="E158" s="208" t="s">
        <v>1</v>
      </c>
      <c r="F158" s="209" t="s">
        <v>653</v>
      </c>
      <c r="G158" s="206"/>
      <c r="H158" s="210">
        <v>44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172</v>
      </c>
      <c r="AU158" s="216" t="s">
        <v>86</v>
      </c>
      <c r="AV158" s="13" t="s">
        <v>86</v>
      </c>
      <c r="AW158" s="13" t="s">
        <v>32</v>
      </c>
      <c r="AX158" s="13" t="s">
        <v>76</v>
      </c>
      <c r="AY158" s="216" t="s">
        <v>155</v>
      </c>
    </row>
    <row r="159" spans="2:51" s="15" customFormat="1" ht="12">
      <c r="B159" s="247"/>
      <c r="C159" s="248"/>
      <c r="D159" s="207" t="s">
        <v>172</v>
      </c>
      <c r="E159" s="249" t="s">
        <v>1</v>
      </c>
      <c r="F159" s="250" t="s">
        <v>654</v>
      </c>
      <c r="G159" s="248"/>
      <c r="H159" s="249" t="s">
        <v>1</v>
      </c>
      <c r="I159" s="251"/>
      <c r="J159" s="248"/>
      <c r="K159" s="248"/>
      <c r="L159" s="252"/>
      <c r="M159" s="253"/>
      <c r="N159" s="254"/>
      <c r="O159" s="254"/>
      <c r="P159" s="254"/>
      <c r="Q159" s="254"/>
      <c r="R159" s="254"/>
      <c r="S159" s="254"/>
      <c r="T159" s="255"/>
      <c r="AT159" s="256" t="s">
        <v>172</v>
      </c>
      <c r="AU159" s="256" t="s">
        <v>86</v>
      </c>
      <c r="AV159" s="15" t="s">
        <v>84</v>
      </c>
      <c r="AW159" s="15" t="s">
        <v>32</v>
      </c>
      <c r="AX159" s="15" t="s">
        <v>76</v>
      </c>
      <c r="AY159" s="256" t="s">
        <v>155</v>
      </c>
    </row>
    <row r="160" spans="2:51" s="13" customFormat="1" ht="12">
      <c r="B160" s="205"/>
      <c r="C160" s="206"/>
      <c r="D160" s="207" t="s">
        <v>172</v>
      </c>
      <c r="E160" s="208" t="s">
        <v>1</v>
      </c>
      <c r="F160" s="209" t="s">
        <v>8</v>
      </c>
      <c r="G160" s="206"/>
      <c r="H160" s="210">
        <v>12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172</v>
      </c>
      <c r="AU160" s="216" t="s">
        <v>86</v>
      </c>
      <c r="AV160" s="13" t="s">
        <v>86</v>
      </c>
      <c r="AW160" s="13" t="s">
        <v>32</v>
      </c>
      <c r="AX160" s="13" t="s">
        <v>76</v>
      </c>
      <c r="AY160" s="216" t="s">
        <v>155</v>
      </c>
    </row>
    <row r="161" spans="2:51" s="15" customFormat="1" ht="12">
      <c r="B161" s="247"/>
      <c r="C161" s="248"/>
      <c r="D161" s="207" t="s">
        <v>172</v>
      </c>
      <c r="E161" s="249" t="s">
        <v>1</v>
      </c>
      <c r="F161" s="250" t="s">
        <v>655</v>
      </c>
      <c r="G161" s="248"/>
      <c r="H161" s="249" t="s">
        <v>1</v>
      </c>
      <c r="I161" s="251"/>
      <c r="J161" s="248"/>
      <c r="K161" s="248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172</v>
      </c>
      <c r="AU161" s="256" t="s">
        <v>86</v>
      </c>
      <c r="AV161" s="15" t="s">
        <v>84</v>
      </c>
      <c r="AW161" s="15" t="s">
        <v>32</v>
      </c>
      <c r="AX161" s="15" t="s">
        <v>76</v>
      </c>
      <c r="AY161" s="256" t="s">
        <v>155</v>
      </c>
    </row>
    <row r="162" spans="2:51" s="13" customFormat="1" ht="12">
      <c r="B162" s="205"/>
      <c r="C162" s="206"/>
      <c r="D162" s="207" t="s">
        <v>172</v>
      </c>
      <c r="E162" s="208" t="s">
        <v>1</v>
      </c>
      <c r="F162" s="209" t="s">
        <v>183</v>
      </c>
      <c r="G162" s="206"/>
      <c r="H162" s="210">
        <v>6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172</v>
      </c>
      <c r="AU162" s="216" t="s">
        <v>86</v>
      </c>
      <c r="AV162" s="13" t="s">
        <v>86</v>
      </c>
      <c r="AW162" s="13" t="s">
        <v>32</v>
      </c>
      <c r="AX162" s="13" t="s">
        <v>76</v>
      </c>
      <c r="AY162" s="216" t="s">
        <v>155</v>
      </c>
    </row>
    <row r="163" spans="2:51" s="15" customFormat="1" ht="12">
      <c r="B163" s="247"/>
      <c r="C163" s="248"/>
      <c r="D163" s="207" t="s">
        <v>172</v>
      </c>
      <c r="E163" s="249" t="s">
        <v>1</v>
      </c>
      <c r="F163" s="250" t="s">
        <v>630</v>
      </c>
      <c r="G163" s="248"/>
      <c r="H163" s="249" t="s">
        <v>1</v>
      </c>
      <c r="I163" s="251"/>
      <c r="J163" s="248"/>
      <c r="K163" s="248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172</v>
      </c>
      <c r="AU163" s="256" t="s">
        <v>86</v>
      </c>
      <c r="AV163" s="15" t="s">
        <v>84</v>
      </c>
      <c r="AW163" s="15" t="s">
        <v>32</v>
      </c>
      <c r="AX163" s="15" t="s">
        <v>76</v>
      </c>
      <c r="AY163" s="256" t="s">
        <v>155</v>
      </c>
    </row>
    <row r="164" spans="2:51" s="13" customFormat="1" ht="12">
      <c r="B164" s="205"/>
      <c r="C164" s="206"/>
      <c r="D164" s="207" t="s">
        <v>172</v>
      </c>
      <c r="E164" s="208" t="s">
        <v>1</v>
      </c>
      <c r="F164" s="209" t="s">
        <v>321</v>
      </c>
      <c r="G164" s="206"/>
      <c r="H164" s="210">
        <v>35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172</v>
      </c>
      <c r="AU164" s="216" t="s">
        <v>86</v>
      </c>
      <c r="AV164" s="13" t="s">
        <v>86</v>
      </c>
      <c r="AW164" s="13" t="s">
        <v>32</v>
      </c>
      <c r="AX164" s="13" t="s">
        <v>76</v>
      </c>
      <c r="AY164" s="216" t="s">
        <v>155</v>
      </c>
    </row>
    <row r="165" spans="2:51" s="14" customFormat="1" ht="12">
      <c r="B165" s="217"/>
      <c r="C165" s="218"/>
      <c r="D165" s="207" t="s">
        <v>172</v>
      </c>
      <c r="E165" s="219" t="s">
        <v>1</v>
      </c>
      <c r="F165" s="220" t="s">
        <v>174</v>
      </c>
      <c r="G165" s="218"/>
      <c r="H165" s="221">
        <v>1130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172</v>
      </c>
      <c r="AU165" s="227" t="s">
        <v>86</v>
      </c>
      <c r="AV165" s="14" t="s">
        <v>162</v>
      </c>
      <c r="AW165" s="14" t="s">
        <v>32</v>
      </c>
      <c r="AX165" s="14" t="s">
        <v>84</v>
      </c>
      <c r="AY165" s="227" t="s">
        <v>155</v>
      </c>
    </row>
    <row r="166" spans="2:51" s="13" customFormat="1" ht="12">
      <c r="B166" s="205"/>
      <c r="C166" s="206"/>
      <c r="D166" s="207" t="s">
        <v>172</v>
      </c>
      <c r="E166" s="206"/>
      <c r="F166" s="209" t="s">
        <v>656</v>
      </c>
      <c r="G166" s="206"/>
      <c r="H166" s="210">
        <v>1243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172</v>
      </c>
      <c r="AU166" s="216" t="s">
        <v>86</v>
      </c>
      <c r="AV166" s="13" t="s">
        <v>86</v>
      </c>
      <c r="AW166" s="13" t="s">
        <v>4</v>
      </c>
      <c r="AX166" s="13" t="s">
        <v>84</v>
      </c>
      <c r="AY166" s="216" t="s">
        <v>155</v>
      </c>
    </row>
    <row r="167" spans="1:65" s="2" customFormat="1" ht="33" customHeight="1">
      <c r="A167" s="34"/>
      <c r="B167" s="35"/>
      <c r="C167" s="192" t="s">
        <v>210</v>
      </c>
      <c r="D167" s="192" t="s">
        <v>157</v>
      </c>
      <c r="E167" s="193" t="s">
        <v>516</v>
      </c>
      <c r="F167" s="194" t="s">
        <v>517</v>
      </c>
      <c r="G167" s="195" t="s">
        <v>160</v>
      </c>
      <c r="H167" s="196">
        <v>216</v>
      </c>
      <c r="I167" s="197"/>
      <c r="J167" s="198">
        <f>ROUND(I167*H167,2)</f>
        <v>0</v>
      </c>
      <c r="K167" s="194" t="s">
        <v>161</v>
      </c>
      <c r="L167" s="39"/>
      <c r="M167" s="199" t="s">
        <v>1</v>
      </c>
      <c r="N167" s="200" t="s">
        <v>41</v>
      </c>
      <c r="O167" s="7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162</v>
      </c>
      <c r="AT167" s="203" t="s">
        <v>157</v>
      </c>
      <c r="AU167" s="203" t="s">
        <v>86</v>
      </c>
      <c r="AY167" s="17" t="s">
        <v>155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84</v>
      </c>
      <c r="BK167" s="204">
        <f>ROUND(I167*H167,2)</f>
        <v>0</v>
      </c>
      <c r="BL167" s="17" t="s">
        <v>162</v>
      </c>
      <c r="BM167" s="203" t="s">
        <v>657</v>
      </c>
    </row>
    <row r="168" spans="2:51" s="15" customFormat="1" ht="12">
      <c r="B168" s="247"/>
      <c r="C168" s="248"/>
      <c r="D168" s="207" t="s">
        <v>172</v>
      </c>
      <c r="E168" s="249" t="s">
        <v>1</v>
      </c>
      <c r="F168" s="250" t="s">
        <v>539</v>
      </c>
      <c r="G168" s="248"/>
      <c r="H168" s="249" t="s">
        <v>1</v>
      </c>
      <c r="I168" s="251"/>
      <c r="J168" s="248"/>
      <c r="K168" s="248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172</v>
      </c>
      <c r="AU168" s="256" t="s">
        <v>86</v>
      </c>
      <c r="AV168" s="15" t="s">
        <v>84</v>
      </c>
      <c r="AW168" s="15" t="s">
        <v>32</v>
      </c>
      <c r="AX168" s="15" t="s">
        <v>76</v>
      </c>
      <c r="AY168" s="256" t="s">
        <v>155</v>
      </c>
    </row>
    <row r="169" spans="2:51" s="13" customFormat="1" ht="12">
      <c r="B169" s="205"/>
      <c r="C169" s="206"/>
      <c r="D169" s="207" t="s">
        <v>172</v>
      </c>
      <c r="E169" s="208" t="s">
        <v>1</v>
      </c>
      <c r="F169" s="209" t="s">
        <v>651</v>
      </c>
      <c r="G169" s="206"/>
      <c r="H169" s="210">
        <v>105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172</v>
      </c>
      <c r="AU169" s="216" t="s">
        <v>86</v>
      </c>
      <c r="AV169" s="13" t="s">
        <v>86</v>
      </c>
      <c r="AW169" s="13" t="s">
        <v>32</v>
      </c>
      <c r="AX169" s="13" t="s">
        <v>76</v>
      </c>
      <c r="AY169" s="216" t="s">
        <v>155</v>
      </c>
    </row>
    <row r="170" spans="2:51" s="15" customFormat="1" ht="12">
      <c r="B170" s="247"/>
      <c r="C170" s="248"/>
      <c r="D170" s="207" t="s">
        <v>172</v>
      </c>
      <c r="E170" s="249" t="s">
        <v>1</v>
      </c>
      <c r="F170" s="250" t="s">
        <v>658</v>
      </c>
      <c r="G170" s="248"/>
      <c r="H170" s="249" t="s">
        <v>1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172</v>
      </c>
      <c r="AU170" s="256" t="s">
        <v>86</v>
      </c>
      <c r="AV170" s="15" t="s">
        <v>84</v>
      </c>
      <c r="AW170" s="15" t="s">
        <v>32</v>
      </c>
      <c r="AX170" s="15" t="s">
        <v>76</v>
      </c>
      <c r="AY170" s="256" t="s">
        <v>155</v>
      </c>
    </row>
    <row r="171" spans="2:51" s="13" customFormat="1" ht="12">
      <c r="B171" s="205"/>
      <c r="C171" s="206"/>
      <c r="D171" s="207" t="s">
        <v>172</v>
      </c>
      <c r="E171" s="208" t="s">
        <v>1</v>
      </c>
      <c r="F171" s="209" t="s">
        <v>317</v>
      </c>
      <c r="G171" s="206"/>
      <c r="H171" s="210">
        <v>34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172</v>
      </c>
      <c r="AU171" s="216" t="s">
        <v>86</v>
      </c>
      <c r="AV171" s="13" t="s">
        <v>86</v>
      </c>
      <c r="AW171" s="13" t="s">
        <v>32</v>
      </c>
      <c r="AX171" s="13" t="s">
        <v>76</v>
      </c>
      <c r="AY171" s="216" t="s">
        <v>155</v>
      </c>
    </row>
    <row r="172" spans="2:51" s="15" customFormat="1" ht="12">
      <c r="B172" s="247"/>
      <c r="C172" s="248"/>
      <c r="D172" s="207" t="s">
        <v>172</v>
      </c>
      <c r="E172" s="249" t="s">
        <v>1</v>
      </c>
      <c r="F172" s="250" t="s">
        <v>655</v>
      </c>
      <c r="G172" s="248"/>
      <c r="H172" s="249" t="s">
        <v>1</v>
      </c>
      <c r="I172" s="251"/>
      <c r="J172" s="248"/>
      <c r="K172" s="248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172</v>
      </c>
      <c r="AU172" s="256" t="s">
        <v>86</v>
      </c>
      <c r="AV172" s="15" t="s">
        <v>84</v>
      </c>
      <c r="AW172" s="15" t="s">
        <v>32</v>
      </c>
      <c r="AX172" s="15" t="s">
        <v>76</v>
      </c>
      <c r="AY172" s="256" t="s">
        <v>155</v>
      </c>
    </row>
    <row r="173" spans="2:51" s="13" customFormat="1" ht="12">
      <c r="B173" s="205"/>
      <c r="C173" s="206"/>
      <c r="D173" s="207" t="s">
        <v>172</v>
      </c>
      <c r="E173" s="208" t="s">
        <v>1</v>
      </c>
      <c r="F173" s="209" t="s">
        <v>183</v>
      </c>
      <c r="G173" s="206"/>
      <c r="H173" s="210">
        <v>6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172</v>
      </c>
      <c r="AU173" s="216" t="s">
        <v>86</v>
      </c>
      <c r="AV173" s="13" t="s">
        <v>86</v>
      </c>
      <c r="AW173" s="13" t="s">
        <v>32</v>
      </c>
      <c r="AX173" s="13" t="s">
        <v>76</v>
      </c>
      <c r="AY173" s="216" t="s">
        <v>155</v>
      </c>
    </row>
    <row r="174" spans="2:51" s="15" customFormat="1" ht="12">
      <c r="B174" s="247"/>
      <c r="C174" s="248"/>
      <c r="D174" s="207" t="s">
        <v>172</v>
      </c>
      <c r="E174" s="249" t="s">
        <v>1</v>
      </c>
      <c r="F174" s="250" t="s">
        <v>630</v>
      </c>
      <c r="G174" s="248"/>
      <c r="H174" s="249" t="s">
        <v>1</v>
      </c>
      <c r="I174" s="251"/>
      <c r="J174" s="248"/>
      <c r="K174" s="248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172</v>
      </c>
      <c r="AU174" s="256" t="s">
        <v>86</v>
      </c>
      <c r="AV174" s="15" t="s">
        <v>84</v>
      </c>
      <c r="AW174" s="15" t="s">
        <v>32</v>
      </c>
      <c r="AX174" s="15" t="s">
        <v>76</v>
      </c>
      <c r="AY174" s="256" t="s">
        <v>155</v>
      </c>
    </row>
    <row r="175" spans="2:51" s="13" customFormat="1" ht="12">
      <c r="B175" s="205"/>
      <c r="C175" s="206"/>
      <c r="D175" s="207" t="s">
        <v>172</v>
      </c>
      <c r="E175" s="208" t="s">
        <v>1</v>
      </c>
      <c r="F175" s="209" t="s">
        <v>321</v>
      </c>
      <c r="G175" s="206"/>
      <c r="H175" s="210">
        <v>35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172</v>
      </c>
      <c r="AU175" s="216" t="s">
        <v>86</v>
      </c>
      <c r="AV175" s="13" t="s">
        <v>86</v>
      </c>
      <c r="AW175" s="13" t="s">
        <v>32</v>
      </c>
      <c r="AX175" s="13" t="s">
        <v>76</v>
      </c>
      <c r="AY175" s="216" t="s">
        <v>155</v>
      </c>
    </row>
    <row r="176" spans="2:51" s="14" customFormat="1" ht="12">
      <c r="B176" s="217"/>
      <c r="C176" s="218"/>
      <c r="D176" s="207" t="s">
        <v>172</v>
      </c>
      <c r="E176" s="219" t="s">
        <v>1</v>
      </c>
      <c r="F176" s="220" t="s">
        <v>174</v>
      </c>
      <c r="G176" s="218"/>
      <c r="H176" s="221">
        <v>180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172</v>
      </c>
      <c r="AU176" s="227" t="s">
        <v>86</v>
      </c>
      <c r="AV176" s="14" t="s">
        <v>162</v>
      </c>
      <c r="AW176" s="14" t="s">
        <v>32</v>
      </c>
      <c r="AX176" s="14" t="s">
        <v>84</v>
      </c>
      <c r="AY176" s="227" t="s">
        <v>155</v>
      </c>
    </row>
    <row r="177" spans="2:51" s="13" customFormat="1" ht="12">
      <c r="B177" s="205"/>
      <c r="C177" s="206"/>
      <c r="D177" s="207" t="s">
        <v>172</v>
      </c>
      <c r="E177" s="206"/>
      <c r="F177" s="209" t="s">
        <v>659</v>
      </c>
      <c r="G177" s="206"/>
      <c r="H177" s="210">
        <v>216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172</v>
      </c>
      <c r="AU177" s="216" t="s">
        <v>86</v>
      </c>
      <c r="AV177" s="13" t="s">
        <v>86</v>
      </c>
      <c r="AW177" s="13" t="s">
        <v>4</v>
      </c>
      <c r="AX177" s="13" t="s">
        <v>84</v>
      </c>
      <c r="AY177" s="216" t="s">
        <v>155</v>
      </c>
    </row>
    <row r="178" spans="1:65" s="2" customFormat="1" ht="78" customHeight="1">
      <c r="A178" s="34"/>
      <c r="B178" s="35"/>
      <c r="C178" s="192" t="s">
        <v>215</v>
      </c>
      <c r="D178" s="192" t="s">
        <v>157</v>
      </c>
      <c r="E178" s="193" t="s">
        <v>575</v>
      </c>
      <c r="F178" s="194" t="s">
        <v>576</v>
      </c>
      <c r="G178" s="195" t="s">
        <v>160</v>
      </c>
      <c r="H178" s="196">
        <v>950</v>
      </c>
      <c r="I178" s="197"/>
      <c r="J178" s="198">
        <f>ROUND(I178*H178,2)</f>
        <v>0</v>
      </c>
      <c r="K178" s="194" t="s">
        <v>161</v>
      </c>
      <c r="L178" s="39"/>
      <c r="M178" s="199" t="s">
        <v>1</v>
      </c>
      <c r="N178" s="200" t="s">
        <v>41</v>
      </c>
      <c r="O178" s="71"/>
      <c r="P178" s="201">
        <f>O178*H178</f>
        <v>0</v>
      </c>
      <c r="Q178" s="201">
        <v>0.08922</v>
      </c>
      <c r="R178" s="201">
        <f>Q178*H178</f>
        <v>84.759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162</v>
      </c>
      <c r="AT178" s="203" t="s">
        <v>157</v>
      </c>
      <c r="AU178" s="203" t="s">
        <v>86</v>
      </c>
      <c r="AY178" s="17" t="s">
        <v>155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84</v>
      </c>
      <c r="BK178" s="204">
        <f>ROUND(I178*H178,2)</f>
        <v>0</v>
      </c>
      <c r="BL178" s="17" t="s">
        <v>162</v>
      </c>
      <c r="BM178" s="203" t="s">
        <v>660</v>
      </c>
    </row>
    <row r="179" spans="2:51" s="15" customFormat="1" ht="12">
      <c r="B179" s="247"/>
      <c r="C179" s="248"/>
      <c r="D179" s="207" t="s">
        <v>172</v>
      </c>
      <c r="E179" s="249" t="s">
        <v>1</v>
      </c>
      <c r="F179" s="250" t="s">
        <v>571</v>
      </c>
      <c r="G179" s="248"/>
      <c r="H179" s="249" t="s">
        <v>1</v>
      </c>
      <c r="I179" s="251"/>
      <c r="J179" s="248"/>
      <c r="K179" s="248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172</v>
      </c>
      <c r="AU179" s="256" t="s">
        <v>86</v>
      </c>
      <c r="AV179" s="15" t="s">
        <v>84</v>
      </c>
      <c r="AW179" s="15" t="s">
        <v>32</v>
      </c>
      <c r="AX179" s="15" t="s">
        <v>76</v>
      </c>
      <c r="AY179" s="256" t="s">
        <v>155</v>
      </c>
    </row>
    <row r="180" spans="2:51" s="13" customFormat="1" ht="12">
      <c r="B180" s="205"/>
      <c r="C180" s="206"/>
      <c r="D180" s="207" t="s">
        <v>172</v>
      </c>
      <c r="E180" s="208" t="s">
        <v>1</v>
      </c>
      <c r="F180" s="209" t="s">
        <v>650</v>
      </c>
      <c r="G180" s="206"/>
      <c r="H180" s="210">
        <v>928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172</v>
      </c>
      <c r="AU180" s="216" t="s">
        <v>86</v>
      </c>
      <c r="AV180" s="13" t="s">
        <v>86</v>
      </c>
      <c r="AW180" s="13" t="s">
        <v>32</v>
      </c>
      <c r="AX180" s="13" t="s">
        <v>76</v>
      </c>
      <c r="AY180" s="216" t="s">
        <v>155</v>
      </c>
    </row>
    <row r="181" spans="2:51" s="15" customFormat="1" ht="12">
      <c r="B181" s="247"/>
      <c r="C181" s="248"/>
      <c r="D181" s="207" t="s">
        <v>172</v>
      </c>
      <c r="E181" s="249" t="s">
        <v>1</v>
      </c>
      <c r="F181" s="250" t="s">
        <v>658</v>
      </c>
      <c r="G181" s="248"/>
      <c r="H181" s="249" t="s">
        <v>1</v>
      </c>
      <c r="I181" s="251"/>
      <c r="J181" s="248"/>
      <c r="K181" s="248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172</v>
      </c>
      <c r="AU181" s="256" t="s">
        <v>86</v>
      </c>
      <c r="AV181" s="15" t="s">
        <v>84</v>
      </c>
      <c r="AW181" s="15" t="s">
        <v>32</v>
      </c>
      <c r="AX181" s="15" t="s">
        <v>76</v>
      </c>
      <c r="AY181" s="256" t="s">
        <v>155</v>
      </c>
    </row>
    <row r="182" spans="2:51" s="13" customFormat="1" ht="12">
      <c r="B182" s="205"/>
      <c r="C182" s="206"/>
      <c r="D182" s="207" t="s">
        <v>172</v>
      </c>
      <c r="E182" s="208" t="s">
        <v>1</v>
      </c>
      <c r="F182" s="209" t="s">
        <v>210</v>
      </c>
      <c r="G182" s="206"/>
      <c r="H182" s="210">
        <v>10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172</v>
      </c>
      <c r="AU182" s="216" t="s">
        <v>86</v>
      </c>
      <c r="AV182" s="13" t="s">
        <v>86</v>
      </c>
      <c r="AW182" s="13" t="s">
        <v>32</v>
      </c>
      <c r="AX182" s="13" t="s">
        <v>76</v>
      </c>
      <c r="AY182" s="216" t="s">
        <v>155</v>
      </c>
    </row>
    <row r="183" spans="2:51" s="15" customFormat="1" ht="12">
      <c r="B183" s="247"/>
      <c r="C183" s="248"/>
      <c r="D183" s="207" t="s">
        <v>172</v>
      </c>
      <c r="E183" s="249" t="s">
        <v>1</v>
      </c>
      <c r="F183" s="250" t="s">
        <v>654</v>
      </c>
      <c r="G183" s="248"/>
      <c r="H183" s="249" t="s">
        <v>1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172</v>
      </c>
      <c r="AU183" s="256" t="s">
        <v>86</v>
      </c>
      <c r="AV183" s="15" t="s">
        <v>84</v>
      </c>
      <c r="AW183" s="15" t="s">
        <v>32</v>
      </c>
      <c r="AX183" s="15" t="s">
        <v>76</v>
      </c>
      <c r="AY183" s="256" t="s">
        <v>155</v>
      </c>
    </row>
    <row r="184" spans="2:51" s="13" customFormat="1" ht="12">
      <c r="B184" s="205"/>
      <c r="C184" s="206"/>
      <c r="D184" s="207" t="s">
        <v>172</v>
      </c>
      <c r="E184" s="208" t="s">
        <v>1</v>
      </c>
      <c r="F184" s="209" t="s">
        <v>8</v>
      </c>
      <c r="G184" s="206"/>
      <c r="H184" s="210">
        <v>12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172</v>
      </c>
      <c r="AU184" s="216" t="s">
        <v>86</v>
      </c>
      <c r="AV184" s="13" t="s">
        <v>86</v>
      </c>
      <c r="AW184" s="13" t="s">
        <v>32</v>
      </c>
      <c r="AX184" s="13" t="s">
        <v>76</v>
      </c>
      <c r="AY184" s="216" t="s">
        <v>155</v>
      </c>
    </row>
    <row r="185" spans="2:51" s="14" customFormat="1" ht="12">
      <c r="B185" s="217"/>
      <c r="C185" s="218"/>
      <c r="D185" s="207" t="s">
        <v>172</v>
      </c>
      <c r="E185" s="219" t="s">
        <v>1</v>
      </c>
      <c r="F185" s="220" t="s">
        <v>174</v>
      </c>
      <c r="G185" s="218"/>
      <c r="H185" s="221">
        <v>950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172</v>
      </c>
      <c r="AU185" s="227" t="s">
        <v>86</v>
      </c>
      <c r="AV185" s="14" t="s">
        <v>162</v>
      </c>
      <c r="AW185" s="14" t="s">
        <v>32</v>
      </c>
      <c r="AX185" s="14" t="s">
        <v>84</v>
      </c>
      <c r="AY185" s="227" t="s">
        <v>155</v>
      </c>
    </row>
    <row r="186" spans="1:65" s="2" customFormat="1" ht="21.75" customHeight="1">
      <c r="A186" s="34"/>
      <c r="B186" s="35"/>
      <c r="C186" s="228" t="s">
        <v>8</v>
      </c>
      <c r="D186" s="228" t="s">
        <v>204</v>
      </c>
      <c r="E186" s="229" t="s">
        <v>578</v>
      </c>
      <c r="F186" s="230" t="s">
        <v>579</v>
      </c>
      <c r="G186" s="231" t="s">
        <v>160</v>
      </c>
      <c r="H186" s="232">
        <v>955.84</v>
      </c>
      <c r="I186" s="233"/>
      <c r="J186" s="234">
        <f>ROUND(I186*H186,2)</f>
        <v>0</v>
      </c>
      <c r="K186" s="230" t="s">
        <v>161</v>
      </c>
      <c r="L186" s="235"/>
      <c r="M186" s="236" t="s">
        <v>1</v>
      </c>
      <c r="N186" s="237" t="s">
        <v>41</v>
      </c>
      <c r="O186" s="71"/>
      <c r="P186" s="201">
        <f>O186*H186</f>
        <v>0</v>
      </c>
      <c r="Q186" s="201">
        <v>0.131</v>
      </c>
      <c r="R186" s="201">
        <f>Q186*H186</f>
        <v>125.21504000000002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197</v>
      </c>
      <c r="AT186" s="203" t="s">
        <v>204</v>
      </c>
      <c r="AU186" s="203" t="s">
        <v>86</v>
      </c>
      <c r="AY186" s="17" t="s">
        <v>155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84</v>
      </c>
      <c r="BK186" s="204">
        <f>ROUND(I186*H186,2)</f>
        <v>0</v>
      </c>
      <c r="BL186" s="17" t="s">
        <v>162</v>
      </c>
      <c r="BM186" s="203" t="s">
        <v>661</v>
      </c>
    </row>
    <row r="187" spans="2:51" s="13" customFormat="1" ht="12">
      <c r="B187" s="205"/>
      <c r="C187" s="206"/>
      <c r="D187" s="207" t="s">
        <v>172</v>
      </c>
      <c r="E187" s="206"/>
      <c r="F187" s="209" t="s">
        <v>662</v>
      </c>
      <c r="G187" s="206"/>
      <c r="H187" s="210">
        <v>955.84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172</v>
      </c>
      <c r="AU187" s="216" t="s">
        <v>86</v>
      </c>
      <c r="AV187" s="13" t="s">
        <v>86</v>
      </c>
      <c r="AW187" s="13" t="s">
        <v>4</v>
      </c>
      <c r="AX187" s="13" t="s">
        <v>84</v>
      </c>
      <c r="AY187" s="216" t="s">
        <v>155</v>
      </c>
    </row>
    <row r="188" spans="1:65" s="2" customFormat="1" ht="24.2" customHeight="1">
      <c r="A188" s="34"/>
      <c r="B188" s="35"/>
      <c r="C188" s="228" t="s">
        <v>226</v>
      </c>
      <c r="D188" s="228" t="s">
        <v>204</v>
      </c>
      <c r="E188" s="229" t="s">
        <v>663</v>
      </c>
      <c r="F188" s="230" t="s">
        <v>664</v>
      </c>
      <c r="G188" s="231" t="s">
        <v>160</v>
      </c>
      <c r="H188" s="232">
        <v>10.3</v>
      </c>
      <c r="I188" s="233"/>
      <c r="J188" s="234">
        <f>ROUND(I188*H188,2)</f>
        <v>0</v>
      </c>
      <c r="K188" s="230" t="s">
        <v>161</v>
      </c>
      <c r="L188" s="235"/>
      <c r="M188" s="236" t="s">
        <v>1</v>
      </c>
      <c r="N188" s="237" t="s">
        <v>41</v>
      </c>
      <c r="O188" s="71"/>
      <c r="P188" s="201">
        <f>O188*H188</f>
        <v>0</v>
      </c>
      <c r="Q188" s="201">
        <v>0.131</v>
      </c>
      <c r="R188" s="201">
        <f>Q188*H188</f>
        <v>1.3493000000000002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197</v>
      </c>
      <c r="AT188" s="203" t="s">
        <v>204</v>
      </c>
      <c r="AU188" s="203" t="s">
        <v>86</v>
      </c>
      <c r="AY188" s="17" t="s">
        <v>155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84</v>
      </c>
      <c r="BK188" s="204">
        <f>ROUND(I188*H188,2)</f>
        <v>0</v>
      </c>
      <c r="BL188" s="17" t="s">
        <v>162</v>
      </c>
      <c r="BM188" s="203" t="s">
        <v>665</v>
      </c>
    </row>
    <row r="189" spans="2:51" s="13" customFormat="1" ht="12">
      <c r="B189" s="205"/>
      <c r="C189" s="206"/>
      <c r="D189" s="207" t="s">
        <v>172</v>
      </c>
      <c r="E189" s="206"/>
      <c r="F189" s="209" t="s">
        <v>581</v>
      </c>
      <c r="G189" s="206"/>
      <c r="H189" s="210">
        <v>10.3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172</v>
      </c>
      <c r="AU189" s="216" t="s">
        <v>86</v>
      </c>
      <c r="AV189" s="13" t="s">
        <v>86</v>
      </c>
      <c r="AW189" s="13" t="s">
        <v>4</v>
      </c>
      <c r="AX189" s="13" t="s">
        <v>84</v>
      </c>
      <c r="AY189" s="216" t="s">
        <v>155</v>
      </c>
    </row>
    <row r="190" spans="1:65" s="2" customFormat="1" ht="21.75" customHeight="1">
      <c r="A190" s="34"/>
      <c r="B190" s="35"/>
      <c r="C190" s="228" t="s">
        <v>232</v>
      </c>
      <c r="D190" s="228" t="s">
        <v>204</v>
      </c>
      <c r="E190" s="229" t="s">
        <v>666</v>
      </c>
      <c r="F190" s="230" t="s">
        <v>667</v>
      </c>
      <c r="G190" s="231" t="s">
        <v>160</v>
      </c>
      <c r="H190" s="232">
        <v>12.36</v>
      </c>
      <c r="I190" s="233"/>
      <c r="J190" s="234">
        <f>ROUND(I190*H190,2)</f>
        <v>0</v>
      </c>
      <c r="K190" s="230" t="s">
        <v>161</v>
      </c>
      <c r="L190" s="235"/>
      <c r="M190" s="236" t="s">
        <v>1</v>
      </c>
      <c r="N190" s="237" t="s">
        <v>41</v>
      </c>
      <c r="O190" s="71"/>
      <c r="P190" s="201">
        <f>O190*H190</f>
        <v>0</v>
      </c>
      <c r="Q190" s="201">
        <v>0.131</v>
      </c>
      <c r="R190" s="201">
        <f>Q190*H190</f>
        <v>1.61916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197</v>
      </c>
      <c r="AT190" s="203" t="s">
        <v>204</v>
      </c>
      <c r="AU190" s="203" t="s">
        <v>86</v>
      </c>
      <c r="AY190" s="17" t="s">
        <v>155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7" t="s">
        <v>84</v>
      </c>
      <c r="BK190" s="204">
        <f>ROUND(I190*H190,2)</f>
        <v>0</v>
      </c>
      <c r="BL190" s="17" t="s">
        <v>162</v>
      </c>
      <c r="BM190" s="203" t="s">
        <v>668</v>
      </c>
    </row>
    <row r="191" spans="2:51" s="13" customFormat="1" ht="12">
      <c r="B191" s="205"/>
      <c r="C191" s="206"/>
      <c r="D191" s="207" t="s">
        <v>172</v>
      </c>
      <c r="E191" s="206"/>
      <c r="F191" s="209" t="s">
        <v>669</v>
      </c>
      <c r="G191" s="206"/>
      <c r="H191" s="210">
        <v>12.36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172</v>
      </c>
      <c r="AU191" s="216" t="s">
        <v>86</v>
      </c>
      <c r="AV191" s="13" t="s">
        <v>86</v>
      </c>
      <c r="AW191" s="13" t="s">
        <v>4</v>
      </c>
      <c r="AX191" s="13" t="s">
        <v>84</v>
      </c>
      <c r="AY191" s="216" t="s">
        <v>155</v>
      </c>
    </row>
    <row r="192" spans="1:65" s="2" customFormat="1" ht="78" customHeight="1">
      <c r="A192" s="34"/>
      <c r="B192" s="35"/>
      <c r="C192" s="192" t="s">
        <v>236</v>
      </c>
      <c r="D192" s="192" t="s">
        <v>157</v>
      </c>
      <c r="E192" s="193" t="s">
        <v>582</v>
      </c>
      <c r="F192" s="194" t="s">
        <v>583</v>
      </c>
      <c r="G192" s="195" t="s">
        <v>160</v>
      </c>
      <c r="H192" s="196">
        <v>180</v>
      </c>
      <c r="I192" s="197"/>
      <c r="J192" s="198">
        <f>ROUND(I192*H192,2)</f>
        <v>0</v>
      </c>
      <c r="K192" s="194" t="s">
        <v>161</v>
      </c>
      <c r="L192" s="39"/>
      <c r="M192" s="199" t="s">
        <v>1</v>
      </c>
      <c r="N192" s="200" t="s">
        <v>41</v>
      </c>
      <c r="O192" s="71"/>
      <c r="P192" s="201">
        <f>O192*H192</f>
        <v>0</v>
      </c>
      <c r="Q192" s="201">
        <v>0.11162</v>
      </c>
      <c r="R192" s="201">
        <f>Q192*H192</f>
        <v>20.0916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162</v>
      </c>
      <c r="AT192" s="203" t="s">
        <v>157</v>
      </c>
      <c r="AU192" s="203" t="s">
        <v>86</v>
      </c>
      <c r="AY192" s="17" t="s">
        <v>155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84</v>
      </c>
      <c r="BK192" s="204">
        <f>ROUND(I192*H192,2)</f>
        <v>0</v>
      </c>
      <c r="BL192" s="17" t="s">
        <v>162</v>
      </c>
      <c r="BM192" s="203" t="s">
        <v>670</v>
      </c>
    </row>
    <row r="193" spans="2:51" s="15" customFormat="1" ht="12">
      <c r="B193" s="247"/>
      <c r="C193" s="248"/>
      <c r="D193" s="207" t="s">
        <v>172</v>
      </c>
      <c r="E193" s="249" t="s">
        <v>1</v>
      </c>
      <c r="F193" s="250" t="s">
        <v>671</v>
      </c>
      <c r="G193" s="248"/>
      <c r="H193" s="249" t="s">
        <v>1</v>
      </c>
      <c r="I193" s="251"/>
      <c r="J193" s="248"/>
      <c r="K193" s="248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172</v>
      </c>
      <c r="AU193" s="256" t="s">
        <v>86</v>
      </c>
      <c r="AV193" s="15" t="s">
        <v>84</v>
      </c>
      <c r="AW193" s="15" t="s">
        <v>32</v>
      </c>
      <c r="AX193" s="15" t="s">
        <v>76</v>
      </c>
      <c r="AY193" s="256" t="s">
        <v>155</v>
      </c>
    </row>
    <row r="194" spans="2:51" s="13" customFormat="1" ht="12">
      <c r="B194" s="205"/>
      <c r="C194" s="206"/>
      <c r="D194" s="207" t="s">
        <v>172</v>
      </c>
      <c r="E194" s="208" t="s">
        <v>1</v>
      </c>
      <c r="F194" s="209" t="s">
        <v>651</v>
      </c>
      <c r="G194" s="206"/>
      <c r="H194" s="210">
        <v>105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172</v>
      </c>
      <c r="AU194" s="216" t="s">
        <v>86</v>
      </c>
      <c r="AV194" s="13" t="s">
        <v>86</v>
      </c>
      <c r="AW194" s="13" t="s">
        <v>32</v>
      </c>
      <c r="AX194" s="13" t="s">
        <v>76</v>
      </c>
      <c r="AY194" s="216" t="s">
        <v>155</v>
      </c>
    </row>
    <row r="195" spans="2:51" s="15" customFormat="1" ht="12">
      <c r="B195" s="247"/>
      <c r="C195" s="248"/>
      <c r="D195" s="207" t="s">
        <v>172</v>
      </c>
      <c r="E195" s="249" t="s">
        <v>1</v>
      </c>
      <c r="F195" s="250" t="s">
        <v>658</v>
      </c>
      <c r="G195" s="248"/>
      <c r="H195" s="249" t="s">
        <v>1</v>
      </c>
      <c r="I195" s="251"/>
      <c r="J195" s="248"/>
      <c r="K195" s="248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172</v>
      </c>
      <c r="AU195" s="256" t="s">
        <v>86</v>
      </c>
      <c r="AV195" s="15" t="s">
        <v>84</v>
      </c>
      <c r="AW195" s="15" t="s">
        <v>32</v>
      </c>
      <c r="AX195" s="15" t="s">
        <v>76</v>
      </c>
      <c r="AY195" s="256" t="s">
        <v>155</v>
      </c>
    </row>
    <row r="196" spans="2:51" s="13" customFormat="1" ht="12">
      <c r="B196" s="205"/>
      <c r="C196" s="206"/>
      <c r="D196" s="207" t="s">
        <v>172</v>
      </c>
      <c r="E196" s="208" t="s">
        <v>1</v>
      </c>
      <c r="F196" s="209" t="s">
        <v>317</v>
      </c>
      <c r="G196" s="206"/>
      <c r="H196" s="210">
        <v>34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172</v>
      </c>
      <c r="AU196" s="216" t="s">
        <v>86</v>
      </c>
      <c r="AV196" s="13" t="s">
        <v>86</v>
      </c>
      <c r="AW196" s="13" t="s">
        <v>32</v>
      </c>
      <c r="AX196" s="13" t="s">
        <v>76</v>
      </c>
      <c r="AY196" s="216" t="s">
        <v>155</v>
      </c>
    </row>
    <row r="197" spans="2:51" s="15" customFormat="1" ht="12">
      <c r="B197" s="247"/>
      <c r="C197" s="248"/>
      <c r="D197" s="207" t="s">
        <v>172</v>
      </c>
      <c r="E197" s="249" t="s">
        <v>1</v>
      </c>
      <c r="F197" s="250" t="s">
        <v>655</v>
      </c>
      <c r="G197" s="248"/>
      <c r="H197" s="249" t="s">
        <v>1</v>
      </c>
      <c r="I197" s="251"/>
      <c r="J197" s="248"/>
      <c r="K197" s="248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172</v>
      </c>
      <c r="AU197" s="256" t="s">
        <v>86</v>
      </c>
      <c r="AV197" s="15" t="s">
        <v>84</v>
      </c>
      <c r="AW197" s="15" t="s">
        <v>32</v>
      </c>
      <c r="AX197" s="15" t="s">
        <v>76</v>
      </c>
      <c r="AY197" s="256" t="s">
        <v>155</v>
      </c>
    </row>
    <row r="198" spans="2:51" s="13" customFormat="1" ht="12">
      <c r="B198" s="205"/>
      <c r="C198" s="206"/>
      <c r="D198" s="207" t="s">
        <v>172</v>
      </c>
      <c r="E198" s="208" t="s">
        <v>1</v>
      </c>
      <c r="F198" s="209" t="s">
        <v>183</v>
      </c>
      <c r="G198" s="206"/>
      <c r="H198" s="210">
        <v>6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172</v>
      </c>
      <c r="AU198" s="216" t="s">
        <v>86</v>
      </c>
      <c r="AV198" s="13" t="s">
        <v>86</v>
      </c>
      <c r="AW198" s="13" t="s">
        <v>32</v>
      </c>
      <c r="AX198" s="13" t="s">
        <v>76</v>
      </c>
      <c r="AY198" s="216" t="s">
        <v>155</v>
      </c>
    </row>
    <row r="199" spans="2:51" s="15" customFormat="1" ht="12">
      <c r="B199" s="247"/>
      <c r="C199" s="248"/>
      <c r="D199" s="207" t="s">
        <v>172</v>
      </c>
      <c r="E199" s="249" t="s">
        <v>1</v>
      </c>
      <c r="F199" s="250" t="s">
        <v>630</v>
      </c>
      <c r="G199" s="248"/>
      <c r="H199" s="249" t="s">
        <v>1</v>
      </c>
      <c r="I199" s="251"/>
      <c r="J199" s="248"/>
      <c r="K199" s="248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172</v>
      </c>
      <c r="AU199" s="256" t="s">
        <v>86</v>
      </c>
      <c r="AV199" s="15" t="s">
        <v>84</v>
      </c>
      <c r="AW199" s="15" t="s">
        <v>32</v>
      </c>
      <c r="AX199" s="15" t="s">
        <v>76</v>
      </c>
      <c r="AY199" s="256" t="s">
        <v>155</v>
      </c>
    </row>
    <row r="200" spans="2:51" s="13" customFormat="1" ht="12">
      <c r="B200" s="205"/>
      <c r="C200" s="206"/>
      <c r="D200" s="207" t="s">
        <v>172</v>
      </c>
      <c r="E200" s="208" t="s">
        <v>1</v>
      </c>
      <c r="F200" s="209" t="s">
        <v>321</v>
      </c>
      <c r="G200" s="206"/>
      <c r="H200" s="210">
        <v>35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172</v>
      </c>
      <c r="AU200" s="216" t="s">
        <v>86</v>
      </c>
      <c r="AV200" s="13" t="s">
        <v>86</v>
      </c>
      <c r="AW200" s="13" t="s">
        <v>32</v>
      </c>
      <c r="AX200" s="13" t="s">
        <v>76</v>
      </c>
      <c r="AY200" s="216" t="s">
        <v>155</v>
      </c>
    </row>
    <row r="201" spans="2:51" s="14" customFormat="1" ht="12">
      <c r="B201" s="217"/>
      <c r="C201" s="218"/>
      <c r="D201" s="207" t="s">
        <v>172</v>
      </c>
      <c r="E201" s="219" t="s">
        <v>1</v>
      </c>
      <c r="F201" s="220" t="s">
        <v>174</v>
      </c>
      <c r="G201" s="218"/>
      <c r="H201" s="221">
        <v>180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172</v>
      </c>
      <c r="AU201" s="227" t="s">
        <v>86</v>
      </c>
      <c r="AV201" s="14" t="s">
        <v>162</v>
      </c>
      <c r="AW201" s="14" t="s">
        <v>32</v>
      </c>
      <c r="AX201" s="14" t="s">
        <v>84</v>
      </c>
      <c r="AY201" s="227" t="s">
        <v>155</v>
      </c>
    </row>
    <row r="202" spans="1:65" s="2" customFormat="1" ht="24.2" customHeight="1">
      <c r="A202" s="34"/>
      <c r="B202" s="35"/>
      <c r="C202" s="228" t="s">
        <v>240</v>
      </c>
      <c r="D202" s="228" t="s">
        <v>204</v>
      </c>
      <c r="E202" s="229" t="s">
        <v>355</v>
      </c>
      <c r="F202" s="230" t="s">
        <v>586</v>
      </c>
      <c r="G202" s="231" t="s">
        <v>160</v>
      </c>
      <c r="H202" s="232">
        <v>108.15</v>
      </c>
      <c r="I202" s="233"/>
      <c r="J202" s="234">
        <f>ROUND(I202*H202,2)</f>
        <v>0</v>
      </c>
      <c r="K202" s="230" t="s">
        <v>161</v>
      </c>
      <c r="L202" s="235"/>
      <c r="M202" s="236" t="s">
        <v>1</v>
      </c>
      <c r="N202" s="237" t="s">
        <v>41</v>
      </c>
      <c r="O202" s="71"/>
      <c r="P202" s="201">
        <f>O202*H202</f>
        <v>0</v>
      </c>
      <c r="Q202" s="201">
        <v>0.176</v>
      </c>
      <c r="R202" s="201">
        <f>Q202*H202</f>
        <v>19.0344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197</v>
      </c>
      <c r="AT202" s="203" t="s">
        <v>204</v>
      </c>
      <c r="AU202" s="203" t="s">
        <v>86</v>
      </c>
      <c r="AY202" s="17" t="s">
        <v>155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84</v>
      </c>
      <c r="BK202" s="204">
        <f>ROUND(I202*H202,2)</f>
        <v>0</v>
      </c>
      <c r="BL202" s="17" t="s">
        <v>162</v>
      </c>
      <c r="BM202" s="203" t="s">
        <v>591</v>
      </c>
    </row>
    <row r="203" spans="2:51" s="13" customFormat="1" ht="12">
      <c r="B203" s="205"/>
      <c r="C203" s="206"/>
      <c r="D203" s="207" t="s">
        <v>172</v>
      </c>
      <c r="E203" s="206"/>
      <c r="F203" s="209" t="s">
        <v>672</v>
      </c>
      <c r="G203" s="206"/>
      <c r="H203" s="210">
        <v>108.15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172</v>
      </c>
      <c r="AU203" s="216" t="s">
        <v>86</v>
      </c>
      <c r="AV203" s="13" t="s">
        <v>86</v>
      </c>
      <c r="AW203" s="13" t="s">
        <v>4</v>
      </c>
      <c r="AX203" s="13" t="s">
        <v>84</v>
      </c>
      <c r="AY203" s="216" t="s">
        <v>155</v>
      </c>
    </row>
    <row r="204" spans="1:65" s="2" customFormat="1" ht="24.2" customHeight="1">
      <c r="A204" s="34"/>
      <c r="B204" s="35"/>
      <c r="C204" s="228" t="s">
        <v>245</v>
      </c>
      <c r="D204" s="228" t="s">
        <v>204</v>
      </c>
      <c r="E204" s="229" t="s">
        <v>673</v>
      </c>
      <c r="F204" s="230" t="s">
        <v>674</v>
      </c>
      <c r="G204" s="231" t="s">
        <v>160</v>
      </c>
      <c r="H204" s="232">
        <v>10.3</v>
      </c>
      <c r="I204" s="233"/>
      <c r="J204" s="234">
        <f>ROUND(I204*H204,2)</f>
        <v>0</v>
      </c>
      <c r="K204" s="230" t="s">
        <v>161</v>
      </c>
      <c r="L204" s="235"/>
      <c r="M204" s="236" t="s">
        <v>1</v>
      </c>
      <c r="N204" s="237" t="s">
        <v>41</v>
      </c>
      <c r="O204" s="71"/>
      <c r="P204" s="201">
        <f>O204*H204</f>
        <v>0</v>
      </c>
      <c r="Q204" s="201">
        <v>0.175</v>
      </c>
      <c r="R204" s="201">
        <f>Q204*H204</f>
        <v>1.8025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197</v>
      </c>
      <c r="AT204" s="203" t="s">
        <v>204</v>
      </c>
      <c r="AU204" s="203" t="s">
        <v>86</v>
      </c>
      <c r="AY204" s="17" t="s">
        <v>155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84</v>
      </c>
      <c r="BK204" s="204">
        <f>ROUND(I204*H204,2)</f>
        <v>0</v>
      </c>
      <c r="BL204" s="17" t="s">
        <v>162</v>
      </c>
      <c r="BM204" s="203" t="s">
        <v>675</v>
      </c>
    </row>
    <row r="205" spans="2:51" s="13" customFormat="1" ht="12">
      <c r="B205" s="205"/>
      <c r="C205" s="206"/>
      <c r="D205" s="207" t="s">
        <v>172</v>
      </c>
      <c r="E205" s="206"/>
      <c r="F205" s="209" t="s">
        <v>581</v>
      </c>
      <c r="G205" s="206"/>
      <c r="H205" s="210">
        <v>10.3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172</v>
      </c>
      <c r="AU205" s="216" t="s">
        <v>86</v>
      </c>
      <c r="AV205" s="13" t="s">
        <v>86</v>
      </c>
      <c r="AW205" s="13" t="s">
        <v>4</v>
      </c>
      <c r="AX205" s="13" t="s">
        <v>84</v>
      </c>
      <c r="AY205" s="216" t="s">
        <v>155</v>
      </c>
    </row>
    <row r="206" spans="1:65" s="2" customFormat="1" ht="24.2" customHeight="1">
      <c r="A206" s="34"/>
      <c r="B206" s="35"/>
      <c r="C206" s="228" t="s">
        <v>249</v>
      </c>
      <c r="D206" s="228" t="s">
        <v>204</v>
      </c>
      <c r="E206" s="229" t="s">
        <v>676</v>
      </c>
      <c r="F206" s="230" t="s">
        <v>677</v>
      </c>
      <c r="G206" s="231" t="s">
        <v>160</v>
      </c>
      <c r="H206" s="232">
        <v>6.18</v>
      </c>
      <c r="I206" s="233"/>
      <c r="J206" s="234">
        <f>ROUND(I206*H206,2)</f>
        <v>0</v>
      </c>
      <c r="K206" s="230" t="s">
        <v>1</v>
      </c>
      <c r="L206" s="235"/>
      <c r="M206" s="236" t="s">
        <v>1</v>
      </c>
      <c r="N206" s="237" t="s">
        <v>41</v>
      </c>
      <c r="O206" s="71"/>
      <c r="P206" s="201">
        <f>O206*H206</f>
        <v>0</v>
      </c>
      <c r="Q206" s="201">
        <v>0.175</v>
      </c>
      <c r="R206" s="201">
        <f>Q206*H206</f>
        <v>1.0815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197</v>
      </c>
      <c r="AT206" s="203" t="s">
        <v>204</v>
      </c>
      <c r="AU206" s="203" t="s">
        <v>86</v>
      </c>
      <c r="AY206" s="17" t="s">
        <v>155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84</v>
      </c>
      <c r="BK206" s="204">
        <f>ROUND(I206*H206,2)</f>
        <v>0</v>
      </c>
      <c r="BL206" s="17" t="s">
        <v>162</v>
      </c>
      <c r="BM206" s="203" t="s">
        <v>678</v>
      </c>
    </row>
    <row r="207" spans="2:51" s="13" customFormat="1" ht="12">
      <c r="B207" s="205"/>
      <c r="C207" s="206"/>
      <c r="D207" s="207" t="s">
        <v>172</v>
      </c>
      <c r="E207" s="206"/>
      <c r="F207" s="209" t="s">
        <v>679</v>
      </c>
      <c r="G207" s="206"/>
      <c r="H207" s="210">
        <v>6.18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172</v>
      </c>
      <c r="AU207" s="216" t="s">
        <v>86</v>
      </c>
      <c r="AV207" s="13" t="s">
        <v>86</v>
      </c>
      <c r="AW207" s="13" t="s">
        <v>4</v>
      </c>
      <c r="AX207" s="13" t="s">
        <v>84</v>
      </c>
      <c r="AY207" s="216" t="s">
        <v>155</v>
      </c>
    </row>
    <row r="208" spans="1:65" s="2" customFormat="1" ht="21.75" customHeight="1">
      <c r="A208" s="34"/>
      <c r="B208" s="35"/>
      <c r="C208" s="228" t="s">
        <v>253</v>
      </c>
      <c r="D208" s="228" t="s">
        <v>204</v>
      </c>
      <c r="E208" s="229" t="s">
        <v>589</v>
      </c>
      <c r="F208" s="230" t="s">
        <v>590</v>
      </c>
      <c r="G208" s="231" t="s">
        <v>160</v>
      </c>
      <c r="H208" s="232">
        <v>36.05</v>
      </c>
      <c r="I208" s="233"/>
      <c r="J208" s="234">
        <f>ROUND(I208*H208,2)</f>
        <v>0</v>
      </c>
      <c r="K208" s="230" t="s">
        <v>161</v>
      </c>
      <c r="L208" s="235"/>
      <c r="M208" s="236" t="s">
        <v>1</v>
      </c>
      <c r="N208" s="237" t="s">
        <v>41</v>
      </c>
      <c r="O208" s="71"/>
      <c r="P208" s="201">
        <f>O208*H208</f>
        <v>0</v>
      </c>
      <c r="Q208" s="201">
        <v>0.15</v>
      </c>
      <c r="R208" s="201">
        <f>Q208*H208</f>
        <v>5.4075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197</v>
      </c>
      <c r="AT208" s="203" t="s">
        <v>204</v>
      </c>
      <c r="AU208" s="203" t="s">
        <v>86</v>
      </c>
      <c r="AY208" s="17" t="s">
        <v>155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7" t="s">
        <v>84</v>
      </c>
      <c r="BK208" s="204">
        <f>ROUND(I208*H208,2)</f>
        <v>0</v>
      </c>
      <c r="BL208" s="17" t="s">
        <v>162</v>
      </c>
      <c r="BM208" s="203" t="s">
        <v>680</v>
      </c>
    </row>
    <row r="209" spans="2:51" s="13" customFormat="1" ht="12">
      <c r="B209" s="205"/>
      <c r="C209" s="206"/>
      <c r="D209" s="207" t="s">
        <v>172</v>
      </c>
      <c r="E209" s="206"/>
      <c r="F209" s="209" t="s">
        <v>681</v>
      </c>
      <c r="G209" s="206"/>
      <c r="H209" s="210">
        <v>36.05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172</v>
      </c>
      <c r="AU209" s="216" t="s">
        <v>86</v>
      </c>
      <c r="AV209" s="13" t="s">
        <v>86</v>
      </c>
      <c r="AW209" s="13" t="s">
        <v>4</v>
      </c>
      <c r="AX209" s="13" t="s">
        <v>84</v>
      </c>
      <c r="AY209" s="216" t="s">
        <v>155</v>
      </c>
    </row>
    <row r="210" spans="2:63" s="12" customFormat="1" ht="22.7" customHeight="1">
      <c r="B210" s="176"/>
      <c r="C210" s="177"/>
      <c r="D210" s="178" t="s">
        <v>75</v>
      </c>
      <c r="E210" s="190" t="s">
        <v>203</v>
      </c>
      <c r="F210" s="190" t="s">
        <v>338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SUM(P211:P224)</f>
        <v>0</v>
      </c>
      <c r="Q210" s="184"/>
      <c r="R210" s="185">
        <f>SUM(R211:R224)</f>
        <v>199.18939000000003</v>
      </c>
      <c r="S210" s="184"/>
      <c r="T210" s="186">
        <f>SUM(T211:T224)</f>
        <v>0</v>
      </c>
      <c r="AR210" s="187" t="s">
        <v>84</v>
      </c>
      <c r="AT210" s="188" t="s">
        <v>75</v>
      </c>
      <c r="AU210" s="188" t="s">
        <v>84</v>
      </c>
      <c r="AY210" s="187" t="s">
        <v>155</v>
      </c>
      <c r="BK210" s="189">
        <f>SUM(BK211:BK224)</f>
        <v>0</v>
      </c>
    </row>
    <row r="211" spans="1:65" s="2" customFormat="1" ht="24.2" customHeight="1">
      <c r="A211" s="34"/>
      <c r="B211" s="35"/>
      <c r="C211" s="192" t="s">
        <v>257</v>
      </c>
      <c r="D211" s="192" t="s">
        <v>157</v>
      </c>
      <c r="E211" s="193" t="s">
        <v>393</v>
      </c>
      <c r="F211" s="194" t="s">
        <v>394</v>
      </c>
      <c r="G211" s="195" t="s">
        <v>278</v>
      </c>
      <c r="H211" s="196">
        <v>1</v>
      </c>
      <c r="I211" s="197"/>
      <c r="J211" s="198">
        <f aca="true" t="shared" si="0" ref="J211:J220">ROUND(I211*H211,2)</f>
        <v>0</v>
      </c>
      <c r="K211" s="194" t="s">
        <v>161</v>
      </c>
      <c r="L211" s="39"/>
      <c r="M211" s="199" t="s">
        <v>1</v>
      </c>
      <c r="N211" s="200" t="s">
        <v>41</v>
      </c>
      <c r="O211" s="71"/>
      <c r="P211" s="201">
        <f aca="true" t="shared" si="1" ref="P211:P220">O211*H211</f>
        <v>0</v>
      </c>
      <c r="Q211" s="201">
        <v>0.0007</v>
      </c>
      <c r="R211" s="201">
        <f aca="true" t="shared" si="2" ref="R211:R220">Q211*H211</f>
        <v>0.0007</v>
      </c>
      <c r="S211" s="201">
        <v>0</v>
      </c>
      <c r="T211" s="202">
        <f aca="true" t="shared" si="3" ref="T211:T220"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162</v>
      </c>
      <c r="AT211" s="203" t="s">
        <v>157</v>
      </c>
      <c r="AU211" s="203" t="s">
        <v>86</v>
      </c>
      <c r="AY211" s="17" t="s">
        <v>155</v>
      </c>
      <c r="BE211" s="204">
        <f aca="true" t="shared" si="4" ref="BE211:BE220">IF(N211="základní",J211,0)</f>
        <v>0</v>
      </c>
      <c r="BF211" s="204">
        <f aca="true" t="shared" si="5" ref="BF211:BF220">IF(N211="snížená",J211,0)</f>
        <v>0</v>
      </c>
      <c r="BG211" s="204">
        <f aca="true" t="shared" si="6" ref="BG211:BG220">IF(N211="zákl. přenesená",J211,0)</f>
        <v>0</v>
      </c>
      <c r="BH211" s="204">
        <f aca="true" t="shared" si="7" ref="BH211:BH220">IF(N211="sníž. přenesená",J211,0)</f>
        <v>0</v>
      </c>
      <c r="BI211" s="204">
        <f aca="true" t="shared" si="8" ref="BI211:BI220">IF(N211="nulová",J211,0)</f>
        <v>0</v>
      </c>
      <c r="BJ211" s="17" t="s">
        <v>84</v>
      </c>
      <c r="BK211" s="204">
        <f aca="true" t="shared" si="9" ref="BK211:BK220">ROUND(I211*H211,2)</f>
        <v>0</v>
      </c>
      <c r="BL211" s="17" t="s">
        <v>162</v>
      </c>
      <c r="BM211" s="203" t="s">
        <v>682</v>
      </c>
    </row>
    <row r="212" spans="1:65" s="2" customFormat="1" ht="16.5" customHeight="1">
      <c r="A212" s="34"/>
      <c r="B212" s="35"/>
      <c r="C212" s="228" t="s">
        <v>7</v>
      </c>
      <c r="D212" s="228" t="s">
        <v>204</v>
      </c>
      <c r="E212" s="229" t="s">
        <v>683</v>
      </c>
      <c r="F212" s="230" t="s">
        <v>684</v>
      </c>
      <c r="G212" s="231" t="s">
        <v>278</v>
      </c>
      <c r="H212" s="232">
        <v>1</v>
      </c>
      <c r="I212" s="233"/>
      <c r="J212" s="234">
        <f t="shared" si="0"/>
        <v>0</v>
      </c>
      <c r="K212" s="230" t="s">
        <v>161</v>
      </c>
      <c r="L212" s="235"/>
      <c r="M212" s="236" t="s">
        <v>1</v>
      </c>
      <c r="N212" s="237" t="s">
        <v>41</v>
      </c>
      <c r="O212" s="71"/>
      <c r="P212" s="201">
        <f t="shared" si="1"/>
        <v>0</v>
      </c>
      <c r="Q212" s="201">
        <v>0.0013</v>
      </c>
      <c r="R212" s="201">
        <f t="shared" si="2"/>
        <v>0.0013</v>
      </c>
      <c r="S212" s="201">
        <v>0</v>
      </c>
      <c r="T212" s="202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197</v>
      </c>
      <c r="AT212" s="203" t="s">
        <v>204</v>
      </c>
      <c r="AU212" s="203" t="s">
        <v>86</v>
      </c>
      <c r="AY212" s="17" t="s">
        <v>155</v>
      </c>
      <c r="BE212" s="204">
        <f t="shared" si="4"/>
        <v>0</v>
      </c>
      <c r="BF212" s="204">
        <f t="shared" si="5"/>
        <v>0</v>
      </c>
      <c r="BG212" s="204">
        <f t="shared" si="6"/>
        <v>0</v>
      </c>
      <c r="BH212" s="204">
        <f t="shared" si="7"/>
        <v>0</v>
      </c>
      <c r="BI212" s="204">
        <f t="shared" si="8"/>
        <v>0</v>
      </c>
      <c r="BJ212" s="17" t="s">
        <v>84</v>
      </c>
      <c r="BK212" s="204">
        <f t="shared" si="9"/>
        <v>0</v>
      </c>
      <c r="BL212" s="17" t="s">
        <v>162</v>
      </c>
      <c r="BM212" s="203" t="s">
        <v>685</v>
      </c>
    </row>
    <row r="213" spans="1:65" s="2" customFormat="1" ht="24.2" customHeight="1">
      <c r="A213" s="34"/>
      <c r="B213" s="35"/>
      <c r="C213" s="192" t="s">
        <v>265</v>
      </c>
      <c r="D213" s="192" t="s">
        <v>157</v>
      </c>
      <c r="E213" s="193" t="s">
        <v>398</v>
      </c>
      <c r="F213" s="194" t="s">
        <v>399</v>
      </c>
      <c r="G213" s="195" t="s">
        <v>278</v>
      </c>
      <c r="H213" s="196">
        <v>1</v>
      </c>
      <c r="I213" s="197"/>
      <c r="J213" s="198">
        <f t="shared" si="0"/>
        <v>0</v>
      </c>
      <c r="K213" s="194" t="s">
        <v>161</v>
      </c>
      <c r="L213" s="39"/>
      <c r="M213" s="199" t="s">
        <v>1</v>
      </c>
      <c r="N213" s="200" t="s">
        <v>41</v>
      </c>
      <c r="O213" s="71"/>
      <c r="P213" s="201">
        <f t="shared" si="1"/>
        <v>0</v>
      </c>
      <c r="Q213" s="201">
        <v>0.11241</v>
      </c>
      <c r="R213" s="201">
        <f t="shared" si="2"/>
        <v>0.11241</v>
      </c>
      <c r="S213" s="201">
        <v>0</v>
      </c>
      <c r="T213" s="202">
        <f t="shared" si="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162</v>
      </c>
      <c r="AT213" s="203" t="s">
        <v>157</v>
      </c>
      <c r="AU213" s="203" t="s">
        <v>86</v>
      </c>
      <c r="AY213" s="17" t="s">
        <v>155</v>
      </c>
      <c r="BE213" s="204">
        <f t="shared" si="4"/>
        <v>0</v>
      </c>
      <c r="BF213" s="204">
        <f t="shared" si="5"/>
        <v>0</v>
      </c>
      <c r="BG213" s="204">
        <f t="shared" si="6"/>
        <v>0</v>
      </c>
      <c r="BH213" s="204">
        <f t="shared" si="7"/>
        <v>0</v>
      </c>
      <c r="BI213" s="204">
        <f t="shared" si="8"/>
        <v>0</v>
      </c>
      <c r="BJ213" s="17" t="s">
        <v>84</v>
      </c>
      <c r="BK213" s="204">
        <f t="shared" si="9"/>
        <v>0</v>
      </c>
      <c r="BL213" s="17" t="s">
        <v>162</v>
      </c>
      <c r="BM213" s="203" t="s">
        <v>686</v>
      </c>
    </row>
    <row r="214" spans="1:65" s="2" customFormat="1" ht="21.75" customHeight="1">
      <c r="A214" s="34"/>
      <c r="B214" s="35"/>
      <c r="C214" s="228" t="s">
        <v>270</v>
      </c>
      <c r="D214" s="228" t="s">
        <v>204</v>
      </c>
      <c r="E214" s="229" t="s">
        <v>598</v>
      </c>
      <c r="F214" s="230" t="s">
        <v>599</v>
      </c>
      <c r="G214" s="231" t="s">
        <v>278</v>
      </c>
      <c r="H214" s="232">
        <v>1</v>
      </c>
      <c r="I214" s="233"/>
      <c r="J214" s="234">
        <f t="shared" si="0"/>
        <v>0</v>
      </c>
      <c r="K214" s="230" t="s">
        <v>161</v>
      </c>
      <c r="L214" s="235"/>
      <c r="M214" s="236" t="s">
        <v>1</v>
      </c>
      <c r="N214" s="237" t="s">
        <v>41</v>
      </c>
      <c r="O214" s="71"/>
      <c r="P214" s="201">
        <f t="shared" si="1"/>
        <v>0</v>
      </c>
      <c r="Q214" s="201">
        <v>0.0061</v>
      </c>
      <c r="R214" s="201">
        <f t="shared" si="2"/>
        <v>0.0061</v>
      </c>
      <c r="S214" s="201">
        <v>0</v>
      </c>
      <c r="T214" s="202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197</v>
      </c>
      <c r="AT214" s="203" t="s">
        <v>204</v>
      </c>
      <c r="AU214" s="203" t="s">
        <v>86</v>
      </c>
      <c r="AY214" s="17" t="s">
        <v>155</v>
      </c>
      <c r="BE214" s="204">
        <f t="shared" si="4"/>
        <v>0</v>
      </c>
      <c r="BF214" s="204">
        <f t="shared" si="5"/>
        <v>0</v>
      </c>
      <c r="BG214" s="204">
        <f t="shared" si="6"/>
        <v>0</v>
      </c>
      <c r="BH214" s="204">
        <f t="shared" si="7"/>
        <v>0</v>
      </c>
      <c r="BI214" s="204">
        <f t="shared" si="8"/>
        <v>0</v>
      </c>
      <c r="BJ214" s="17" t="s">
        <v>84</v>
      </c>
      <c r="BK214" s="204">
        <f t="shared" si="9"/>
        <v>0</v>
      </c>
      <c r="BL214" s="17" t="s">
        <v>162</v>
      </c>
      <c r="BM214" s="203" t="s">
        <v>687</v>
      </c>
    </row>
    <row r="215" spans="1:65" s="2" customFormat="1" ht="16.5" customHeight="1">
      <c r="A215" s="34"/>
      <c r="B215" s="35"/>
      <c r="C215" s="228" t="s">
        <v>275</v>
      </c>
      <c r="D215" s="228" t="s">
        <v>204</v>
      </c>
      <c r="E215" s="229" t="s">
        <v>406</v>
      </c>
      <c r="F215" s="230" t="s">
        <v>407</v>
      </c>
      <c r="G215" s="231" t="s">
        <v>278</v>
      </c>
      <c r="H215" s="232">
        <v>1</v>
      </c>
      <c r="I215" s="233"/>
      <c r="J215" s="234">
        <f t="shared" si="0"/>
        <v>0</v>
      </c>
      <c r="K215" s="230" t="s">
        <v>161</v>
      </c>
      <c r="L215" s="235"/>
      <c r="M215" s="236" t="s">
        <v>1</v>
      </c>
      <c r="N215" s="237" t="s">
        <v>41</v>
      </c>
      <c r="O215" s="71"/>
      <c r="P215" s="201">
        <f t="shared" si="1"/>
        <v>0</v>
      </c>
      <c r="Q215" s="201">
        <v>0.003</v>
      </c>
      <c r="R215" s="201">
        <f t="shared" si="2"/>
        <v>0.003</v>
      </c>
      <c r="S215" s="201">
        <v>0</v>
      </c>
      <c r="T215" s="202">
        <f t="shared" si="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197</v>
      </c>
      <c r="AT215" s="203" t="s">
        <v>204</v>
      </c>
      <c r="AU215" s="203" t="s">
        <v>86</v>
      </c>
      <c r="AY215" s="17" t="s">
        <v>155</v>
      </c>
      <c r="BE215" s="204">
        <f t="shared" si="4"/>
        <v>0</v>
      </c>
      <c r="BF215" s="204">
        <f t="shared" si="5"/>
        <v>0</v>
      </c>
      <c r="BG215" s="204">
        <f t="shared" si="6"/>
        <v>0</v>
      </c>
      <c r="BH215" s="204">
        <f t="shared" si="7"/>
        <v>0</v>
      </c>
      <c r="BI215" s="204">
        <f t="shared" si="8"/>
        <v>0</v>
      </c>
      <c r="BJ215" s="17" t="s">
        <v>84</v>
      </c>
      <c r="BK215" s="204">
        <f t="shared" si="9"/>
        <v>0</v>
      </c>
      <c r="BL215" s="17" t="s">
        <v>162</v>
      </c>
      <c r="BM215" s="203" t="s">
        <v>688</v>
      </c>
    </row>
    <row r="216" spans="1:65" s="2" customFormat="1" ht="21.75" customHeight="1">
      <c r="A216" s="34"/>
      <c r="B216" s="35"/>
      <c r="C216" s="228" t="s">
        <v>281</v>
      </c>
      <c r="D216" s="228" t="s">
        <v>204</v>
      </c>
      <c r="E216" s="229" t="s">
        <v>410</v>
      </c>
      <c r="F216" s="230" t="s">
        <v>411</v>
      </c>
      <c r="G216" s="231" t="s">
        <v>278</v>
      </c>
      <c r="H216" s="232">
        <v>2</v>
      </c>
      <c r="I216" s="233"/>
      <c r="J216" s="234">
        <f t="shared" si="0"/>
        <v>0</v>
      </c>
      <c r="K216" s="230" t="s">
        <v>161</v>
      </c>
      <c r="L216" s="235"/>
      <c r="M216" s="236" t="s">
        <v>1</v>
      </c>
      <c r="N216" s="237" t="s">
        <v>41</v>
      </c>
      <c r="O216" s="71"/>
      <c r="P216" s="201">
        <f t="shared" si="1"/>
        <v>0</v>
      </c>
      <c r="Q216" s="201">
        <v>0.00035</v>
      </c>
      <c r="R216" s="201">
        <f t="shared" si="2"/>
        <v>0.0007</v>
      </c>
      <c r="S216" s="201">
        <v>0</v>
      </c>
      <c r="T216" s="202">
        <f t="shared" si="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197</v>
      </c>
      <c r="AT216" s="203" t="s">
        <v>204</v>
      </c>
      <c r="AU216" s="203" t="s">
        <v>86</v>
      </c>
      <c r="AY216" s="17" t="s">
        <v>155</v>
      </c>
      <c r="BE216" s="204">
        <f t="shared" si="4"/>
        <v>0</v>
      </c>
      <c r="BF216" s="204">
        <f t="shared" si="5"/>
        <v>0</v>
      </c>
      <c r="BG216" s="204">
        <f t="shared" si="6"/>
        <v>0</v>
      </c>
      <c r="BH216" s="204">
        <f t="shared" si="7"/>
        <v>0</v>
      </c>
      <c r="BI216" s="204">
        <f t="shared" si="8"/>
        <v>0</v>
      </c>
      <c r="BJ216" s="17" t="s">
        <v>84</v>
      </c>
      <c r="BK216" s="204">
        <f t="shared" si="9"/>
        <v>0</v>
      </c>
      <c r="BL216" s="17" t="s">
        <v>162</v>
      </c>
      <c r="BM216" s="203" t="s">
        <v>689</v>
      </c>
    </row>
    <row r="217" spans="1:65" s="2" customFormat="1" ht="16.5" customHeight="1">
      <c r="A217" s="34"/>
      <c r="B217" s="35"/>
      <c r="C217" s="228" t="s">
        <v>285</v>
      </c>
      <c r="D217" s="228" t="s">
        <v>204</v>
      </c>
      <c r="E217" s="229" t="s">
        <v>415</v>
      </c>
      <c r="F217" s="230" t="s">
        <v>416</v>
      </c>
      <c r="G217" s="231" t="s">
        <v>278</v>
      </c>
      <c r="H217" s="232">
        <v>1</v>
      </c>
      <c r="I217" s="233"/>
      <c r="J217" s="234">
        <f t="shared" si="0"/>
        <v>0</v>
      </c>
      <c r="K217" s="230" t="s">
        <v>161</v>
      </c>
      <c r="L217" s="235"/>
      <c r="M217" s="236" t="s">
        <v>1</v>
      </c>
      <c r="N217" s="237" t="s">
        <v>41</v>
      </c>
      <c r="O217" s="71"/>
      <c r="P217" s="201">
        <f t="shared" si="1"/>
        <v>0</v>
      </c>
      <c r="Q217" s="201">
        <v>0.0001</v>
      </c>
      <c r="R217" s="201">
        <f t="shared" si="2"/>
        <v>0.0001</v>
      </c>
      <c r="S217" s="201">
        <v>0</v>
      </c>
      <c r="T217" s="202">
        <f t="shared" si="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197</v>
      </c>
      <c r="AT217" s="203" t="s">
        <v>204</v>
      </c>
      <c r="AU217" s="203" t="s">
        <v>86</v>
      </c>
      <c r="AY217" s="17" t="s">
        <v>155</v>
      </c>
      <c r="BE217" s="204">
        <f t="shared" si="4"/>
        <v>0</v>
      </c>
      <c r="BF217" s="204">
        <f t="shared" si="5"/>
        <v>0</v>
      </c>
      <c r="BG217" s="204">
        <f t="shared" si="6"/>
        <v>0</v>
      </c>
      <c r="BH217" s="204">
        <f t="shared" si="7"/>
        <v>0</v>
      </c>
      <c r="BI217" s="204">
        <f t="shared" si="8"/>
        <v>0</v>
      </c>
      <c r="BJ217" s="17" t="s">
        <v>84</v>
      </c>
      <c r="BK217" s="204">
        <f t="shared" si="9"/>
        <v>0</v>
      </c>
      <c r="BL217" s="17" t="s">
        <v>162</v>
      </c>
      <c r="BM217" s="203" t="s">
        <v>690</v>
      </c>
    </row>
    <row r="218" spans="1:65" s="2" customFormat="1" ht="33" customHeight="1">
      <c r="A218" s="34"/>
      <c r="B218" s="35"/>
      <c r="C218" s="192" t="s">
        <v>289</v>
      </c>
      <c r="D218" s="192" t="s">
        <v>157</v>
      </c>
      <c r="E218" s="193" t="s">
        <v>691</v>
      </c>
      <c r="F218" s="194" t="s">
        <v>692</v>
      </c>
      <c r="G218" s="195" t="s">
        <v>278</v>
      </c>
      <c r="H218" s="196">
        <v>1</v>
      </c>
      <c r="I218" s="197"/>
      <c r="J218" s="198">
        <f t="shared" si="0"/>
        <v>0</v>
      </c>
      <c r="K218" s="194" t="s">
        <v>161</v>
      </c>
      <c r="L218" s="39"/>
      <c r="M218" s="199" t="s">
        <v>1</v>
      </c>
      <c r="N218" s="200" t="s">
        <v>41</v>
      </c>
      <c r="O218" s="71"/>
      <c r="P218" s="201">
        <f t="shared" si="1"/>
        <v>0</v>
      </c>
      <c r="Q218" s="201">
        <v>0</v>
      </c>
      <c r="R218" s="201">
        <f t="shared" si="2"/>
        <v>0</v>
      </c>
      <c r="S218" s="201">
        <v>0</v>
      </c>
      <c r="T218" s="202">
        <f t="shared" si="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162</v>
      </c>
      <c r="AT218" s="203" t="s">
        <v>157</v>
      </c>
      <c r="AU218" s="203" t="s">
        <v>86</v>
      </c>
      <c r="AY218" s="17" t="s">
        <v>155</v>
      </c>
      <c r="BE218" s="204">
        <f t="shared" si="4"/>
        <v>0</v>
      </c>
      <c r="BF218" s="204">
        <f t="shared" si="5"/>
        <v>0</v>
      </c>
      <c r="BG218" s="204">
        <f t="shared" si="6"/>
        <v>0</v>
      </c>
      <c r="BH218" s="204">
        <f t="shared" si="7"/>
        <v>0</v>
      </c>
      <c r="BI218" s="204">
        <f t="shared" si="8"/>
        <v>0</v>
      </c>
      <c r="BJ218" s="17" t="s">
        <v>84</v>
      </c>
      <c r="BK218" s="204">
        <f t="shared" si="9"/>
        <v>0</v>
      </c>
      <c r="BL218" s="17" t="s">
        <v>162</v>
      </c>
      <c r="BM218" s="203" t="s">
        <v>693</v>
      </c>
    </row>
    <row r="219" spans="1:65" s="2" customFormat="1" ht="48.95" customHeight="1">
      <c r="A219" s="34"/>
      <c r="B219" s="35"/>
      <c r="C219" s="192" t="s">
        <v>293</v>
      </c>
      <c r="D219" s="192" t="s">
        <v>157</v>
      </c>
      <c r="E219" s="193" t="s">
        <v>340</v>
      </c>
      <c r="F219" s="194" t="s">
        <v>341</v>
      </c>
      <c r="G219" s="195" t="s">
        <v>170</v>
      </c>
      <c r="H219" s="196">
        <v>507</v>
      </c>
      <c r="I219" s="197"/>
      <c r="J219" s="198">
        <f t="shared" si="0"/>
        <v>0</v>
      </c>
      <c r="K219" s="194" t="s">
        <v>161</v>
      </c>
      <c r="L219" s="39"/>
      <c r="M219" s="199" t="s">
        <v>1</v>
      </c>
      <c r="N219" s="200" t="s">
        <v>41</v>
      </c>
      <c r="O219" s="71"/>
      <c r="P219" s="201">
        <f t="shared" si="1"/>
        <v>0</v>
      </c>
      <c r="Q219" s="201">
        <v>0.1554</v>
      </c>
      <c r="R219" s="201">
        <f t="shared" si="2"/>
        <v>78.7878</v>
      </c>
      <c r="S219" s="201">
        <v>0</v>
      </c>
      <c r="T219" s="202">
        <f t="shared" si="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162</v>
      </c>
      <c r="AT219" s="203" t="s">
        <v>157</v>
      </c>
      <c r="AU219" s="203" t="s">
        <v>86</v>
      </c>
      <c r="AY219" s="17" t="s">
        <v>155</v>
      </c>
      <c r="BE219" s="204">
        <f t="shared" si="4"/>
        <v>0</v>
      </c>
      <c r="BF219" s="204">
        <f t="shared" si="5"/>
        <v>0</v>
      </c>
      <c r="BG219" s="204">
        <f t="shared" si="6"/>
        <v>0</v>
      </c>
      <c r="BH219" s="204">
        <f t="shared" si="7"/>
        <v>0</v>
      </c>
      <c r="BI219" s="204">
        <f t="shared" si="8"/>
        <v>0</v>
      </c>
      <c r="BJ219" s="17" t="s">
        <v>84</v>
      </c>
      <c r="BK219" s="204">
        <f t="shared" si="9"/>
        <v>0</v>
      </c>
      <c r="BL219" s="17" t="s">
        <v>162</v>
      </c>
      <c r="BM219" s="203" t="s">
        <v>694</v>
      </c>
    </row>
    <row r="220" spans="1:65" s="2" customFormat="1" ht="16.5" customHeight="1">
      <c r="A220" s="34"/>
      <c r="B220" s="35"/>
      <c r="C220" s="228" t="s">
        <v>297</v>
      </c>
      <c r="D220" s="228" t="s">
        <v>204</v>
      </c>
      <c r="E220" s="229" t="s">
        <v>695</v>
      </c>
      <c r="F220" s="230" t="s">
        <v>696</v>
      </c>
      <c r="G220" s="231" t="s">
        <v>170</v>
      </c>
      <c r="H220" s="232">
        <v>517.14</v>
      </c>
      <c r="I220" s="233"/>
      <c r="J220" s="234">
        <f t="shared" si="0"/>
        <v>0</v>
      </c>
      <c r="K220" s="230" t="s">
        <v>161</v>
      </c>
      <c r="L220" s="235"/>
      <c r="M220" s="236" t="s">
        <v>1</v>
      </c>
      <c r="N220" s="237" t="s">
        <v>41</v>
      </c>
      <c r="O220" s="71"/>
      <c r="P220" s="201">
        <f t="shared" si="1"/>
        <v>0</v>
      </c>
      <c r="Q220" s="201">
        <v>0.102</v>
      </c>
      <c r="R220" s="201">
        <f t="shared" si="2"/>
        <v>52.748279999999994</v>
      </c>
      <c r="S220" s="201">
        <v>0</v>
      </c>
      <c r="T220" s="202">
        <f t="shared" si="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197</v>
      </c>
      <c r="AT220" s="203" t="s">
        <v>204</v>
      </c>
      <c r="AU220" s="203" t="s">
        <v>86</v>
      </c>
      <c r="AY220" s="17" t="s">
        <v>155</v>
      </c>
      <c r="BE220" s="204">
        <f t="shared" si="4"/>
        <v>0</v>
      </c>
      <c r="BF220" s="204">
        <f t="shared" si="5"/>
        <v>0</v>
      </c>
      <c r="BG220" s="204">
        <f t="shared" si="6"/>
        <v>0</v>
      </c>
      <c r="BH220" s="204">
        <f t="shared" si="7"/>
        <v>0</v>
      </c>
      <c r="BI220" s="204">
        <f t="shared" si="8"/>
        <v>0</v>
      </c>
      <c r="BJ220" s="17" t="s">
        <v>84</v>
      </c>
      <c r="BK220" s="204">
        <f t="shared" si="9"/>
        <v>0</v>
      </c>
      <c r="BL220" s="17" t="s">
        <v>162</v>
      </c>
      <c r="BM220" s="203" t="s">
        <v>697</v>
      </c>
    </row>
    <row r="221" spans="2:51" s="13" customFormat="1" ht="12">
      <c r="B221" s="205"/>
      <c r="C221" s="206"/>
      <c r="D221" s="207" t="s">
        <v>172</v>
      </c>
      <c r="E221" s="206"/>
      <c r="F221" s="209" t="s">
        <v>698</v>
      </c>
      <c r="G221" s="206"/>
      <c r="H221" s="210">
        <v>517.14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172</v>
      </c>
      <c r="AU221" s="216" t="s">
        <v>86</v>
      </c>
      <c r="AV221" s="13" t="s">
        <v>86</v>
      </c>
      <c r="AW221" s="13" t="s">
        <v>4</v>
      </c>
      <c r="AX221" s="13" t="s">
        <v>84</v>
      </c>
      <c r="AY221" s="216" t="s">
        <v>155</v>
      </c>
    </row>
    <row r="222" spans="1:65" s="2" customFormat="1" ht="48.95" customHeight="1">
      <c r="A222" s="34"/>
      <c r="B222" s="35"/>
      <c r="C222" s="192" t="s">
        <v>301</v>
      </c>
      <c r="D222" s="192" t="s">
        <v>157</v>
      </c>
      <c r="E222" s="193" t="s">
        <v>604</v>
      </c>
      <c r="F222" s="194" t="s">
        <v>605</v>
      </c>
      <c r="G222" s="195" t="s">
        <v>170</v>
      </c>
      <c r="H222" s="196">
        <v>385</v>
      </c>
      <c r="I222" s="197"/>
      <c r="J222" s="198">
        <f>ROUND(I222*H222,2)</f>
        <v>0</v>
      </c>
      <c r="K222" s="194" t="s">
        <v>161</v>
      </c>
      <c r="L222" s="39"/>
      <c r="M222" s="199" t="s">
        <v>1</v>
      </c>
      <c r="N222" s="200" t="s">
        <v>41</v>
      </c>
      <c r="O222" s="71"/>
      <c r="P222" s="201">
        <f>O222*H222</f>
        <v>0</v>
      </c>
      <c r="Q222" s="201">
        <v>0.1295</v>
      </c>
      <c r="R222" s="201">
        <f>Q222*H222</f>
        <v>49.8575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162</v>
      </c>
      <c r="AT222" s="203" t="s">
        <v>157</v>
      </c>
      <c r="AU222" s="203" t="s">
        <v>86</v>
      </c>
      <c r="AY222" s="17" t="s">
        <v>155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84</v>
      </c>
      <c r="BK222" s="204">
        <f>ROUND(I222*H222,2)</f>
        <v>0</v>
      </c>
      <c r="BL222" s="17" t="s">
        <v>162</v>
      </c>
      <c r="BM222" s="203" t="s">
        <v>699</v>
      </c>
    </row>
    <row r="223" spans="1:65" s="2" customFormat="1" ht="16.5" customHeight="1">
      <c r="A223" s="34"/>
      <c r="B223" s="35"/>
      <c r="C223" s="228" t="s">
        <v>305</v>
      </c>
      <c r="D223" s="228" t="s">
        <v>204</v>
      </c>
      <c r="E223" s="229" t="s">
        <v>607</v>
      </c>
      <c r="F223" s="230" t="s">
        <v>608</v>
      </c>
      <c r="G223" s="231" t="s">
        <v>170</v>
      </c>
      <c r="H223" s="232">
        <v>392.7</v>
      </c>
      <c r="I223" s="233"/>
      <c r="J223" s="234">
        <f>ROUND(I223*H223,2)</f>
        <v>0</v>
      </c>
      <c r="K223" s="230" t="s">
        <v>161</v>
      </c>
      <c r="L223" s="235"/>
      <c r="M223" s="236" t="s">
        <v>1</v>
      </c>
      <c r="N223" s="237" t="s">
        <v>41</v>
      </c>
      <c r="O223" s="71"/>
      <c r="P223" s="201">
        <f>O223*H223</f>
        <v>0</v>
      </c>
      <c r="Q223" s="201">
        <v>0.045</v>
      </c>
      <c r="R223" s="201">
        <f>Q223*H223</f>
        <v>17.671499999999998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197</v>
      </c>
      <c r="AT223" s="203" t="s">
        <v>204</v>
      </c>
      <c r="AU223" s="203" t="s">
        <v>86</v>
      </c>
      <c r="AY223" s="17" t="s">
        <v>155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7" t="s">
        <v>84</v>
      </c>
      <c r="BK223" s="204">
        <f>ROUND(I223*H223,2)</f>
        <v>0</v>
      </c>
      <c r="BL223" s="17" t="s">
        <v>162</v>
      </c>
      <c r="BM223" s="203" t="s">
        <v>700</v>
      </c>
    </row>
    <row r="224" spans="2:51" s="13" customFormat="1" ht="12">
      <c r="B224" s="205"/>
      <c r="C224" s="206"/>
      <c r="D224" s="207" t="s">
        <v>172</v>
      </c>
      <c r="E224" s="206"/>
      <c r="F224" s="209" t="s">
        <v>701</v>
      </c>
      <c r="G224" s="206"/>
      <c r="H224" s="210">
        <v>392.7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172</v>
      </c>
      <c r="AU224" s="216" t="s">
        <v>86</v>
      </c>
      <c r="AV224" s="13" t="s">
        <v>86</v>
      </c>
      <c r="AW224" s="13" t="s">
        <v>4</v>
      </c>
      <c r="AX224" s="13" t="s">
        <v>84</v>
      </c>
      <c r="AY224" s="216" t="s">
        <v>155</v>
      </c>
    </row>
    <row r="225" spans="2:63" s="12" customFormat="1" ht="22.7" customHeight="1">
      <c r="B225" s="176"/>
      <c r="C225" s="177"/>
      <c r="D225" s="178" t="s">
        <v>75</v>
      </c>
      <c r="E225" s="190" t="s">
        <v>450</v>
      </c>
      <c r="F225" s="190" t="s">
        <v>451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P226</f>
        <v>0</v>
      </c>
      <c r="Q225" s="184"/>
      <c r="R225" s="185">
        <f>R226</f>
        <v>0</v>
      </c>
      <c r="S225" s="184"/>
      <c r="T225" s="186">
        <f>T226</f>
        <v>0</v>
      </c>
      <c r="AR225" s="187" t="s">
        <v>84</v>
      </c>
      <c r="AT225" s="188" t="s">
        <v>75</v>
      </c>
      <c r="AU225" s="188" t="s">
        <v>84</v>
      </c>
      <c r="AY225" s="187" t="s">
        <v>155</v>
      </c>
      <c r="BK225" s="189">
        <f>BK226</f>
        <v>0</v>
      </c>
    </row>
    <row r="226" spans="1:65" s="2" customFormat="1" ht="44.25" customHeight="1">
      <c r="A226" s="34"/>
      <c r="B226" s="35"/>
      <c r="C226" s="192" t="s">
        <v>309</v>
      </c>
      <c r="D226" s="192" t="s">
        <v>157</v>
      </c>
      <c r="E226" s="193" t="s">
        <v>453</v>
      </c>
      <c r="F226" s="194" t="s">
        <v>454</v>
      </c>
      <c r="G226" s="195" t="s">
        <v>207</v>
      </c>
      <c r="H226" s="196">
        <v>116.6</v>
      </c>
      <c r="I226" s="197"/>
      <c r="J226" s="198">
        <f>ROUND(I226*H226,2)</f>
        <v>0</v>
      </c>
      <c r="K226" s="194" t="s">
        <v>1</v>
      </c>
      <c r="L226" s="39"/>
      <c r="M226" s="199" t="s">
        <v>1</v>
      </c>
      <c r="N226" s="200" t="s">
        <v>41</v>
      </c>
      <c r="O226" s="71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162</v>
      </c>
      <c r="AT226" s="203" t="s">
        <v>157</v>
      </c>
      <c r="AU226" s="203" t="s">
        <v>86</v>
      </c>
      <c r="AY226" s="17" t="s">
        <v>155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84</v>
      </c>
      <c r="BK226" s="204">
        <f>ROUND(I226*H226,2)</f>
        <v>0</v>
      </c>
      <c r="BL226" s="17" t="s">
        <v>162</v>
      </c>
      <c r="BM226" s="203" t="s">
        <v>702</v>
      </c>
    </row>
    <row r="227" spans="2:63" s="12" customFormat="1" ht="22.7" customHeight="1">
      <c r="B227" s="176"/>
      <c r="C227" s="177"/>
      <c r="D227" s="178" t="s">
        <v>75</v>
      </c>
      <c r="E227" s="190" t="s">
        <v>456</v>
      </c>
      <c r="F227" s="190" t="s">
        <v>457</v>
      </c>
      <c r="G227" s="177"/>
      <c r="H227" s="177"/>
      <c r="I227" s="180"/>
      <c r="J227" s="191">
        <f>BK227</f>
        <v>0</v>
      </c>
      <c r="K227" s="177"/>
      <c r="L227" s="182"/>
      <c r="M227" s="183"/>
      <c r="N227" s="184"/>
      <c r="O227" s="184"/>
      <c r="P227" s="185">
        <f>P228</f>
        <v>0</v>
      </c>
      <c r="Q227" s="184"/>
      <c r="R227" s="185">
        <f>R228</f>
        <v>0</v>
      </c>
      <c r="S227" s="184"/>
      <c r="T227" s="186">
        <f>T228</f>
        <v>0</v>
      </c>
      <c r="AR227" s="187" t="s">
        <v>84</v>
      </c>
      <c r="AT227" s="188" t="s">
        <v>75</v>
      </c>
      <c r="AU227" s="188" t="s">
        <v>84</v>
      </c>
      <c r="AY227" s="187" t="s">
        <v>155</v>
      </c>
      <c r="BK227" s="189">
        <f>BK228</f>
        <v>0</v>
      </c>
    </row>
    <row r="228" spans="1:65" s="2" customFormat="1" ht="44.25" customHeight="1">
      <c r="A228" s="34"/>
      <c r="B228" s="35"/>
      <c r="C228" s="192" t="s">
        <v>313</v>
      </c>
      <c r="D228" s="192" t="s">
        <v>157</v>
      </c>
      <c r="E228" s="193" t="s">
        <v>459</v>
      </c>
      <c r="F228" s="194" t="s">
        <v>460</v>
      </c>
      <c r="G228" s="195" t="s">
        <v>207</v>
      </c>
      <c r="H228" s="196">
        <v>479.685</v>
      </c>
      <c r="I228" s="197"/>
      <c r="J228" s="198">
        <f>ROUND(I228*H228,2)</f>
        <v>0</v>
      </c>
      <c r="K228" s="194" t="s">
        <v>1</v>
      </c>
      <c r="L228" s="39"/>
      <c r="M228" s="199" t="s">
        <v>1</v>
      </c>
      <c r="N228" s="200" t="s">
        <v>41</v>
      </c>
      <c r="O228" s="71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162</v>
      </c>
      <c r="AT228" s="203" t="s">
        <v>157</v>
      </c>
      <c r="AU228" s="203" t="s">
        <v>86</v>
      </c>
      <c r="AY228" s="17" t="s">
        <v>155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84</v>
      </c>
      <c r="BK228" s="204">
        <f>ROUND(I228*H228,2)</f>
        <v>0</v>
      </c>
      <c r="BL228" s="17" t="s">
        <v>162</v>
      </c>
      <c r="BM228" s="203" t="s">
        <v>703</v>
      </c>
    </row>
    <row r="229" spans="2:63" s="12" customFormat="1" ht="25.9" customHeight="1">
      <c r="B229" s="176"/>
      <c r="C229" s="177"/>
      <c r="D229" s="178" t="s">
        <v>75</v>
      </c>
      <c r="E229" s="179" t="s">
        <v>462</v>
      </c>
      <c r="F229" s="179" t="s">
        <v>463</v>
      </c>
      <c r="G229" s="177"/>
      <c r="H229" s="177"/>
      <c r="I229" s="180"/>
      <c r="J229" s="181">
        <f>BK229</f>
        <v>0</v>
      </c>
      <c r="K229" s="177"/>
      <c r="L229" s="182"/>
      <c r="M229" s="183"/>
      <c r="N229" s="184"/>
      <c r="O229" s="184"/>
      <c r="P229" s="185">
        <f>P230+P235</f>
        <v>0</v>
      </c>
      <c r="Q229" s="184"/>
      <c r="R229" s="185">
        <f>R230+R235</f>
        <v>0</v>
      </c>
      <c r="S229" s="184"/>
      <c r="T229" s="186">
        <f>T230+T235</f>
        <v>0</v>
      </c>
      <c r="AR229" s="187" t="s">
        <v>179</v>
      </c>
      <c r="AT229" s="188" t="s">
        <v>75</v>
      </c>
      <c r="AU229" s="188" t="s">
        <v>76</v>
      </c>
      <c r="AY229" s="187" t="s">
        <v>155</v>
      </c>
      <c r="BK229" s="189">
        <f>BK230+BK235</f>
        <v>0</v>
      </c>
    </row>
    <row r="230" spans="2:63" s="12" customFormat="1" ht="22.7" customHeight="1">
      <c r="B230" s="176"/>
      <c r="C230" s="177"/>
      <c r="D230" s="178" t="s">
        <v>75</v>
      </c>
      <c r="E230" s="190" t="s">
        <v>464</v>
      </c>
      <c r="F230" s="190" t="s">
        <v>465</v>
      </c>
      <c r="G230" s="177"/>
      <c r="H230" s="177"/>
      <c r="I230" s="180"/>
      <c r="J230" s="191">
        <f>BK230</f>
        <v>0</v>
      </c>
      <c r="K230" s="177"/>
      <c r="L230" s="182"/>
      <c r="M230" s="183"/>
      <c r="N230" s="184"/>
      <c r="O230" s="184"/>
      <c r="P230" s="185">
        <f>SUM(P231:P234)</f>
        <v>0</v>
      </c>
      <c r="Q230" s="184"/>
      <c r="R230" s="185">
        <f>SUM(R231:R234)</f>
        <v>0</v>
      </c>
      <c r="S230" s="184"/>
      <c r="T230" s="186">
        <f>SUM(T231:T234)</f>
        <v>0</v>
      </c>
      <c r="AR230" s="187" t="s">
        <v>179</v>
      </c>
      <c r="AT230" s="188" t="s">
        <v>75</v>
      </c>
      <c r="AU230" s="188" t="s">
        <v>84</v>
      </c>
      <c r="AY230" s="187" t="s">
        <v>155</v>
      </c>
      <c r="BK230" s="189">
        <f>SUM(BK231:BK234)</f>
        <v>0</v>
      </c>
    </row>
    <row r="231" spans="1:65" s="2" customFormat="1" ht="16.5" customHeight="1">
      <c r="A231" s="34"/>
      <c r="B231" s="35"/>
      <c r="C231" s="192" t="s">
        <v>317</v>
      </c>
      <c r="D231" s="192" t="s">
        <v>157</v>
      </c>
      <c r="E231" s="193" t="s">
        <v>467</v>
      </c>
      <c r="F231" s="194" t="s">
        <v>468</v>
      </c>
      <c r="G231" s="195" t="s">
        <v>165</v>
      </c>
      <c r="H231" s="196">
        <v>1</v>
      </c>
      <c r="I231" s="197"/>
      <c r="J231" s="198">
        <f>ROUND(I231*H231,2)</f>
        <v>0</v>
      </c>
      <c r="K231" s="194" t="s">
        <v>1</v>
      </c>
      <c r="L231" s="39"/>
      <c r="M231" s="199" t="s">
        <v>1</v>
      </c>
      <c r="N231" s="200" t="s">
        <v>41</v>
      </c>
      <c r="O231" s="71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469</v>
      </c>
      <c r="AT231" s="203" t="s">
        <v>157</v>
      </c>
      <c r="AU231" s="203" t="s">
        <v>86</v>
      </c>
      <c r="AY231" s="17" t="s">
        <v>155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7" t="s">
        <v>84</v>
      </c>
      <c r="BK231" s="204">
        <f>ROUND(I231*H231,2)</f>
        <v>0</v>
      </c>
      <c r="BL231" s="17" t="s">
        <v>469</v>
      </c>
      <c r="BM231" s="203" t="s">
        <v>704</v>
      </c>
    </row>
    <row r="232" spans="1:65" s="2" customFormat="1" ht="16.5" customHeight="1">
      <c r="A232" s="34"/>
      <c r="B232" s="35"/>
      <c r="C232" s="192" t="s">
        <v>321</v>
      </c>
      <c r="D232" s="192" t="s">
        <v>157</v>
      </c>
      <c r="E232" s="193" t="s">
        <v>472</v>
      </c>
      <c r="F232" s="194" t="s">
        <v>473</v>
      </c>
      <c r="G232" s="195" t="s">
        <v>165</v>
      </c>
      <c r="H232" s="196">
        <v>1</v>
      </c>
      <c r="I232" s="197"/>
      <c r="J232" s="198">
        <f>ROUND(I232*H232,2)</f>
        <v>0</v>
      </c>
      <c r="K232" s="194" t="s">
        <v>1</v>
      </c>
      <c r="L232" s="39"/>
      <c r="M232" s="199" t="s">
        <v>1</v>
      </c>
      <c r="N232" s="200" t="s">
        <v>41</v>
      </c>
      <c r="O232" s="71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469</v>
      </c>
      <c r="AT232" s="203" t="s">
        <v>157</v>
      </c>
      <c r="AU232" s="203" t="s">
        <v>86</v>
      </c>
      <c r="AY232" s="17" t="s">
        <v>155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7" t="s">
        <v>84</v>
      </c>
      <c r="BK232" s="204">
        <f>ROUND(I232*H232,2)</f>
        <v>0</v>
      </c>
      <c r="BL232" s="17" t="s">
        <v>469</v>
      </c>
      <c r="BM232" s="203" t="s">
        <v>705</v>
      </c>
    </row>
    <row r="233" spans="1:47" s="2" customFormat="1" ht="19.5">
      <c r="A233" s="34"/>
      <c r="B233" s="35"/>
      <c r="C233" s="36"/>
      <c r="D233" s="207" t="s">
        <v>475</v>
      </c>
      <c r="E233" s="36"/>
      <c r="F233" s="238" t="s">
        <v>476</v>
      </c>
      <c r="G233" s="36"/>
      <c r="H233" s="36"/>
      <c r="I233" s="239"/>
      <c r="J233" s="36"/>
      <c r="K233" s="36"/>
      <c r="L233" s="39"/>
      <c r="M233" s="240"/>
      <c r="N233" s="241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475</v>
      </c>
      <c r="AU233" s="17" t="s">
        <v>86</v>
      </c>
    </row>
    <row r="234" spans="1:65" s="2" customFormat="1" ht="16.5" customHeight="1">
      <c r="A234" s="34"/>
      <c r="B234" s="35"/>
      <c r="C234" s="192" t="s">
        <v>325</v>
      </c>
      <c r="D234" s="192" t="s">
        <v>157</v>
      </c>
      <c r="E234" s="193" t="s">
        <v>478</v>
      </c>
      <c r="F234" s="194" t="s">
        <v>479</v>
      </c>
      <c r="G234" s="195" t="s">
        <v>165</v>
      </c>
      <c r="H234" s="196">
        <v>1</v>
      </c>
      <c r="I234" s="197"/>
      <c r="J234" s="198">
        <f>ROUND(I234*H234,2)</f>
        <v>0</v>
      </c>
      <c r="K234" s="194" t="s">
        <v>1</v>
      </c>
      <c r="L234" s="39"/>
      <c r="M234" s="199" t="s">
        <v>1</v>
      </c>
      <c r="N234" s="200" t="s">
        <v>41</v>
      </c>
      <c r="O234" s="7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469</v>
      </c>
      <c r="AT234" s="203" t="s">
        <v>157</v>
      </c>
      <c r="AU234" s="203" t="s">
        <v>86</v>
      </c>
      <c r="AY234" s="17" t="s">
        <v>155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84</v>
      </c>
      <c r="BK234" s="204">
        <f>ROUND(I234*H234,2)</f>
        <v>0</v>
      </c>
      <c r="BL234" s="17" t="s">
        <v>469</v>
      </c>
      <c r="BM234" s="203" t="s">
        <v>706</v>
      </c>
    </row>
    <row r="235" spans="2:63" s="12" customFormat="1" ht="22.7" customHeight="1">
      <c r="B235" s="176"/>
      <c r="C235" s="177"/>
      <c r="D235" s="178" t="s">
        <v>75</v>
      </c>
      <c r="E235" s="190" t="s">
        <v>481</v>
      </c>
      <c r="F235" s="190" t="s">
        <v>482</v>
      </c>
      <c r="G235" s="177"/>
      <c r="H235" s="177"/>
      <c r="I235" s="180"/>
      <c r="J235" s="191">
        <f>BK235</f>
        <v>0</v>
      </c>
      <c r="K235" s="177"/>
      <c r="L235" s="182"/>
      <c r="M235" s="183"/>
      <c r="N235" s="184"/>
      <c r="O235" s="184"/>
      <c r="P235" s="185">
        <f>SUM(P236:P238)</f>
        <v>0</v>
      </c>
      <c r="Q235" s="184"/>
      <c r="R235" s="185">
        <f>SUM(R236:R238)</f>
        <v>0</v>
      </c>
      <c r="S235" s="184"/>
      <c r="T235" s="186">
        <f>SUM(T236:T238)</f>
        <v>0</v>
      </c>
      <c r="AR235" s="187" t="s">
        <v>179</v>
      </c>
      <c r="AT235" s="188" t="s">
        <v>75</v>
      </c>
      <c r="AU235" s="188" t="s">
        <v>84</v>
      </c>
      <c r="AY235" s="187" t="s">
        <v>155</v>
      </c>
      <c r="BK235" s="189">
        <f>SUM(BK236:BK238)</f>
        <v>0</v>
      </c>
    </row>
    <row r="236" spans="1:65" s="2" customFormat="1" ht="16.5" customHeight="1">
      <c r="A236" s="34"/>
      <c r="B236" s="35"/>
      <c r="C236" s="192" t="s">
        <v>329</v>
      </c>
      <c r="D236" s="192" t="s">
        <v>157</v>
      </c>
      <c r="E236" s="193" t="s">
        <v>484</v>
      </c>
      <c r="F236" s="194" t="s">
        <v>482</v>
      </c>
      <c r="G236" s="195" t="s">
        <v>165</v>
      </c>
      <c r="H236" s="196">
        <v>1</v>
      </c>
      <c r="I236" s="197"/>
      <c r="J236" s="198">
        <f>ROUND(I236*H236,2)</f>
        <v>0</v>
      </c>
      <c r="K236" s="194" t="s">
        <v>1</v>
      </c>
      <c r="L236" s="39"/>
      <c r="M236" s="199" t="s">
        <v>1</v>
      </c>
      <c r="N236" s="200" t="s">
        <v>41</v>
      </c>
      <c r="O236" s="71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469</v>
      </c>
      <c r="AT236" s="203" t="s">
        <v>157</v>
      </c>
      <c r="AU236" s="203" t="s">
        <v>86</v>
      </c>
      <c r="AY236" s="17" t="s">
        <v>155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7" t="s">
        <v>84</v>
      </c>
      <c r="BK236" s="204">
        <f>ROUND(I236*H236,2)</f>
        <v>0</v>
      </c>
      <c r="BL236" s="17" t="s">
        <v>469</v>
      </c>
      <c r="BM236" s="203" t="s">
        <v>707</v>
      </c>
    </row>
    <row r="237" spans="1:65" s="2" customFormat="1" ht="24.2" customHeight="1">
      <c r="A237" s="34"/>
      <c r="B237" s="35"/>
      <c r="C237" s="192" t="s">
        <v>333</v>
      </c>
      <c r="D237" s="192" t="s">
        <v>157</v>
      </c>
      <c r="E237" s="193" t="s">
        <v>487</v>
      </c>
      <c r="F237" s="194" t="s">
        <v>488</v>
      </c>
      <c r="G237" s="195" t="s">
        <v>489</v>
      </c>
      <c r="H237" s="196">
        <v>1</v>
      </c>
      <c r="I237" s="197"/>
      <c r="J237" s="198">
        <f>ROUND(I237*H237,2)</f>
        <v>0</v>
      </c>
      <c r="K237" s="194" t="s">
        <v>1</v>
      </c>
      <c r="L237" s="39"/>
      <c r="M237" s="199" t="s">
        <v>1</v>
      </c>
      <c r="N237" s="200" t="s">
        <v>41</v>
      </c>
      <c r="O237" s="71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469</v>
      </c>
      <c r="AT237" s="203" t="s">
        <v>157</v>
      </c>
      <c r="AU237" s="203" t="s">
        <v>86</v>
      </c>
      <c r="AY237" s="17" t="s">
        <v>155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84</v>
      </c>
      <c r="BK237" s="204">
        <f>ROUND(I237*H237,2)</f>
        <v>0</v>
      </c>
      <c r="BL237" s="17" t="s">
        <v>469</v>
      </c>
      <c r="BM237" s="203" t="s">
        <v>708</v>
      </c>
    </row>
    <row r="238" spans="1:65" s="2" customFormat="1" ht="16.5" customHeight="1">
      <c r="A238" s="34"/>
      <c r="B238" s="35"/>
      <c r="C238" s="192" t="s">
        <v>339</v>
      </c>
      <c r="D238" s="192" t="s">
        <v>157</v>
      </c>
      <c r="E238" s="193" t="s">
        <v>492</v>
      </c>
      <c r="F238" s="194" t="s">
        <v>493</v>
      </c>
      <c r="G238" s="195" t="s">
        <v>165</v>
      </c>
      <c r="H238" s="196">
        <v>1</v>
      </c>
      <c r="I238" s="197"/>
      <c r="J238" s="198">
        <f>ROUND(I238*H238,2)</f>
        <v>0</v>
      </c>
      <c r="K238" s="194" t="s">
        <v>1</v>
      </c>
      <c r="L238" s="39"/>
      <c r="M238" s="242" t="s">
        <v>1</v>
      </c>
      <c r="N238" s="243" t="s">
        <v>41</v>
      </c>
      <c r="O238" s="244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469</v>
      </c>
      <c r="AT238" s="203" t="s">
        <v>157</v>
      </c>
      <c r="AU238" s="203" t="s">
        <v>86</v>
      </c>
      <c r="AY238" s="17" t="s">
        <v>155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84</v>
      </c>
      <c r="BK238" s="204">
        <f>ROUND(I238*H238,2)</f>
        <v>0</v>
      </c>
      <c r="BL238" s="17" t="s">
        <v>469</v>
      </c>
      <c r="BM238" s="203" t="s">
        <v>709</v>
      </c>
    </row>
    <row r="239" spans="1:31" s="2" customFormat="1" ht="6.95" customHeight="1">
      <c r="A239" s="34"/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JLZ3OMtKx2rfiEgl9vvcB55xG8aWEpZWvtjy1syQH4tLu5IR3f62hLaLLCcMbEe8jzsVbNLpO5ZQwQCoOUeMUw==" saltValue="VXfMduxLm/FGy716JyVZvxCmYtAOWQPR+n+YUDqWtn/OBZnQhC1IcoHNcaAz3szQ6rY80QabtN0nmcU3sDmkNQ==" spinCount="100000" sheet="1" objects="1" scenarios="1" formatColumns="0" formatRows="0" autoFilter="0"/>
  <autoFilter ref="C125:K23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98</v>
      </c>
      <c r="AZ2" s="115" t="s">
        <v>112</v>
      </c>
      <c r="BA2" s="115" t="s">
        <v>112</v>
      </c>
      <c r="BB2" s="115" t="s">
        <v>113</v>
      </c>
      <c r="BC2" s="115" t="s">
        <v>710</v>
      </c>
      <c r="BD2" s="115" t="s">
        <v>86</v>
      </c>
    </row>
    <row r="3" spans="2:5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  <c r="AZ3" s="115" t="s">
        <v>711</v>
      </c>
      <c r="BA3" s="115" t="s">
        <v>711</v>
      </c>
      <c r="BB3" s="115" t="s">
        <v>113</v>
      </c>
      <c r="BC3" s="115" t="s">
        <v>712</v>
      </c>
      <c r="BD3" s="115" t="s">
        <v>86</v>
      </c>
    </row>
    <row r="4" spans="2:56" s="1" customFormat="1" ht="24.95" customHeight="1">
      <c r="B4" s="20"/>
      <c r="D4" s="118" t="s">
        <v>117</v>
      </c>
      <c r="L4" s="20"/>
      <c r="M4" s="119" t="s">
        <v>10</v>
      </c>
      <c r="AT4" s="17" t="s">
        <v>4</v>
      </c>
      <c r="AZ4" s="115" t="s">
        <v>115</v>
      </c>
      <c r="BA4" s="115" t="s">
        <v>115</v>
      </c>
      <c r="BB4" s="115" t="s">
        <v>113</v>
      </c>
      <c r="BC4" s="115" t="s">
        <v>713</v>
      </c>
      <c r="BD4" s="115" t="s">
        <v>86</v>
      </c>
    </row>
    <row r="5" spans="2:56" s="1" customFormat="1" ht="6.95" customHeight="1">
      <c r="B5" s="20"/>
      <c r="L5" s="20"/>
      <c r="AZ5" s="115" t="s">
        <v>714</v>
      </c>
      <c r="BA5" s="115" t="s">
        <v>714</v>
      </c>
      <c r="BB5" s="115" t="s">
        <v>113</v>
      </c>
      <c r="BC5" s="115" t="s">
        <v>715</v>
      </c>
      <c r="BD5" s="115" t="s">
        <v>86</v>
      </c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37" t="str">
        <f>'Rekapitulace stavby'!K6</f>
        <v>III/18614 PAČEJOV – NÁDRAŽÍ, REKONSTRUKCE</v>
      </c>
      <c r="F7" s="338"/>
      <c r="G7" s="338"/>
      <c r="H7" s="338"/>
      <c r="L7" s="20"/>
    </row>
    <row r="8" spans="1:31" s="2" customFormat="1" ht="12" customHeight="1">
      <c r="A8" s="34"/>
      <c r="B8" s="39"/>
      <c r="C8" s="34"/>
      <c r="D8" s="120" t="s">
        <v>120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39" t="s">
        <v>716</v>
      </c>
      <c r="F9" s="340"/>
      <c r="G9" s="340"/>
      <c r="H9" s="34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 t="str">
        <f>'Rekapitulace stavby'!AN8</f>
        <v>14. 6. 2023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7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24</v>
      </c>
      <c r="E14" s="34"/>
      <c r="F14" s="34"/>
      <c r="G14" s="34"/>
      <c r="H14" s="34"/>
      <c r="I14" s="120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499</v>
      </c>
      <c r="F15" s="34"/>
      <c r="G15" s="34"/>
      <c r="H15" s="34"/>
      <c r="I15" s="120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28</v>
      </c>
      <c r="E17" s="34"/>
      <c r="F17" s="34"/>
      <c r="G17" s="34"/>
      <c r="H17" s="34"/>
      <c r="I17" s="120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41" t="str">
        <f>'Rekapitulace stavby'!E14</f>
        <v>Vyplň údaj</v>
      </c>
      <c r="F18" s="342"/>
      <c r="G18" s="342"/>
      <c r="H18" s="342"/>
      <c r="I18" s="120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30</v>
      </c>
      <c r="E20" s="34"/>
      <c r="F20" s="34"/>
      <c r="G20" s="34"/>
      <c r="H20" s="34"/>
      <c r="I20" s="120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0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33</v>
      </c>
      <c r="E23" s="34"/>
      <c r="F23" s="34"/>
      <c r="G23" s="34"/>
      <c r="H23" s="34"/>
      <c r="I23" s="120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717</v>
      </c>
      <c r="F24" s="34"/>
      <c r="G24" s="34"/>
      <c r="H24" s="34"/>
      <c r="I24" s="120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43" t="s">
        <v>1</v>
      </c>
      <c r="F27" s="343"/>
      <c r="G27" s="343"/>
      <c r="H27" s="343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34"/>
      <c r="J30" s="127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8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40</v>
      </c>
      <c r="E33" s="120" t="s">
        <v>41</v>
      </c>
      <c r="F33" s="130">
        <f>ROUND((SUM(BE128:BE388)),2)</f>
        <v>0</v>
      </c>
      <c r="G33" s="34"/>
      <c r="H33" s="34"/>
      <c r="I33" s="131">
        <v>0.21</v>
      </c>
      <c r="J33" s="130">
        <f>ROUND(((SUM(BE128:BE388))*I33),2)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0" t="s">
        <v>42</v>
      </c>
      <c r="F34" s="130">
        <f>ROUND((SUM(BF128:BF388)),2)</f>
        <v>0</v>
      </c>
      <c r="G34" s="34"/>
      <c r="H34" s="34"/>
      <c r="I34" s="131">
        <v>0.12</v>
      </c>
      <c r="J34" s="130">
        <f>ROUND(((SUM(BF128:BF388))*I34),2)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0" t="s">
        <v>43</v>
      </c>
      <c r="F35" s="130">
        <f>ROUND((SUM(BG128:BG388)),2)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0" t="s">
        <v>44</v>
      </c>
      <c r="F36" s="130">
        <f>ROUND((SUM(BH128:BH388)),2)</f>
        <v>0</v>
      </c>
      <c r="G36" s="34"/>
      <c r="H36" s="34"/>
      <c r="I36" s="131">
        <v>0.12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45</v>
      </c>
      <c r="F37" s="130">
        <f>ROUND((SUM(BI128:BI388)),2)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5" t="str">
        <f>E7</f>
        <v>III/18614 PAČEJOV – NÁDRAŽÍ, REKONSTRUKCE</v>
      </c>
      <c r="F85" s="336"/>
      <c r="G85" s="336"/>
      <c r="H85" s="33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120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20" t="str">
        <f>E9</f>
        <v>103 -  OBRATIŠTĚ</v>
      </c>
      <c r="F87" s="334"/>
      <c r="G87" s="334"/>
      <c r="H87" s="33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Pačejov</v>
      </c>
      <c r="G89" s="36"/>
      <c r="H89" s="36"/>
      <c r="I89" s="29" t="s">
        <v>22</v>
      </c>
      <c r="J89" s="66" t="str">
        <f>IF(J12="","",J12)</f>
        <v>14. 6. 2023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Obec Pačejov</v>
      </c>
      <c r="G91" s="36"/>
      <c r="H91" s="36"/>
      <c r="I91" s="29" t="s">
        <v>30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Žižkovský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124</v>
      </c>
      <c r="D94" s="151"/>
      <c r="E94" s="151"/>
      <c r="F94" s="151"/>
      <c r="G94" s="151"/>
      <c r="H94" s="151"/>
      <c r="I94" s="151"/>
      <c r="J94" s="152" t="s">
        <v>125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7" customHeight="1">
      <c r="A96" s="34"/>
      <c r="B96" s="35"/>
      <c r="C96" s="153" t="s">
        <v>126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127</v>
      </c>
    </row>
    <row r="97" spans="2:12" s="9" customFormat="1" ht="24.95" customHeight="1">
      <c r="B97" s="154"/>
      <c r="C97" s="155"/>
      <c r="D97" s="156" t="s">
        <v>128</v>
      </c>
      <c r="E97" s="157"/>
      <c r="F97" s="157"/>
      <c r="G97" s="157"/>
      <c r="H97" s="157"/>
      <c r="I97" s="157"/>
      <c r="J97" s="158">
        <f>J129</f>
        <v>0</v>
      </c>
      <c r="K97" s="155"/>
      <c r="L97" s="159"/>
    </row>
    <row r="98" spans="2:12" s="10" customFormat="1" ht="19.9" customHeight="1">
      <c r="B98" s="160"/>
      <c r="C98" s="104"/>
      <c r="D98" s="161" t="s">
        <v>129</v>
      </c>
      <c r="E98" s="162"/>
      <c r="F98" s="162"/>
      <c r="G98" s="162"/>
      <c r="H98" s="162"/>
      <c r="I98" s="162"/>
      <c r="J98" s="163">
        <f>J130</f>
        <v>0</v>
      </c>
      <c r="K98" s="104"/>
      <c r="L98" s="164"/>
    </row>
    <row r="99" spans="2:12" s="10" customFormat="1" ht="19.9" customHeight="1">
      <c r="B99" s="160"/>
      <c r="C99" s="104"/>
      <c r="D99" s="161" t="s">
        <v>130</v>
      </c>
      <c r="E99" s="162"/>
      <c r="F99" s="162"/>
      <c r="G99" s="162"/>
      <c r="H99" s="162"/>
      <c r="I99" s="162"/>
      <c r="J99" s="163">
        <f>J200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131</v>
      </c>
      <c r="E100" s="162"/>
      <c r="F100" s="162"/>
      <c r="G100" s="162"/>
      <c r="H100" s="162"/>
      <c r="I100" s="162"/>
      <c r="J100" s="163">
        <f>J204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132</v>
      </c>
      <c r="E101" s="162"/>
      <c r="F101" s="162"/>
      <c r="G101" s="162"/>
      <c r="H101" s="162"/>
      <c r="I101" s="162"/>
      <c r="J101" s="163">
        <f>J210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133</v>
      </c>
      <c r="E102" s="162"/>
      <c r="F102" s="162"/>
      <c r="G102" s="162"/>
      <c r="H102" s="162"/>
      <c r="I102" s="162"/>
      <c r="J102" s="163">
        <f>J270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134</v>
      </c>
      <c r="E103" s="162"/>
      <c r="F103" s="162"/>
      <c r="G103" s="162"/>
      <c r="H103" s="162"/>
      <c r="I103" s="162"/>
      <c r="J103" s="163">
        <f>J294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135</v>
      </c>
      <c r="E104" s="162"/>
      <c r="F104" s="162"/>
      <c r="G104" s="162"/>
      <c r="H104" s="162"/>
      <c r="I104" s="162"/>
      <c r="J104" s="163">
        <f>J375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136</v>
      </c>
      <c r="E105" s="162"/>
      <c r="F105" s="162"/>
      <c r="G105" s="162"/>
      <c r="H105" s="162"/>
      <c r="I105" s="162"/>
      <c r="J105" s="163">
        <f>J377</f>
        <v>0</v>
      </c>
      <c r="K105" s="104"/>
      <c r="L105" s="164"/>
    </row>
    <row r="106" spans="2:12" s="9" customFormat="1" ht="24.95" customHeight="1">
      <c r="B106" s="154"/>
      <c r="C106" s="155"/>
      <c r="D106" s="156" t="s">
        <v>137</v>
      </c>
      <c r="E106" s="157"/>
      <c r="F106" s="157"/>
      <c r="G106" s="157"/>
      <c r="H106" s="157"/>
      <c r="I106" s="157"/>
      <c r="J106" s="158">
        <f>J379</f>
        <v>0</v>
      </c>
      <c r="K106" s="155"/>
      <c r="L106" s="159"/>
    </row>
    <row r="107" spans="2:12" s="10" customFormat="1" ht="19.9" customHeight="1">
      <c r="B107" s="160"/>
      <c r="C107" s="104"/>
      <c r="D107" s="161" t="s">
        <v>138</v>
      </c>
      <c r="E107" s="162"/>
      <c r="F107" s="162"/>
      <c r="G107" s="162"/>
      <c r="H107" s="162"/>
      <c r="I107" s="162"/>
      <c r="J107" s="163">
        <f>J380</f>
        <v>0</v>
      </c>
      <c r="K107" s="104"/>
      <c r="L107" s="164"/>
    </row>
    <row r="108" spans="2:12" s="10" customFormat="1" ht="19.9" customHeight="1">
      <c r="B108" s="160"/>
      <c r="C108" s="104"/>
      <c r="D108" s="161" t="s">
        <v>139</v>
      </c>
      <c r="E108" s="162"/>
      <c r="F108" s="162"/>
      <c r="G108" s="162"/>
      <c r="H108" s="162"/>
      <c r="I108" s="162"/>
      <c r="J108" s="163">
        <f>J385</f>
        <v>0</v>
      </c>
      <c r="K108" s="104"/>
      <c r="L108" s="164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140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35" t="str">
        <f>E7</f>
        <v>III/18614 PAČEJOV – NÁDRAŽÍ, REKONSTRUKCE</v>
      </c>
      <c r="F118" s="336"/>
      <c r="G118" s="336"/>
      <c r="H118" s="3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120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20" t="str">
        <f>E9</f>
        <v>103 -  OBRATIŠTĚ</v>
      </c>
      <c r="F120" s="334"/>
      <c r="G120" s="334"/>
      <c r="H120" s="33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Pačejov</v>
      </c>
      <c r="G122" s="36"/>
      <c r="H122" s="36"/>
      <c r="I122" s="29" t="s">
        <v>22</v>
      </c>
      <c r="J122" s="66" t="str">
        <f>IF(J12="","",J12)</f>
        <v>14. 6. 2023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24</v>
      </c>
      <c r="D124" s="36"/>
      <c r="E124" s="36"/>
      <c r="F124" s="27" t="str">
        <f>E15</f>
        <v>Obec Pačejov</v>
      </c>
      <c r="G124" s="36"/>
      <c r="H124" s="36"/>
      <c r="I124" s="29" t="s">
        <v>30</v>
      </c>
      <c r="J124" s="32" t="str">
        <f>E21</f>
        <v>MACÁN PROJEKCE DS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33</v>
      </c>
      <c r="J125" s="32" t="str">
        <f>E24</f>
        <v>Žižkovský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5"/>
      <c r="B127" s="166"/>
      <c r="C127" s="167" t="s">
        <v>141</v>
      </c>
      <c r="D127" s="168" t="s">
        <v>61</v>
      </c>
      <c r="E127" s="168" t="s">
        <v>57</v>
      </c>
      <c r="F127" s="168" t="s">
        <v>58</v>
      </c>
      <c r="G127" s="168" t="s">
        <v>142</v>
      </c>
      <c r="H127" s="168" t="s">
        <v>143</v>
      </c>
      <c r="I127" s="168" t="s">
        <v>144</v>
      </c>
      <c r="J127" s="168" t="s">
        <v>125</v>
      </c>
      <c r="K127" s="169" t="s">
        <v>145</v>
      </c>
      <c r="L127" s="170"/>
      <c r="M127" s="75" t="s">
        <v>1</v>
      </c>
      <c r="N127" s="76" t="s">
        <v>40</v>
      </c>
      <c r="O127" s="76" t="s">
        <v>146</v>
      </c>
      <c r="P127" s="76" t="s">
        <v>147</v>
      </c>
      <c r="Q127" s="76" t="s">
        <v>148</v>
      </c>
      <c r="R127" s="76" t="s">
        <v>149</v>
      </c>
      <c r="S127" s="76" t="s">
        <v>150</v>
      </c>
      <c r="T127" s="77" t="s">
        <v>151</v>
      </c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</row>
    <row r="128" spans="1:63" s="2" customFormat="1" ht="22.7" customHeight="1">
      <c r="A128" s="34"/>
      <c r="B128" s="35"/>
      <c r="C128" s="82" t="s">
        <v>152</v>
      </c>
      <c r="D128" s="36"/>
      <c r="E128" s="36"/>
      <c r="F128" s="36"/>
      <c r="G128" s="36"/>
      <c r="H128" s="36"/>
      <c r="I128" s="36"/>
      <c r="J128" s="171">
        <f>BK128</f>
        <v>0</v>
      </c>
      <c r="K128" s="36"/>
      <c r="L128" s="39"/>
      <c r="M128" s="78"/>
      <c r="N128" s="172"/>
      <c r="O128" s="79"/>
      <c r="P128" s="173">
        <f>P129+P379</f>
        <v>0</v>
      </c>
      <c r="Q128" s="79"/>
      <c r="R128" s="173">
        <f>R129+R379</f>
        <v>527.72593</v>
      </c>
      <c r="S128" s="79"/>
      <c r="T128" s="174">
        <f>T129+T379</f>
        <v>288.312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75</v>
      </c>
      <c r="AU128" s="17" t="s">
        <v>127</v>
      </c>
      <c r="BK128" s="175">
        <f>BK129+BK379</f>
        <v>0</v>
      </c>
    </row>
    <row r="129" spans="2:63" s="12" customFormat="1" ht="25.9" customHeight="1">
      <c r="B129" s="176"/>
      <c r="C129" s="177"/>
      <c r="D129" s="178" t="s">
        <v>75</v>
      </c>
      <c r="E129" s="179" t="s">
        <v>153</v>
      </c>
      <c r="F129" s="179" t="s">
        <v>154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P130+P200+P204+P210+P270+P294+P375+P377</f>
        <v>0</v>
      </c>
      <c r="Q129" s="184"/>
      <c r="R129" s="185">
        <f>R130+R200+R204+R210+R270+R294+R375+R377</f>
        <v>527.72593</v>
      </c>
      <c r="S129" s="184"/>
      <c r="T129" s="186">
        <f>T130+T200+T204+T210+T270+T294+T375+T377</f>
        <v>288.312</v>
      </c>
      <c r="AR129" s="187" t="s">
        <v>84</v>
      </c>
      <c r="AT129" s="188" t="s">
        <v>75</v>
      </c>
      <c r="AU129" s="188" t="s">
        <v>76</v>
      </c>
      <c r="AY129" s="187" t="s">
        <v>155</v>
      </c>
      <c r="BK129" s="189">
        <f>BK130+BK200+BK204+BK210+BK270+BK294+BK375+BK377</f>
        <v>0</v>
      </c>
    </row>
    <row r="130" spans="2:63" s="12" customFormat="1" ht="22.7" customHeight="1">
      <c r="B130" s="176"/>
      <c r="C130" s="177"/>
      <c r="D130" s="178" t="s">
        <v>75</v>
      </c>
      <c r="E130" s="190" t="s">
        <v>84</v>
      </c>
      <c r="F130" s="190" t="s">
        <v>156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SUM(P131:P199)</f>
        <v>0</v>
      </c>
      <c r="Q130" s="184"/>
      <c r="R130" s="185">
        <f>SUM(R131:R199)</f>
        <v>166.88812</v>
      </c>
      <c r="S130" s="184"/>
      <c r="T130" s="186">
        <f>SUM(T131:T199)</f>
        <v>288.312</v>
      </c>
      <c r="AR130" s="187" t="s">
        <v>84</v>
      </c>
      <c r="AT130" s="188" t="s">
        <v>75</v>
      </c>
      <c r="AU130" s="188" t="s">
        <v>84</v>
      </c>
      <c r="AY130" s="187" t="s">
        <v>155</v>
      </c>
      <c r="BK130" s="189">
        <f>SUM(BK131:BK199)</f>
        <v>0</v>
      </c>
    </row>
    <row r="131" spans="1:65" s="2" customFormat="1" ht="33" customHeight="1">
      <c r="A131" s="34"/>
      <c r="B131" s="35"/>
      <c r="C131" s="192" t="s">
        <v>84</v>
      </c>
      <c r="D131" s="192" t="s">
        <v>157</v>
      </c>
      <c r="E131" s="193" t="s">
        <v>718</v>
      </c>
      <c r="F131" s="194" t="s">
        <v>719</v>
      </c>
      <c r="G131" s="195" t="s">
        <v>160</v>
      </c>
      <c r="H131" s="196">
        <v>160</v>
      </c>
      <c r="I131" s="197"/>
      <c r="J131" s="198">
        <f>ROUND(I131*H131,2)</f>
        <v>0</v>
      </c>
      <c r="K131" s="194" t="s">
        <v>1</v>
      </c>
      <c r="L131" s="39"/>
      <c r="M131" s="199" t="s">
        <v>1</v>
      </c>
      <c r="N131" s="200" t="s">
        <v>41</v>
      </c>
      <c r="O131" s="71"/>
      <c r="P131" s="201">
        <f>O131*H131</f>
        <v>0</v>
      </c>
      <c r="Q131" s="201">
        <v>0.00013</v>
      </c>
      <c r="R131" s="201">
        <f>Q131*H131</f>
        <v>0.0208</v>
      </c>
      <c r="S131" s="201">
        <v>0.23</v>
      </c>
      <c r="T131" s="202">
        <f>S131*H131</f>
        <v>36.800000000000004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162</v>
      </c>
      <c r="AT131" s="203" t="s">
        <v>157</v>
      </c>
      <c r="AU131" s="203" t="s">
        <v>86</v>
      </c>
      <c r="AY131" s="17" t="s">
        <v>155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84</v>
      </c>
      <c r="BK131" s="204">
        <f>ROUND(I131*H131,2)</f>
        <v>0</v>
      </c>
      <c r="BL131" s="17" t="s">
        <v>162</v>
      </c>
      <c r="BM131" s="203" t="s">
        <v>720</v>
      </c>
    </row>
    <row r="132" spans="2:51" s="13" customFormat="1" ht="12">
      <c r="B132" s="205"/>
      <c r="C132" s="206"/>
      <c r="D132" s="207" t="s">
        <v>172</v>
      </c>
      <c r="E132" s="208" t="s">
        <v>1</v>
      </c>
      <c r="F132" s="209" t="s">
        <v>721</v>
      </c>
      <c r="G132" s="206"/>
      <c r="H132" s="210">
        <v>160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172</v>
      </c>
      <c r="AU132" s="216" t="s">
        <v>86</v>
      </c>
      <c r="AV132" s="13" t="s">
        <v>86</v>
      </c>
      <c r="AW132" s="13" t="s">
        <v>32</v>
      </c>
      <c r="AX132" s="13" t="s">
        <v>76</v>
      </c>
      <c r="AY132" s="216" t="s">
        <v>155</v>
      </c>
    </row>
    <row r="133" spans="2:51" s="14" customFormat="1" ht="12">
      <c r="B133" s="217"/>
      <c r="C133" s="218"/>
      <c r="D133" s="207" t="s">
        <v>172</v>
      </c>
      <c r="E133" s="219" t="s">
        <v>1</v>
      </c>
      <c r="F133" s="220" t="s">
        <v>174</v>
      </c>
      <c r="G133" s="218"/>
      <c r="H133" s="221">
        <v>160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172</v>
      </c>
      <c r="AU133" s="227" t="s">
        <v>86</v>
      </c>
      <c r="AV133" s="14" t="s">
        <v>162</v>
      </c>
      <c r="AW133" s="14" t="s">
        <v>32</v>
      </c>
      <c r="AX133" s="14" t="s">
        <v>84</v>
      </c>
      <c r="AY133" s="227" t="s">
        <v>155</v>
      </c>
    </row>
    <row r="134" spans="1:65" s="2" customFormat="1" ht="66.75" customHeight="1">
      <c r="A134" s="34"/>
      <c r="B134" s="35"/>
      <c r="C134" s="192" t="s">
        <v>86</v>
      </c>
      <c r="D134" s="192" t="s">
        <v>157</v>
      </c>
      <c r="E134" s="193" t="s">
        <v>722</v>
      </c>
      <c r="F134" s="194" t="s">
        <v>723</v>
      </c>
      <c r="G134" s="195" t="s">
        <v>160</v>
      </c>
      <c r="H134" s="196">
        <v>280</v>
      </c>
      <c r="I134" s="197"/>
      <c r="J134" s="198">
        <f>ROUND(I134*H134,2)</f>
        <v>0</v>
      </c>
      <c r="K134" s="194" t="s">
        <v>161</v>
      </c>
      <c r="L134" s="39"/>
      <c r="M134" s="199" t="s">
        <v>1</v>
      </c>
      <c r="N134" s="200" t="s">
        <v>41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0.295</v>
      </c>
      <c r="T134" s="202">
        <f>S134*H134</f>
        <v>82.6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162</v>
      </c>
      <c r="AT134" s="203" t="s">
        <v>157</v>
      </c>
      <c r="AU134" s="203" t="s">
        <v>86</v>
      </c>
      <c r="AY134" s="17" t="s">
        <v>155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162</v>
      </c>
      <c r="BM134" s="203" t="s">
        <v>724</v>
      </c>
    </row>
    <row r="135" spans="2:51" s="13" customFormat="1" ht="12">
      <c r="B135" s="205"/>
      <c r="C135" s="206"/>
      <c r="D135" s="207" t="s">
        <v>172</v>
      </c>
      <c r="E135" s="208" t="s">
        <v>1</v>
      </c>
      <c r="F135" s="209" t="s">
        <v>725</v>
      </c>
      <c r="G135" s="206"/>
      <c r="H135" s="210">
        <v>280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172</v>
      </c>
      <c r="AU135" s="216" t="s">
        <v>86</v>
      </c>
      <c r="AV135" s="13" t="s">
        <v>86</v>
      </c>
      <c r="AW135" s="13" t="s">
        <v>32</v>
      </c>
      <c r="AX135" s="13" t="s">
        <v>76</v>
      </c>
      <c r="AY135" s="216" t="s">
        <v>155</v>
      </c>
    </row>
    <row r="136" spans="2:51" s="14" customFormat="1" ht="12">
      <c r="B136" s="217"/>
      <c r="C136" s="218"/>
      <c r="D136" s="207" t="s">
        <v>172</v>
      </c>
      <c r="E136" s="219" t="s">
        <v>1</v>
      </c>
      <c r="F136" s="220" t="s">
        <v>174</v>
      </c>
      <c r="G136" s="218"/>
      <c r="H136" s="221">
        <v>280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172</v>
      </c>
      <c r="AU136" s="227" t="s">
        <v>86</v>
      </c>
      <c r="AV136" s="14" t="s">
        <v>162</v>
      </c>
      <c r="AW136" s="14" t="s">
        <v>32</v>
      </c>
      <c r="AX136" s="14" t="s">
        <v>84</v>
      </c>
      <c r="AY136" s="227" t="s">
        <v>155</v>
      </c>
    </row>
    <row r="137" spans="1:65" s="2" customFormat="1" ht="48.95" customHeight="1">
      <c r="A137" s="34"/>
      <c r="B137" s="35"/>
      <c r="C137" s="192" t="s">
        <v>167</v>
      </c>
      <c r="D137" s="192" t="s">
        <v>157</v>
      </c>
      <c r="E137" s="193" t="s">
        <v>168</v>
      </c>
      <c r="F137" s="194" t="s">
        <v>169</v>
      </c>
      <c r="G137" s="195" t="s">
        <v>170</v>
      </c>
      <c r="H137" s="196">
        <v>42</v>
      </c>
      <c r="I137" s="197"/>
      <c r="J137" s="198">
        <f>ROUND(I137*H137,2)</f>
        <v>0</v>
      </c>
      <c r="K137" s="194" t="s">
        <v>161</v>
      </c>
      <c r="L137" s="39"/>
      <c r="M137" s="199" t="s">
        <v>1</v>
      </c>
      <c r="N137" s="200" t="s">
        <v>41</v>
      </c>
      <c r="O137" s="71"/>
      <c r="P137" s="201">
        <f>O137*H137</f>
        <v>0</v>
      </c>
      <c r="Q137" s="201">
        <v>0</v>
      </c>
      <c r="R137" s="201">
        <f>Q137*H137</f>
        <v>0</v>
      </c>
      <c r="S137" s="201">
        <v>0.205</v>
      </c>
      <c r="T137" s="202">
        <f>S137*H137</f>
        <v>8.61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162</v>
      </c>
      <c r="AT137" s="203" t="s">
        <v>157</v>
      </c>
      <c r="AU137" s="203" t="s">
        <v>86</v>
      </c>
      <c r="AY137" s="17" t="s">
        <v>155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7" t="s">
        <v>84</v>
      </c>
      <c r="BK137" s="204">
        <f>ROUND(I137*H137,2)</f>
        <v>0</v>
      </c>
      <c r="BL137" s="17" t="s">
        <v>162</v>
      </c>
      <c r="BM137" s="203" t="s">
        <v>726</v>
      </c>
    </row>
    <row r="138" spans="2:51" s="13" customFormat="1" ht="12">
      <c r="B138" s="205"/>
      <c r="C138" s="206"/>
      <c r="D138" s="207" t="s">
        <v>172</v>
      </c>
      <c r="E138" s="208" t="s">
        <v>1</v>
      </c>
      <c r="F138" s="209" t="s">
        <v>354</v>
      </c>
      <c r="G138" s="206"/>
      <c r="H138" s="210">
        <v>42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172</v>
      </c>
      <c r="AU138" s="216" t="s">
        <v>86</v>
      </c>
      <c r="AV138" s="13" t="s">
        <v>86</v>
      </c>
      <c r="AW138" s="13" t="s">
        <v>32</v>
      </c>
      <c r="AX138" s="13" t="s">
        <v>76</v>
      </c>
      <c r="AY138" s="216" t="s">
        <v>155</v>
      </c>
    </row>
    <row r="139" spans="2:51" s="14" customFormat="1" ht="12">
      <c r="B139" s="217"/>
      <c r="C139" s="218"/>
      <c r="D139" s="207" t="s">
        <v>172</v>
      </c>
      <c r="E139" s="219" t="s">
        <v>1</v>
      </c>
      <c r="F139" s="220" t="s">
        <v>174</v>
      </c>
      <c r="G139" s="218"/>
      <c r="H139" s="221">
        <v>42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172</v>
      </c>
      <c r="AU139" s="227" t="s">
        <v>86</v>
      </c>
      <c r="AV139" s="14" t="s">
        <v>162</v>
      </c>
      <c r="AW139" s="14" t="s">
        <v>32</v>
      </c>
      <c r="AX139" s="14" t="s">
        <v>84</v>
      </c>
      <c r="AY139" s="227" t="s">
        <v>155</v>
      </c>
    </row>
    <row r="140" spans="1:65" s="2" customFormat="1" ht="66.75" customHeight="1">
      <c r="A140" s="34"/>
      <c r="B140" s="35"/>
      <c r="C140" s="192" t="s">
        <v>162</v>
      </c>
      <c r="D140" s="192" t="s">
        <v>157</v>
      </c>
      <c r="E140" s="193" t="s">
        <v>727</v>
      </c>
      <c r="F140" s="194" t="s">
        <v>728</v>
      </c>
      <c r="G140" s="195" t="s">
        <v>113</v>
      </c>
      <c r="H140" s="196">
        <v>30.75</v>
      </c>
      <c r="I140" s="197"/>
      <c r="J140" s="198">
        <f>ROUND(I140*H140,2)</f>
        <v>0</v>
      </c>
      <c r="K140" s="194" t="s">
        <v>161</v>
      </c>
      <c r="L140" s="39"/>
      <c r="M140" s="199" t="s">
        <v>1</v>
      </c>
      <c r="N140" s="200" t="s">
        <v>41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2.6</v>
      </c>
      <c r="T140" s="202">
        <f>S140*H140</f>
        <v>79.95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162</v>
      </c>
      <c r="AT140" s="203" t="s">
        <v>157</v>
      </c>
      <c r="AU140" s="203" t="s">
        <v>86</v>
      </c>
      <c r="AY140" s="17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162</v>
      </c>
      <c r="BM140" s="203" t="s">
        <v>729</v>
      </c>
    </row>
    <row r="141" spans="1:47" s="2" customFormat="1" ht="19.5">
      <c r="A141" s="34"/>
      <c r="B141" s="35"/>
      <c r="C141" s="36"/>
      <c r="D141" s="207" t="s">
        <v>475</v>
      </c>
      <c r="E141" s="36"/>
      <c r="F141" s="238" t="s">
        <v>730</v>
      </c>
      <c r="G141" s="36"/>
      <c r="H141" s="36"/>
      <c r="I141" s="239"/>
      <c r="J141" s="36"/>
      <c r="K141" s="36"/>
      <c r="L141" s="39"/>
      <c r="M141" s="240"/>
      <c r="N141" s="241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475</v>
      </c>
      <c r="AU141" s="17" t="s">
        <v>86</v>
      </c>
    </row>
    <row r="142" spans="2:51" s="13" customFormat="1" ht="12">
      <c r="B142" s="205"/>
      <c r="C142" s="206"/>
      <c r="D142" s="207" t="s">
        <v>172</v>
      </c>
      <c r="E142" s="208" t="s">
        <v>1</v>
      </c>
      <c r="F142" s="209" t="s">
        <v>731</v>
      </c>
      <c r="G142" s="206"/>
      <c r="H142" s="210">
        <v>30.75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172</v>
      </c>
      <c r="AU142" s="216" t="s">
        <v>86</v>
      </c>
      <c r="AV142" s="13" t="s">
        <v>86</v>
      </c>
      <c r="AW142" s="13" t="s">
        <v>32</v>
      </c>
      <c r="AX142" s="13" t="s">
        <v>76</v>
      </c>
      <c r="AY142" s="216" t="s">
        <v>155</v>
      </c>
    </row>
    <row r="143" spans="2:51" s="14" customFormat="1" ht="12">
      <c r="B143" s="217"/>
      <c r="C143" s="218"/>
      <c r="D143" s="207" t="s">
        <v>172</v>
      </c>
      <c r="E143" s="219" t="s">
        <v>1</v>
      </c>
      <c r="F143" s="220" t="s">
        <v>174</v>
      </c>
      <c r="G143" s="218"/>
      <c r="H143" s="221">
        <v>30.75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172</v>
      </c>
      <c r="AU143" s="227" t="s">
        <v>86</v>
      </c>
      <c r="AV143" s="14" t="s">
        <v>162</v>
      </c>
      <c r="AW143" s="14" t="s">
        <v>32</v>
      </c>
      <c r="AX143" s="14" t="s">
        <v>84</v>
      </c>
      <c r="AY143" s="227" t="s">
        <v>155</v>
      </c>
    </row>
    <row r="144" spans="1:65" s="2" customFormat="1" ht="48.95" customHeight="1">
      <c r="A144" s="34"/>
      <c r="B144" s="35"/>
      <c r="C144" s="192" t="s">
        <v>179</v>
      </c>
      <c r="D144" s="192" t="s">
        <v>157</v>
      </c>
      <c r="E144" s="193" t="s">
        <v>732</v>
      </c>
      <c r="F144" s="194" t="s">
        <v>733</v>
      </c>
      <c r="G144" s="195" t="s">
        <v>160</v>
      </c>
      <c r="H144" s="196">
        <v>300</v>
      </c>
      <c r="I144" s="197"/>
      <c r="J144" s="198">
        <f>ROUND(I144*H144,2)</f>
        <v>0</v>
      </c>
      <c r="K144" s="194" t="s">
        <v>161</v>
      </c>
      <c r="L144" s="39"/>
      <c r="M144" s="199" t="s">
        <v>1</v>
      </c>
      <c r="N144" s="200" t="s">
        <v>41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162</v>
      </c>
      <c r="AT144" s="203" t="s">
        <v>157</v>
      </c>
      <c r="AU144" s="203" t="s">
        <v>86</v>
      </c>
      <c r="AY144" s="17" t="s">
        <v>155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84</v>
      </c>
      <c r="BK144" s="204">
        <f>ROUND(I144*H144,2)</f>
        <v>0</v>
      </c>
      <c r="BL144" s="17" t="s">
        <v>162</v>
      </c>
      <c r="BM144" s="203" t="s">
        <v>734</v>
      </c>
    </row>
    <row r="145" spans="2:51" s="13" customFormat="1" ht="12">
      <c r="B145" s="205"/>
      <c r="C145" s="206"/>
      <c r="D145" s="207" t="s">
        <v>172</v>
      </c>
      <c r="E145" s="208" t="s">
        <v>1</v>
      </c>
      <c r="F145" s="209" t="s">
        <v>735</v>
      </c>
      <c r="G145" s="206"/>
      <c r="H145" s="210">
        <v>300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172</v>
      </c>
      <c r="AU145" s="216" t="s">
        <v>86</v>
      </c>
      <c r="AV145" s="13" t="s">
        <v>86</v>
      </c>
      <c r="AW145" s="13" t="s">
        <v>32</v>
      </c>
      <c r="AX145" s="13" t="s">
        <v>76</v>
      </c>
      <c r="AY145" s="216" t="s">
        <v>155</v>
      </c>
    </row>
    <row r="146" spans="2:51" s="14" customFormat="1" ht="12">
      <c r="B146" s="217"/>
      <c r="C146" s="218"/>
      <c r="D146" s="207" t="s">
        <v>172</v>
      </c>
      <c r="E146" s="219" t="s">
        <v>1</v>
      </c>
      <c r="F146" s="220" t="s">
        <v>174</v>
      </c>
      <c r="G146" s="218"/>
      <c r="H146" s="221">
        <v>300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172</v>
      </c>
      <c r="AU146" s="227" t="s">
        <v>86</v>
      </c>
      <c r="AV146" s="14" t="s">
        <v>162</v>
      </c>
      <c r="AW146" s="14" t="s">
        <v>32</v>
      </c>
      <c r="AX146" s="14" t="s">
        <v>84</v>
      </c>
      <c r="AY146" s="227" t="s">
        <v>155</v>
      </c>
    </row>
    <row r="147" spans="1:65" s="2" customFormat="1" ht="24.2" customHeight="1">
      <c r="A147" s="34"/>
      <c r="B147" s="35"/>
      <c r="C147" s="192" t="s">
        <v>183</v>
      </c>
      <c r="D147" s="192" t="s">
        <v>157</v>
      </c>
      <c r="E147" s="193" t="s">
        <v>736</v>
      </c>
      <c r="F147" s="194" t="s">
        <v>737</v>
      </c>
      <c r="G147" s="195" t="s">
        <v>566</v>
      </c>
      <c r="H147" s="196">
        <v>1</v>
      </c>
      <c r="I147" s="197"/>
      <c r="J147" s="198">
        <f>ROUND(I147*H147,2)</f>
        <v>0</v>
      </c>
      <c r="K147" s="194" t="s">
        <v>1</v>
      </c>
      <c r="L147" s="39"/>
      <c r="M147" s="199" t="s">
        <v>1</v>
      </c>
      <c r="N147" s="200" t="s">
        <v>41</v>
      </c>
      <c r="O147" s="71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162</v>
      </c>
      <c r="AT147" s="203" t="s">
        <v>157</v>
      </c>
      <c r="AU147" s="203" t="s">
        <v>86</v>
      </c>
      <c r="AY147" s="17" t="s">
        <v>155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17" t="s">
        <v>84</v>
      </c>
      <c r="BK147" s="204">
        <f>ROUND(I147*H147,2)</f>
        <v>0</v>
      </c>
      <c r="BL147" s="17" t="s">
        <v>162</v>
      </c>
      <c r="BM147" s="203" t="s">
        <v>738</v>
      </c>
    </row>
    <row r="148" spans="1:65" s="2" customFormat="1" ht="90" customHeight="1">
      <c r="A148" s="34"/>
      <c r="B148" s="35"/>
      <c r="C148" s="192" t="s">
        <v>189</v>
      </c>
      <c r="D148" s="192" t="s">
        <v>157</v>
      </c>
      <c r="E148" s="193" t="s">
        <v>739</v>
      </c>
      <c r="F148" s="194" t="s">
        <v>740</v>
      </c>
      <c r="G148" s="195" t="s">
        <v>170</v>
      </c>
      <c r="H148" s="196">
        <v>248</v>
      </c>
      <c r="I148" s="197"/>
      <c r="J148" s="198">
        <f>ROUND(I148*H148,2)</f>
        <v>0</v>
      </c>
      <c r="K148" s="194" t="s">
        <v>161</v>
      </c>
      <c r="L148" s="39"/>
      <c r="M148" s="199" t="s">
        <v>1</v>
      </c>
      <c r="N148" s="200" t="s">
        <v>41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0.324</v>
      </c>
      <c r="T148" s="202">
        <f>S148*H148</f>
        <v>80.352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162</v>
      </c>
      <c r="AT148" s="203" t="s">
        <v>157</v>
      </c>
      <c r="AU148" s="203" t="s">
        <v>86</v>
      </c>
      <c r="AY148" s="17" t="s">
        <v>155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84</v>
      </c>
      <c r="BK148" s="204">
        <f>ROUND(I148*H148,2)</f>
        <v>0</v>
      </c>
      <c r="BL148" s="17" t="s">
        <v>162</v>
      </c>
      <c r="BM148" s="203" t="s">
        <v>741</v>
      </c>
    </row>
    <row r="149" spans="1:47" s="2" customFormat="1" ht="19.5">
      <c r="A149" s="34"/>
      <c r="B149" s="35"/>
      <c r="C149" s="36"/>
      <c r="D149" s="207" t="s">
        <v>475</v>
      </c>
      <c r="E149" s="36"/>
      <c r="F149" s="238" t="s">
        <v>742</v>
      </c>
      <c r="G149" s="36"/>
      <c r="H149" s="36"/>
      <c r="I149" s="239"/>
      <c r="J149" s="36"/>
      <c r="K149" s="36"/>
      <c r="L149" s="39"/>
      <c r="M149" s="240"/>
      <c r="N149" s="241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475</v>
      </c>
      <c r="AU149" s="17" t="s">
        <v>86</v>
      </c>
    </row>
    <row r="150" spans="2:51" s="13" customFormat="1" ht="12">
      <c r="B150" s="205"/>
      <c r="C150" s="206"/>
      <c r="D150" s="207" t="s">
        <v>172</v>
      </c>
      <c r="E150" s="208" t="s">
        <v>1</v>
      </c>
      <c r="F150" s="209" t="s">
        <v>743</v>
      </c>
      <c r="G150" s="206"/>
      <c r="H150" s="210">
        <v>248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172</v>
      </c>
      <c r="AU150" s="216" t="s">
        <v>86</v>
      </c>
      <c r="AV150" s="13" t="s">
        <v>86</v>
      </c>
      <c r="AW150" s="13" t="s">
        <v>32</v>
      </c>
      <c r="AX150" s="13" t="s">
        <v>76</v>
      </c>
      <c r="AY150" s="216" t="s">
        <v>155</v>
      </c>
    </row>
    <row r="151" spans="2:51" s="14" customFormat="1" ht="12">
      <c r="B151" s="217"/>
      <c r="C151" s="218"/>
      <c r="D151" s="207" t="s">
        <v>172</v>
      </c>
      <c r="E151" s="219" t="s">
        <v>1</v>
      </c>
      <c r="F151" s="220" t="s">
        <v>174</v>
      </c>
      <c r="G151" s="218"/>
      <c r="H151" s="221">
        <v>248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172</v>
      </c>
      <c r="AU151" s="227" t="s">
        <v>86</v>
      </c>
      <c r="AV151" s="14" t="s">
        <v>162</v>
      </c>
      <c r="AW151" s="14" t="s">
        <v>32</v>
      </c>
      <c r="AX151" s="14" t="s">
        <v>84</v>
      </c>
      <c r="AY151" s="227" t="s">
        <v>155</v>
      </c>
    </row>
    <row r="152" spans="1:65" s="2" customFormat="1" ht="48.95" customHeight="1">
      <c r="A152" s="34"/>
      <c r="B152" s="35"/>
      <c r="C152" s="192" t="s">
        <v>197</v>
      </c>
      <c r="D152" s="192" t="s">
        <v>157</v>
      </c>
      <c r="E152" s="193" t="s">
        <v>744</v>
      </c>
      <c r="F152" s="194" t="s">
        <v>745</v>
      </c>
      <c r="G152" s="195" t="s">
        <v>160</v>
      </c>
      <c r="H152" s="196">
        <v>366</v>
      </c>
      <c r="I152" s="197"/>
      <c r="J152" s="198">
        <f>ROUND(I152*H152,2)</f>
        <v>0</v>
      </c>
      <c r="K152" s="194" t="s">
        <v>161</v>
      </c>
      <c r="L152" s="39"/>
      <c r="M152" s="199" t="s">
        <v>1</v>
      </c>
      <c r="N152" s="200" t="s">
        <v>41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162</v>
      </c>
      <c r="AT152" s="203" t="s">
        <v>157</v>
      </c>
      <c r="AU152" s="203" t="s">
        <v>86</v>
      </c>
      <c r="AY152" s="17" t="s">
        <v>155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84</v>
      </c>
      <c r="BK152" s="204">
        <f>ROUND(I152*H152,2)</f>
        <v>0</v>
      </c>
      <c r="BL152" s="17" t="s">
        <v>162</v>
      </c>
      <c r="BM152" s="203" t="s">
        <v>746</v>
      </c>
    </row>
    <row r="153" spans="2:51" s="13" customFormat="1" ht="12">
      <c r="B153" s="205"/>
      <c r="C153" s="206"/>
      <c r="D153" s="207" t="s">
        <v>172</v>
      </c>
      <c r="E153" s="208" t="s">
        <v>1</v>
      </c>
      <c r="F153" s="209" t="s">
        <v>747</v>
      </c>
      <c r="G153" s="206"/>
      <c r="H153" s="210">
        <v>366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172</v>
      </c>
      <c r="AU153" s="216" t="s">
        <v>86</v>
      </c>
      <c r="AV153" s="13" t="s">
        <v>86</v>
      </c>
      <c r="AW153" s="13" t="s">
        <v>32</v>
      </c>
      <c r="AX153" s="13" t="s">
        <v>76</v>
      </c>
      <c r="AY153" s="216" t="s">
        <v>155</v>
      </c>
    </row>
    <row r="154" spans="2:51" s="14" customFormat="1" ht="12">
      <c r="B154" s="217"/>
      <c r="C154" s="218"/>
      <c r="D154" s="207" t="s">
        <v>172</v>
      </c>
      <c r="E154" s="219" t="s">
        <v>1</v>
      </c>
      <c r="F154" s="220" t="s">
        <v>174</v>
      </c>
      <c r="G154" s="218"/>
      <c r="H154" s="221">
        <v>366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172</v>
      </c>
      <c r="AU154" s="227" t="s">
        <v>86</v>
      </c>
      <c r="AV154" s="14" t="s">
        <v>162</v>
      </c>
      <c r="AW154" s="14" t="s">
        <v>32</v>
      </c>
      <c r="AX154" s="14" t="s">
        <v>84</v>
      </c>
      <c r="AY154" s="227" t="s">
        <v>155</v>
      </c>
    </row>
    <row r="155" spans="1:65" s="2" customFormat="1" ht="37.7" customHeight="1">
      <c r="A155" s="34"/>
      <c r="B155" s="35"/>
      <c r="C155" s="192" t="s">
        <v>203</v>
      </c>
      <c r="D155" s="192" t="s">
        <v>157</v>
      </c>
      <c r="E155" s="193" t="s">
        <v>748</v>
      </c>
      <c r="F155" s="194" t="s">
        <v>749</v>
      </c>
      <c r="G155" s="195" t="s">
        <v>160</v>
      </c>
      <c r="H155" s="196">
        <v>366</v>
      </c>
      <c r="I155" s="197"/>
      <c r="J155" s="198">
        <f>ROUND(I155*H155,2)</f>
        <v>0</v>
      </c>
      <c r="K155" s="194" t="s">
        <v>161</v>
      </c>
      <c r="L155" s="39"/>
      <c r="M155" s="199" t="s">
        <v>1</v>
      </c>
      <c r="N155" s="200" t="s">
        <v>41</v>
      </c>
      <c r="O155" s="71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162</v>
      </c>
      <c r="AT155" s="203" t="s">
        <v>157</v>
      </c>
      <c r="AU155" s="203" t="s">
        <v>86</v>
      </c>
      <c r="AY155" s="17" t="s">
        <v>155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84</v>
      </c>
      <c r="BK155" s="204">
        <f>ROUND(I155*H155,2)</f>
        <v>0</v>
      </c>
      <c r="BL155" s="17" t="s">
        <v>162</v>
      </c>
      <c r="BM155" s="203" t="s">
        <v>750</v>
      </c>
    </row>
    <row r="156" spans="2:51" s="13" customFormat="1" ht="12">
      <c r="B156" s="205"/>
      <c r="C156" s="206"/>
      <c r="D156" s="207" t="s">
        <v>172</v>
      </c>
      <c r="E156" s="208" t="s">
        <v>1</v>
      </c>
      <c r="F156" s="209" t="s">
        <v>747</v>
      </c>
      <c r="G156" s="206"/>
      <c r="H156" s="210">
        <v>366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172</v>
      </c>
      <c r="AU156" s="216" t="s">
        <v>86</v>
      </c>
      <c r="AV156" s="13" t="s">
        <v>86</v>
      </c>
      <c r="AW156" s="13" t="s">
        <v>32</v>
      </c>
      <c r="AX156" s="13" t="s">
        <v>76</v>
      </c>
      <c r="AY156" s="216" t="s">
        <v>155</v>
      </c>
    </row>
    <row r="157" spans="2:51" s="14" customFormat="1" ht="12">
      <c r="B157" s="217"/>
      <c r="C157" s="218"/>
      <c r="D157" s="207" t="s">
        <v>172</v>
      </c>
      <c r="E157" s="219" t="s">
        <v>1</v>
      </c>
      <c r="F157" s="220" t="s">
        <v>174</v>
      </c>
      <c r="G157" s="218"/>
      <c r="H157" s="221">
        <v>366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172</v>
      </c>
      <c r="AU157" s="227" t="s">
        <v>86</v>
      </c>
      <c r="AV157" s="14" t="s">
        <v>162</v>
      </c>
      <c r="AW157" s="14" t="s">
        <v>32</v>
      </c>
      <c r="AX157" s="14" t="s">
        <v>84</v>
      </c>
      <c r="AY157" s="227" t="s">
        <v>155</v>
      </c>
    </row>
    <row r="158" spans="1:65" s="2" customFormat="1" ht="16.5" customHeight="1">
      <c r="A158" s="34"/>
      <c r="B158" s="35"/>
      <c r="C158" s="228" t="s">
        <v>210</v>
      </c>
      <c r="D158" s="228" t="s">
        <v>204</v>
      </c>
      <c r="E158" s="229" t="s">
        <v>751</v>
      </c>
      <c r="F158" s="230" t="s">
        <v>752</v>
      </c>
      <c r="G158" s="231" t="s">
        <v>207</v>
      </c>
      <c r="H158" s="232">
        <v>65.88</v>
      </c>
      <c r="I158" s="233"/>
      <c r="J158" s="234">
        <f>ROUND(I158*H158,2)</f>
        <v>0</v>
      </c>
      <c r="K158" s="230" t="s">
        <v>161</v>
      </c>
      <c r="L158" s="235"/>
      <c r="M158" s="236" t="s">
        <v>1</v>
      </c>
      <c r="N158" s="237" t="s">
        <v>41</v>
      </c>
      <c r="O158" s="71"/>
      <c r="P158" s="201">
        <f>O158*H158</f>
        <v>0</v>
      </c>
      <c r="Q158" s="201">
        <v>1</v>
      </c>
      <c r="R158" s="201">
        <f>Q158*H158</f>
        <v>65.88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197</v>
      </c>
      <c r="AT158" s="203" t="s">
        <v>204</v>
      </c>
      <c r="AU158" s="203" t="s">
        <v>86</v>
      </c>
      <c r="AY158" s="17" t="s">
        <v>155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84</v>
      </c>
      <c r="BK158" s="204">
        <f>ROUND(I158*H158,2)</f>
        <v>0</v>
      </c>
      <c r="BL158" s="17" t="s">
        <v>162</v>
      </c>
      <c r="BM158" s="203" t="s">
        <v>753</v>
      </c>
    </row>
    <row r="159" spans="2:51" s="13" customFormat="1" ht="12">
      <c r="B159" s="205"/>
      <c r="C159" s="206"/>
      <c r="D159" s="207" t="s">
        <v>172</v>
      </c>
      <c r="E159" s="208" t="s">
        <v>1</v>
      </c>
      <c r="F159" s="209" t="s">
        <v>754</v>
      </c>
      <c r="G159" s="206"/>
      <c r="H159" s="210">
        <v>65.88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172</v>
      </c>
      <c r="AU159" s="216" t="s">
        <v>86</v>
      </c>
      <c r="AV159" s="13" t="s">
        <v>86</v>
      </c>
      <c r="AW159" s="13" t="s">
        <v>32</v>
      </c>
      <c r="AX159" s="13" t="s">
        <v>76</v>
      </c>
      <c r="AY159" s="216" t="s">
        <v>155</v>
      </c>
    </row>
    <row r="160" spans="2:51" s="14" customFormat="1" ht="12">
      <c r="B160" s="217"/>
      <c r="C160" s="218"/>
      <c r="D160" s="207" t="s">
        <v>172</v>
      </c>
      <c r="E160" s="219" t="s">
        <v>1</v>
      </c>
      <c r="F160" s="220" t="s">
        <v>174</v>
      </c>
      <c r="G160" s="218"/>
      <c r="H160" s="221">
        <v>65.88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172</v>
      </c>
      <c r="AU160" s="227" t="s">
        <v>86</v>
      </c>
      <c r="AV160" s="14" t="s">
        <v>162</v>
      </c>
      <c r="AW160" s="14" t="s">
        <v>32</v>
      </c>
      <c r="AX160" s="14" t="s">
        <v>84</v>
      </c>
      <c r="AY160" s="227" t="s">
        <v>155</v>
      </c>
    </row>
    <row r="161" spans="1:65" s="2" customFormat="1" ht="37.7" customHeight="1">
      <c r="A161" s="34"/>
      <c r="B161" s="35"/>
      <c r="C161" s="192" t="s">
        <v>215</v>
      </c>
      <c r="D161" s="192" t="s">
        <v>157</v>
      </c>
      <c r="E161" s="193" t="s">
        <v>755</v>
      </c>
      <c r="F161" s="194" t="s">
        <v>756</v>
      </c>
      <c r="G161" s="195" t="s">
        <v>160</v>
      </c>
      <c r="H161" s="196">
        <v>366</v>
      </c>
      <c r="I161" s="197"/>
      <c r="J161" s="198">
        <f>ROUND(I161*H161,2)</f>
        <v>0</v>
      </c>
      <c r="K161" s="194" t="s">
        <v>161</v>
      </c>
      <c r="L161" s="39"/>
      <c r="M161" s="199" t="s">
        <v>1</v>
      </c>
      <c r="N161" s="200" t="s">
        <v>41</v>
      </c>
      <c r="O161" s="71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162</v>
      </c>
      <c r="AT161" s="203" t="s">
        <v>157</v>
      </c>
      <c r="AU161" s="203" t="s">
        <v>86</v>
      </c>
      <c r="AY161" s="17" t="s">
        <v>155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84</v>
      </c>
      <c r="BK161" s="204">
        <f>ROUND(I161*H161,2)</f>
        <v>0</v>
      </c>
      <c r="BL161" s="17" t="s">
        <v>162</v>
      </c>
      <c r="BM161" s="203" t="s">
        <v>757</v>
      </c>
    </row>
    <row r="162" spans="2:51" s="13" customFormat="1" ht="12">
      <c r="B162" s="205"/>
      <c r="C162" s="206"/>
      <c r="D162" s="207" t="s">
        <v>172</v>
      </c>
      <c r="E162" s="208" t="s">
        <v>1</v>
      </c>
      <c r="F162" s="209" t="s">
        <v>747</v>
      </c>
      <c r="G162" s="206"/>
      <c r="H162" s="210">
        <v>366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172</v>
      </c>
      <c r="AU162" s="216" t="s">
        <v>86</v>
      </c>
      <c r="AV162" s="13" t="s">
        <v>86</v>
      </c>
      <c r="AW162" s="13" t="s">
        <v>32</v>
      </c>
      <c r="AX162" s="13" t="s">
        <v>76</v>
      </c>
      <c r="AY162" s="216" t="s">
        <v>155</v>
      </c>
    </row>
    <row r="163" spans="2:51" s="14" customFormat="1" ht="12">
      <c r="B163" s="217"/>
      <c r="C163" s="218"/>
      <c r="D163" s="207" t="s">
        <v>172</v>
      </c>
      <c r="E163" s="219" t="s">
        <v>1</v>
      </c>
      <c r="F163" s="220" t="s">
        <v>174</v>
      </c>
      <c r="G163" s="218"/>
      <c r="H163" s="221">
        <v>366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172</v>
      </c>
      <c r="AU163" s="227" t="s">
        <v>86</v>
      </c>
      <c r="AV163" s="14" t="s">
        <v>162</v>
      </c>
      <c r="AW163" s="14" t="s">
        <v>32</v>
      </c>
      <c r="AX163" s="14" t="s">
        <v>84</v>
      </c>
      <c r="AY163" s="227" t="s">
        <v>155</v>
      </c>
    </row>
    <row r="164" spans="1:65" s="2" customFormat="1" ht="16.5" customHeight="1">
      <c r="A164" s="34"/>
      <c r="B164" s="35"/>
      <c r="C164" s="228" t="s">
        <v>8</v>
      </c>
      <c r="D164" s="228" t="s">
        <v>204</v>
      </c>
      <c r="E164" s="229" t="s">
        <v>758</v>
      </c>
      <c r="F164" s="230" t="s">
        <v>759</v>
      </c>
      <c r="G164" s="231" t="s">
        <v>550</v>
      </c>
      <c r="H164" s="232">
        <v>7.32</v>
      </c>
      <c r="I164" s="233"/>
      <c r="J164" s="234">
        <f>ROUND(I164*H164,2)</f>
        <v>0</v>
      </c>
      <c r="K164" s="230" t="s">
        <v>161</v>
      </c>
      <c r="L164" s="235"/>
      <c r="M164" s="236" t="s">
        <v>1</v>
      </c>
      <c r="N164" s="237" t="s">
        <v>41</v>
      </c>
      <c r="O164" s="71"/>
      <c r="P164" s="201">
        <f>O164*H164</f>
        <v>0</v>
      </c>
      <c r="Q164" s="201">
        <v>0.001</v>
      </c>
      <c r="R164" s="201">
        <f>Q164*H164</f>
        <v>0.00732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197</v>
      </c>
      <c r="AT164" s="203" t="s">
        <v>204</v>
      </c>
      <c r="AU164" s="203" t="s">
        <v>86</v>
      </c>
      <c r="AY164" s="17" t="s">
        <v>155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7" t="s">
        <v>84</v>
      </c>
      <c r="BK164" s="204">
        <f>ROUND(I164*H164,2)</f>
        <v>0</v>
      </c>
      <c r="BL164" s="17" t="s">
        <v>162</v>
      </c>
      <c r="BM164" s="203" t="s">
        <v>760</v>
      </c>
    </row>
    <row r="165" spans="2:51" s="13" customFormat="1" ht="12">
      <c r="B165" s="205"/>
      <c r="C165" s="206"/>
      <c r="D165" s="207" t="s">
        <v>172</v>
      </c>
      <c r="E165" s="208" t="s">
        <v>1</v>
      </c>
      <c r="F165" s="209" t="s">
        <v>761</v>
      </c>
      <c r="G165" s="206"/>
      <c r="H165" s="210">
        <v>7.32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172</v>
      </c>
      <c r="AU165" s="216" t="s">
        <v>86</v>
      </c>
      <c r="AV165" s="13" t="s">
        <v>86</v>
      </c>
      <c r="AW165" s="13" t="s">
        <v>32</v>
      </c>
      <c r="AX165" s="13" t="s">
        <v>76</v>
      </c>
      <c r="AY165" s="216" t="s">
        <v>155</v>
      </c>
    </row>
    <row r="166" spans="2:51" s="14" customFormat="1" ht="12">
      <c r="B166" s="217"/>
      <c r="C166" s="218"/>
      <c r="D166" s="207" t="s">
        <v>172</v>
      </c>
      <c r="E166" s="219" t="s">
        <v>1</v>
      </c>
      <c r="F166" s="220" t="s">
        <v>174</v>
      </c>
      <c r="G166" s="218"/>
      <c r="H166" s="221">
        <v>7.32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172</v>
      </c>
      <c r="AU166" s="227" t="s">
        <v>86</v>
      </c>
      <c r="AV166" s="14" t="s">
        <v>162</v>
      </c>
      <c r="AW166" s="14" t="s">
        <v>32</v>
      </c>
      <c r="AX166" s="14" t="s">
        <v>84</v>
      </c>
      <c r="AY166" s="227" t="s">
        <v>155</v>
      </c>
    </row>
    <row r="167" spans="1:65" s="2" customFormat="1" ht="37.7" customHeight="1">
      <c r="A167" s="34"/>
      <c r="B167" s="35"/>
      <c r="C167" s="192" t="s">
        <v>226</v>
      </c>
      <c r="D167" s="192" t="s">
        <v>157</v>
      </c>
      <c r="E167" s="193" t="s">
        <v>184</v>
      </c>
      <c r="F167" s="194" t="s">
        <v>185</v>
      </c>
      <c r="G167" s="195" t="s">
        <v>113</v>
      </c>
      <c r="H167" s="196">
        <v>2491.154</v>
      </c>
      <c r="I167" s="197"/>
      <c r="J167" s="198">
        <f>ROUND(I167*H167,2)</f>
        <v>0</v>
      </c>
      <c r="K167" s="194" t="s">
        <v>161</v>
      </c>
      <c r="L167" s="39"/>
      <c r="M167" s="199" t="s">
        <v>1</v>
      </c>
      <c r="N167" s="200" t="s">
        <v>41</v>
      </c>
      <c r="O167" s="7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162</v>
      </c>
      <c r="AT167" s="203" t="s">
        <v>157</v>
      </c>
      <c r="AU167" s="203" t="s">
        <v>86</v>
      </c>
      <c r="AY167" s="17" t="s">
        <v>155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84</v>
      </c>
      <c r="BK167" s="204">
        <f>ROUND(I167*H167,2)</f>
        <v>0</v>
      </c>
      <c r="BL167" s="17" t="s">
        <v>162</v>
      </c>
      <c r="BM167" s="203" t="s">
        <v>762</v>
      </c>
    </row>
    <row r="168" spans="2:51" s="13" customFormat="1" ht="22.5">
      <c r="B168" s="205"/>
      <c r="C168" s="206"/>
      <c r="D168" s="207" t="s">
        <v>172</v>
      </c>
      <c r="E168" s="208" t="s">
        <v>1</v>
      </c>
      <c r="F168" s="209" t="s">
        <v>763</v>
      </c>
      <c r="G168" s="206"/>
      <c r="H168" s="210">
        <v>143.154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172</v>
      </c>
      <c r="AU168" s="216" t="s">
        <v>86</v>
      </c>
      <c r="AV168" s="13" t="s">
        <v>86</v>
      </c>
      <c r="AW168" s="13" t="s">
        <v>32</v>
      </c>
      <c r="AX168" s="13" t="s">
        <v>76</v>
      </c>
      <c r="AY168" s="216" t="s">
        <v>155</v>
      </c>
    </row>
    <row r="169" spans="2:51" s="13" customFormat="1" ht="12">
      <c r="B169" s="205"/>
      <c r="C169" s="206"/>
      <c r="D169" s="207" t="s">
        <v>172</v>
      </c>
      <c r="E169" s="208" t="s">
        <v>1</v>
      </c>
      <c r="F169" s="209" t="s">
        <v>764</v>
      </c>
      <c r="G169" s="206"/>
      <c r="H169" s="210">
        <v>2348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172</v>
      </c>
      <c r="AU169" s="216" t="s">
        <v>86</v>
      </c>
      <c r="AV169" s="13" t="s">
        <v>86</v>
      </c>
      <c r="AW169" s="13" t="s">
        <v>32</v>
      </c>
      <c r="AX169" s="13" t="s">
        <v>76</v>
      </c>
      <c r="AY169" s="216" t="s">
        <v>155</v>
      </c>
    </row>
    <row r="170" spans="2:51" s="14" customFormat="1" ht="12">
      <c r="B170" s="217"/>
      <c r="C170" s="218"/>
      <c r="D170" s="207" t="s">
        <v>172</v>
      </c>
      <c r="E170" s="219" t="s">
        <v>115</v>
      </c>
      <c r="F170" s="220" t="s">
        <v>174</v>
      </c>
      <c r="G170" s="218"/>
      <c r="H170" s="221">
        <v>2491.154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172</v>
      </c>
      <c r="AU170" s="227" t="s">
        <v>86</v>
      </c>
      <c r="AV170" s="14" t="s">
        <v>162</v>
      </c>
      <c r="AW170" s="14" t="s">
        <v>32</v>
      </c>
      <c r="AX170" s="14" t="s">
        <v>84</v>
      </c>
      <c r="AY170" s="227" t="s">
        <v>155</v>
      </c>
    </row>
    <row r="171" spans="1:65" s="2" customFormat="1" ht="44.25" customHeight="1">
      <c r="A171" s="34"/>
      <c r="B171" s="35"/>
      <c r="C171" s="192" t="s">
        <v>232</v>
      </c>
      <c r="D171" s="192" t="s">
        <v>157</v>
      </c>
      <c r="E171" s="193" t="s">
        <v>190</v>
      </c>
      <c r="F171" s="194" t="s">
        <v>191</v>
      </c>
      <c r="G171" s="195" t="s">
        <v>113</v>
      </c>
      <c r="H171" s="196">
        <v>86.25</v>
      </c>
      <c r="I171" s="197"/>
      <c r="J171" s="198">
        <f>ROUND(I171*H171,2)</f>
        <v>0</v>
      </c>
      <c r="K171" s="194" t="s">
        <v>161</v>
      </c>
      <c r="L171" s="39"/>
      <c r="M171" s="199" t="s">
        <v>1</v>
      </c>
      <c r="N171" s="200" t="s">
        <v>41</v>
      </c>
      <c r="O171" s="71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162</v>
      </c>
      <c r="AT171" s="203" t="s">
        <v>157</v>
      </c>
      <c r="AU171" s="203" t="s">
        <v>86</v>
      </c>
      <c r="AY171" s="17" t="s">
        <v>155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84</v>
      </c>
      <c r="BK171" s="204">
        <f>ROUND(I171*H171,2)</f>
        <v>0</v>
      </c>
      <c r="BL171" s="17" t="s">
        <v>162</v>
      </c>
      <c r="BM171" s="203" t="s">
        <v>765</v>
      </c>
    </row>
    <row r="172" spans="2:51" s="13" customFormat="1" ht="12">
      <c r="B172" s="205"/>
      <c r="C172" s="206"/>
      <c r="D172" s="207" t="s">
        <v>172</v>
      </c>
      <c r="E172" s="208" t="s">
        <v>1</v>
      </c>
      <c r="F172" s="209" t="s">
        <v>766</v>
      </c>
      <c r="G172" s="206"/>
      <c r="H172" s="210">
        <v>58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172</v>
      </c>
      <c r="AU172" s="216" t="s">
        <v>86</v>
      </c>
      <c r="AV172" s="13" t="s">
        <v>86</v>
      </c>
      <c r="AW172" s="13" t="s">
        <v>32</v>
      </c>
      <c r="AX172" s="13" t="s">
        <v>76</v>
      </c>
      <c r="AY172" s="216" t="s">
        <v>155</v>
      </c>
    </row>
    <row r="173" spans="2:51" s="13" customFormat="1" ht="12">
      <c r="B173" s="205"/>
      <c r="C173" s="206"/>
      <c r="D173" s="207" t="s">
        <v>172</v>
      </c>
      <c r="E173" s="208" t="s">
        <v>1</v>
      </c>
      <c r="F173" s="209" t="s">
        <v>767</v>
      </c>
      <c r="G173" s="206"/>
      <c r="H173" s="210">
        <v>2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172</v>
      </c>
      <c r="AU173" s="216" t="s">
        <v>86</v>
      </c>
      <c r="AV173" s="13" t="s">
        <v>86</v>
      </c>
      <c r="AW173" s="13" t="s">
        <v>32</v>
      </c>
      <c r="AX173" s="13" t="s">
        <v>76</v>
      </c>
      <c r="AY173" s="216" t="s">
        <v>155</v>
      </c>
    </row>
    <row r="174" spans="2:51" s="13" customFormat="1" ht="12">
      <c r="B174" s="205"/>
      <c r="C174" s="206"/>
      <c r="D174" s="207" t="s">
        <v>172</v>
      </c>
      <c r="E174" s="208" t="s">
        <v>1</v>
      </c>
      <c r="F174" s="209" t="s">
        <v>768</v>
      </c>
      <c r="G174" s="206"/>
      <c r="H174" s="210">
        <v>11.25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172</v>
      </c>
      <c r="AU174" s="216" t="s">
        <v>86</v>
      </c>
      <c r="AV174" s="13" t="s">
        <v>86</v>
      </c>
      <c r="AW174" s="13" t="s">
        <v>32</v>
      </c>
      <c r="AX174" s="13" t="s">
        <v>76</v>
      </c>
      <c r="AY174" s="216" t="s">
        <v>155</v>
      </c>
    </row>
    <row r="175" spans="2:51" s="13" customFormat="1" ht="12">
      <c r="B175" s="205"/>
      <c r="C175" s="206"/>
      <c r="D175" s="207" t="s">
        <v>172</v>
      </c>
      <c r="E175" s="208" t="s">
        <v>1</v>
      </c>
      <c r="F175" s="209" t="s">
        <v>769</v>
      </c>
      <c r="G175" s="206"/>
      <c r="H175" s="210">
        <v>15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172</v>
      </c>
      <c r="AU175" s="216" t="s">
        <v>86</v>
      </c>
      <c r="AV175" s="13" t="s">
        <v>86</v>
      </c>
      <c r="AW175" s="13" t="s">
        <v>32</v>
      </c>
      <c r="AX175" s="13" t="s">
        <v>76</v>
      </c>
      <c r="AY175" s="216" t="s">
        <v>155</v>
      </c>
    </row>
    <row r="176" spans="2:51" s="14" customFormat="1" ht="12">
      <c r="B176" s="217"/>
      <c r="C176" s="218"/>
      <c r="D176" s="207" t="s">
        <v>172</v>
      </c>
      <c r="E176" s="219" t="s">
        <v>112</v>
      </c>
      <c r="F176" s="220" t="s">
        <v>174</v>
      </c>
      <c r="G176" s="218"/>
      <c r="H176" s="221">
        <v>86.25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172</v>
      </c>
      <c r="AU176" s="227" t="s">
        <v>86</v>
      </c>
      <c r="AV176" s="14" t="s">
        <v>162</v>
      </c>
      <c r="AW176" s="14" t="s">
        <v>32</v>
      </c>
      <c r="AX176" s="14" t="s">
        <v>84</v>
      </c>
      <c r="AY176" s="227" t="s">
        <v>155</v>
      </c>
    </row>
    <row r="177" spans="1:65" s="2" customFormat="1" ht="44.25" customHeight="1">
      <c r="A177" s="34"/>
      <c r="B177" s="35"/>
      <c r="C177" s="192" t="s">
        <v>236</v>
      </c>
      <c r="D177" s="192" t="s">
        <v>157</v>
      </c>
      <c r="E177" s="193" t="s">
        <v>198</v>
      </c>
      <c r="F177" s="194" t="s">
        <v>199</v>
      </c>
      <c r="G177" s="195" t="s">
        <v>113</v>
      </c>
      <c r="H177" s="196">
        <v>47.4</v>
      </c>
      <c r="I177" s="197"/>
      <c r="J177" s="198">
        <f>ROUND(I177*H177,2)</f>
        <v>0</v>
      </c>
      <c r="K177" s="194" t="s">
        <v>161</v>
      </c>
      <c r="L177" s="39"/>
      <c r="M177" s="199" t="s">
        <v>1</v>
      </c>
      <c r="N177" s="200" t="s">
        <v>41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162</v>
      </c>
      <c r="AT177" s="203" t="s">
        <v>157</v>
      </c>
      <c r="AU177" s="203" t="s">
        <v>86</v>
      </c>
      <c r="AY177" s="17" t="s">
        <v>155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84</v>
      </c>
      <c r="BK177" s="204">
        <f>ROUND(I177*H177,2)</f>
        <v>0</v>
      </c>
      <c r="BL177" s="17" t="s">
        <v>162</v>
      </c>
      <c r="BM177" s="203" t="s">
        <v>770</v>
      </c>
    </row>
    <row r="178" spans="2:51" s="13" customFormat="1" ht="12">
      <c r="B178" s="205"/>
      <c r="C178" s="206"/>
      <c r="D178" s="207" t="s">
        <v>172</v>
      </c>
      <c r="E178" s="208" t="s">
        <v>1</v>
      </c>
      <c r="F178" s="209" t="s">
        <v>771</v>
      </c>
      <c r="G178" s="206"/>
      <c r="H178" s="210">
        <v>46.4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172</v>
      </c>
      <c r="AU178" s="216" t="s">
        <v>86</v>
      </c>
      <c r="AV178" s="13" t="s">
        <v>86</v>
      </c>
      <c r="AW178" s="13" t="s">
        <v>32</v>
      </c>
      <c r="AX178" s="13" t="s">
        <v>76</v>
      </c>
      <c r="AY178" s="216" t="s">
        <v>155</v>
      </c>
    </row>
    <row r="179" spans="2:51" s="13" customFormat="1" ht="12">
      <c r="B179" s="205"/>
      <c r="C179" s="206"/>
      <c r="D179" s="207" t="s">
        <v>172</v>
      </c>
      <c r="E179" s="208" t="s">
        <v>1</v>
      </c>
      <c r="F179" s="209" t="s">
        <v>772</v>
      </c>
      <c r="G179" s="206"/>
      <c r="H179" s="210">
        <v>1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172</v>
      </c>
      <c r="AU179" s="216" t="s">
        <v>86</v>
      </c>
      <c r="AV179" s="13" t="s">
        <v>86</v>
      </c>
      <c r="AW179" s="13" t="s">
        <v>32</v>
      </c>
      <c r="AX179" s="13" t="s">
        <v>76</v>
      </c>
      <c r="AY179" s="216" t="s">
        <v>155</v>
      </c>
    </row>
    <row r="180" spans="2:51" s="14" customFormat="1" ht="12">
      <c r="B180" s="217"/>
      <c r="C180" s="218"/>
      <c r="D180" s="207" t="s">
        <v>172</v>
      </c>
      <c r="E180" s="219" t="s">
        <v>714</v>
      </c>
      <c r="F180" s="220" t="s">
        <v>174</v>
      </c>
      <c r="G180" s="218"/>
      <c r="H180" s="221">
        <v>47.4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172</v>
      </c>
      <c r="AU180" s="227" t="s">
        <v>86</v>
      </c>
      <c r="AV180" s="14" t="s">
        <v>162</v>
      </c>
      <c r="AW180" s="14" t="s">
        <v>32</v>
      </c>
      <c r="AX180" s="14" t="s">
        <v>84</v>
      </c>
      <c r="AY180" s="227" t="s">
        <v>155</v>
      </c>
    </row>
    <row r="181" spans="1:65" s="2" customFormat="1" ht="16.5" customHeight="1">
      <c r="A181" s="34"/>
      <c r="B181" s="35"/>
      <c r="C181" s="228" t="s">
        <v>240</v>
      </c>
      <c r="D181" s="228" t="s">
        <v>204</v>
      </c>
      <c r="E181" s="229" t="s">
        <v>205</v>
      </c>
      <c r="F181" s="230" t="s">
        <v>206</v>
      </c>
      <c r="G181" s="231" t="s">
        <v>207</v>
      </c>
      <c r="H181" s="232">
        <v>85.32</v>
      </c>
      <c r="I181" s="233"/>
      <c r="J181" s="234">
        <f>ROUND(I181*H181,2)</f>
        <v>0</v>
      </c>
      <c r="K181" s="230" t="s">
        <v>161</v>
      </c>
      <c r="L181" s="235"/>
      <c r="M181" s="236" t="s">
        <v>1</v>
      </c>
      <c r="N181" s="237" t="s">
        <v>41</v>
      </c>
      <c r="O181" s="71"/>
      <c r="P181" s="201">
        <f>O181*H181</f>
        <v>0</v>
      </c>
      <c r="Q181" s="201">
        <v>1</v>
      </c>
      <c r="R181" s="201">
        <f>Q181*H181</f>
        <v>85.32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197</v>
      </c>
      <c r="AT181" s="203" t="s">
        <v>204</v>
      </c>
      <c r="AU181" s="203" t="s">
        <v>86</v>
      </c>
      <c r="AY181" s="17" t="s">
        <v>155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84</v>
      </c>
      <c r="BK181" s="204">
        <f>ROUND(I181*H181,2)</f>
        <v>0</v>
      </c>
      <c r="BL181" s="17" t="s">
        <v>162</v>
      </c>
      <c r="BM181" s="203" t="s">
        <v>773</v>
      </c>
    </row>
    <row r="182" spans="2:51" s="13" customFormat="1" ht="12">
      <c r="B182" s="205"/>
      <c r="C182" s="206"/>
      <c r="D182" s="207" t="s">
        <v>172</v>
      </c>
      <c r="E182" s="208" t="s">
        <v>1</v>
      </c>
      <c r="F182" s="209" t="s">
        <v>774</v>
      </c>
      <c r="G182" s="206"/>
      <c r="H182" s="210">
        <v>85.32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172</v>
      </c>
      <c r="AU182" s="216" t="s">
        <v>86</v>
      </c>
      <c r="AV182" s="13" t="s">
        <v>86</v>
      </c>
      <c r="AW182" s="13" t="s">
        <v>32</v>
      </c>
      <c r="AX182" s="13" t="s">
        <v>76</v>
      </c>
      <c r="AY182" s="216" t="s">
        <v>155</v>
      </c>
    </row>
    <row r="183" spans="2:51" s="14" customFormat="1" ht="12">
      <c r="B183" s="217"/>
      <c r="C183" s="218"/>
      <c r="D183" s="207" t="s">
        <v>172</v>
      </c>
      <c r="E183" s="219" t="s">
        <v>1</v>
      </c>
      <c r="F183" s="220" t="s">
        <v>174</v>
      </c>
      <c r="G183" s="218"/>
      <c r="H183" s="221">
        <v>85.32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172</v>
      </c>
      <c r="AU183" s="227" t="s">
        <v>86</v>
      </c>
      <c r="AV183" s="14" t="s">
        <v>162</v>
      </c>
      <c r="AW183" s="14" t="s">
        <v>32</v>
      </c>
      <c r="AX183" s="14" t="s">
        <v>84</v>
      </c>
      <c r="AY183" s="227" t="s">
        <v>155</v>
      </c>
    </row>
    <row r="184" spans="1:65" s="2" customFormat="1" ht="66.75" customHeight="1">
      <c r="A184" s="34"/>
      <c r="B184" s="35"/>
      <c r="C184" s="192" t="s">
        <v>245</v>
      </c>
      <c r="D184" s="192" t="s">
        <v>157</v>
      </c>
      <c r="E184" s="193" t="s">
        <v>775</v>
      </c>
      <c r="F184" s="194" t="s">
        <v>776</v>
      </c>
      <c r="G184" s="195" t="s">
        <v>113</v>
      </c>
      <c r="H184" s="196">
        <v>8.7</v>
      </c>
      <c r="I184" s="197"/>
      <c r="J184" s="198">
        <f>ROUND(I184*H184,2)</f>
        <v>0</v>
      </c>
      <c r="K184" s="194" t="s">
        <v>161</v>
      </c>
      <c r="L184" s="39"/>
      <c r="M184" s="199" t="s">
        <v>1</v>
      </c>
      <c r="N184" s="200" t="s">
        <v>41</v>
      </c>
      <c r="O184" s="71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162</v>
      </c>
      <c r="AT184" s="203" t="s">
        <v>157</v>
      </c>
      <c r="AU184" s="203" t="s">
        <v>86</v>
      </c>
      <c r="AY184" s="17" t="s">
        <v>155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7" t="s">
        <v>84</v>
      </c>
      <c r="BK184" s="204">
        <f>ROUND(I184*H184,2)</f>
        <v>0</v>
      </c>
      <c r="BL184" s="17" t="s">
        <v>162</v>
      </c>
      <c r="BM184" s="203" t="s">
        <v>777</v>
      </c>
    </row>
    <row r="185" spans="1:47" s="2" customFormat="1" ht="19.5">
      <c r="A185" s="34"/>
      <c r="B185" s="35"/>
      <c r="C185" s="36"/>
      <c r="D185" s="207" t="s">
        <v>475</v>
      </c>
      <c r="E185" s="36"/>
      <c r="F185" s="238" t="s">
        <v>778</v>
      </c>
      <c r="G185" s="36"/>
      <c r="H185" s="36"/>
      <c r="I185" s="239"/>
      <c r="J185" s="36"/>
      <c r="K185" s="36"/>
      <c r="L185" s="39"/>
      <c r="M185" s="240"/>
      <c r="N185" s="241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475</v>
      </c>
      <c r="AU185" s="17" t="s">
        <v>86</v>
      </c>
    </row>
    <row r="186" spans="2:51" s="13" customFormat="1" ht="12">
      <c r="B186" s="205"/>
      <c r="C186" s="206"/>
      <c r="D186" s="207" t="s">
        <v>172</v>
      </c>
      <c r="E186" s="208" t="s">
        <v>1</v>
      </c>
      <c r="F186" s="209" t="s">
        <v>779</v>
      </c>
      <c r="G186" s="206"/>
      <c r="H186" s="210">
        <v>8.7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172</v>
      </c>
      <c r="AU186" s="216" t="s">
        <v>86</v>
      </c>
      <c r="AV186" s="13" t="s">
        <v>86</v>
      </c>
      <c r="AW186" s="13" t="s">
        <v>32</v>
      </c>
      <c r="AX186" s="13" t="s">
        <v>76</v>
      </c>
      <c r="AY186" s="216" t="s">
        <v>155</v>
      </c>
    </row>
    <row r="187" spans="2:51" s="14" customFormat="1" ht="12">
      <c r="B187" s="217"/>
      <c r="C187" s="218"/>
      <c r="D187" s="207" t="s">
        <v>172</v>
      </c>
      <c r="E187" s="219" t="s">
        <v>711</v>
      </c>
      <c r="F187" s="220" t="s">
        <v>174</v>
      </c>
      <c r="G187" s="218"/>
      <c r="H187" s="221">
        <v>8.7</v>
      </c>
      <c r="I187" s="222"/>
      <c r="J187" s="218"/>
      <c r="K187" s="218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172</v>
      </c>
      <c r="AU187" s="227" t="s">
        <v>86</v>
      </c>
      <c r="AV187" s="14" t="s">
        <v>162</v>
      </c>
      <c r="AW187" s="14" t="s">
        <v>32</v>
      </c>
      <c r="AX187" s="14" t="s">
        <v>84</v>
      </c>
      <c r="AY187" s="227" t="s">
        <v>155</v>
      </c>
    </row>
    <row r="188" spans="1:65" s="2" customFormat="1" ht="16.5" customHeight="1">
      <c r="A188" s="34"/>
      <c r="B188" s="35"/>
      <c r="C188" s="228" t="s">
        <v>249</v>
      </c>
      <c r="D188" s="228" t="s">
        <v>204</v>
      </c>
      <c r="E188" s="229" t="s">
        <v>780</v>
      </c>
      <c r="F188" s="230" t="s">
        <v>781</v>
      </c>
      <c r="G188" s="231" t="s">
        <v>207</v>
      </c>
      <c r="H188" s="232">
        <v>15.66</v>
      </c>
      <c r="I188" s="233"/>
      <c r="J188" s="234">
        <f>ROUND(I188*H188,2)</f>
        <v>0</v>
      </c>
      <c r="K188" s="230" t="s">
        <v>161</v>
      </c>
      <c r="L188" s="235"/>
      <c r="M188" s="236" t="s">
        <v>1</v>
      </c>
      <c r="N188" s="237" t="s">
        <v>41</v>
      </c>
      <c r="O188" s="71"/>
      <c r="P188" s="201">
        <f>O188*H188</f>
        <v>0</v>
      </c>
      <c r="Q188" s="201">
        <v>1</v>
      </c>
      <c r="R188" s="201">
        <f>Q188*H188</f>
        <v>15.66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197</v>
      </c>
      <c r="AT188" s="203" t="s">
        <v>204</v>
      </c>
      <c r="AU188" s="203" t="s">
        <v>86</v>
      </c>
      <c r="AY188" s="17" t="s">
        <v>155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84</v>
      </c>
      <c r="BK188" s="204">
        <f>ROUND(I188*H188,2)</f>
        <v>0</v>
      </c>
      <c r="BL188" s="17" t="s">
        <v>162</v>
      </c>
      <c r="BM188" s="203" t="s">
        <v>782</v>
      </c>
    </row>
    <row r="189" spans="2:51" s="13" customFormat="1" ht="12">
      <c r="B189" s="205"/>
      <c r="C189" s="206"/>
      <c r="D189" s="207" t="s">
        <v>172</v>
      </c>
      <c r="E189" s="208" t="s">
        <v>1</v>
      </c>
      <c r="F189" s="209" t="s">
        <v>783</v>
      </c>
      <c r="G189" s="206"/>
      <c r="H189" s="210">
        <v>15.66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172</v>
      </c>
      <c r="AU189" s="216" t="s">
        <v>86</v>
      </c>
      <c r="AV189" s="13" t="s">
        <v>86</v>
      </c>
      <c r="AW189" s="13" t="s">
        <v>32</v>
      </c>
      <c r="AX189" s="13" t="s">
        <v>76</v>
      </c>
      <c r="AY189" s="216" t="s">
        <v>155</v>
      </c>
    </row>
    <row r="190" spans="2:51" s="14" customFormat="1" ht="12">
      <c r="B190" s="217"/>
      <c r="C190" s="218"/>
      <c r="D190" s="207" t="s">
        <v>172</v>
      </c>
      <c r="E190" s="219" t="s">
        <v>1</v>
      </c>
      <c r="F190" s="220" t="s">
        <v>174</v>
      </c>
      <c r="G190" s="218"/>
      <c r="H190" s="221">
        <v>15.66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172</v>
      </c>
      <c r="AU190" s="227" t="s">
        <v>86</v>
      </c>
      <c r="AV190" s="14" t="s">
        <v>162</v>
      </c>
      <c r="AW190" s="14" t="s">
        <v>32</v>
      </c>
      <c r="AX190" s="14" t="s">
        <v>84</v>
      </c>
      <c r="AY190" s="227" t="s">
        <v>155</v>
      </c>
    </row>
    <row r="191" spans="1:65" s="2" customFormat="1" ht="66.75" customHeight="1">
      <c r="A191" s="34"/>
      <c r="B191" s="35"/>
      <c r="C191" s="192" t="s">
        <v>253</v>
      </c>
      <c r="D191" s="192" t="s">
        <v>157</v>
      </c>
      <c r="E191" s="193" t="s">
        <v>211</v>
      </c>
      <c r="F191" s="194" t="s">
        <v>212</v>
      </c>
      <c r="G191" s="195" t="s">
        <v>113</v>
      </c>
      <c r="H191" s="196">
        <v>2577.404</v>
      </c>
      <c r="I191" s="197"/>
      <c r="J191" s="198">
        <f>ROUND(I191*H191,2)</f>
        <v>0</v>
      </c>
      <c r="K191" s="194" t="s">
        <v>1</v>
      </c>
      <c r="L191" s="39"/>
      <c r="M191" s="199" t="s">
        <v>1</v>
      </c>
      <c r="N191" s="200" t="s">
        <v>41</v>
      </c>
      <c r="O191" s="7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162</v>
      </c>
      <c r="AT191" s="203" t="s">
        <v>157</v>
      </c>
      <c r="AU191" s="203" t="s">
        <v>86</v>
      </c>
      <c r="AY191" s="17" t="s">
        <v>155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84</v>
      </c>
      <c r="BK191" s="204">
        <f>ROUND(I191*H191,2)</f>
        <v>0</v>
      </c>
      <c r="BL191" s="17" t="s">
        <v>162</v>
      </c>
      <c r="BM191" s="203" t="s">
        <v>784</v>
      </c>
    </row>
    <row r="192" spans="2:51" s="13" customFormat="1" ht="12">
      <c r="B192" s="205"/>
      <c r="C192" s="206"/>
      <c r="D192" s="207" t="s">
        <v>172</v>
      </c>
      <c r="E192" s="208" t="s">
        <v>1</v>
      </c>
      <c r="F192" s="209" t="s">
        <v>785</v>
      </c>
      <c r="G192" s="206"/>
      <c r="H192" s="210">
        <v>2577.404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172</v>
      </c>
      <c r="AU192" s="216" t="s">
        <v>86</v>
      </c>
      <c r="AV192" s="13" t="s">
        <v>86</v>
      </c>
      <c r="AW192" s="13" t="s">
        <v>32</v>
      </c>
      <c r="AX192" s="13" t="s">
        <v>76</v>
      </c>
      <c r="AY192" s="216" t="s">
        <v>155</v>
      </c>
    </row>
    <row r="193" spans="2:51" s="14" customFormat="1" ht="12">
      <c r="B193" s="217"/>
      <c r="C193" s="218"/>
      <c r="D193" s="207" t="s">
        <v>172</v>
      </c>
      <c r="E193" s="219" t="s">
        <v>1</v>
      </c>
      <c r="F193" s="220" t="s">
        <v>174</v>
      </c>
      <c r="G193" s="218"/>
      <c r="H193" s="221">
        <v>2577.404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172</v>
      </c>
      <c r="AU193" s="227" t="s">
        <v>86</v>
      </c>
      <c r="AV193" s="14" t="s">
        <v>162</v>
      </c>
      <c r="AW193" s="14" t="s">
        <v>32</v>
      </c>
      <c r="AX193" s="14" t="s">
        <v>84</v>
      </c>
      <c r="AY193" s="227" t="s">
        <v>155</v>
      </c>
    </row>
    <row r="194" spans="1:65" s="2" customFormat="1" ht="33" customHeight="1">
      <c r="A194" s="34"/>
      <c r="B194" s="35"/>
      <c r="C194" s="192" t="s">
        <v>257</v>
      </c>
      <c r="D194" s="192" t="s">
        <v>157</v>
      </c>
      <c r="E194" s="193" t="s">
        <v>216</v>
      </c>
      <c r="F194" s="194" t="s">
        <v>217</v>
      </c>
      <c r="G194" s="195" t="s">
        <v>160</v>
      </c>
      <c r="H194" s="196">
        <v>2167.6</v>
      </c>
      <c r="I194" s="197"/>
      <c r="J194" s="198">
        <f>ROUND(I194*H194,2)</f>
        <v>0</v>
      </c>
      <c r="K194" s="194" t="s">
        <v>161</v>
      </c>
      <c r="L194" s="39"/>
      <c r="M194" s="199" t="s">
        <v>1</v>
      </c>
      <c r="N194" s="200" t="s">
        <v>41</v>
      </c>
      <c r="O194" s="71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162</v>
      </c>
      <c r="AT194" s="203" t="s">
        <v>157</v>
      </c>
      <c r="AU194" s="203" t="s">
        <v>86</v>
      </c>
      <c r="AY194" s="17" t="s">
        <v>155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84</v>
      </c>
      <c r="BK194" s="204">
        <f>ROUND(I194*H194,2)</f>
        <v>0</v>
      </c>
      <c r="BL194" s="17" t="s">
        <v>162</v>
      </c>
      <c r="BM194" s="203" t="s">
        <v>786</v>
      </c>
    </row>
    <row r="195" spans="2:51" s="13" customFormat="1" ht="12">
      <c r="B195" s="205"/>
      <c r="C195" s="206"/>
      <c r="D195" s="207" t="s">
        <v>172</v>
      </c>
      <c r="E195" s="208" t="s">
        <v>1</v>
      </c>
      <c r="F195" s="209" t="s">
        <v>787</v>
      </c>
      <c r="G195" s="206"/>
      <c r="H195" s="210">
        <v>1590.6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172</v>
      </c>
      <c r="AU195" s="216" t="s">
        <v>86</v>
      </c>
      <c r="AV195" s="13" t="s">
        <v>86</v>
      </c>
      <c r="AW195" s="13" t="s">
        <v>32</v>
      </c>
      <c r="AX195" s="13" t="s">
        <v>76</v>
      </c>
      <c r="AY195" s="216" t="s">
        <v>155</v>
      </c>
    </row>
    <row r="196" spans="2:51" s="13" customFormat="1" ht="12">
      <c r="B196" s="205"/>
      <c r="C196" s="206"/>
      <c r="D196" s="207" t="s">
        <v>172</v>
      </c>
      <c r="E196" s="208" t="s">
        <v>1</v>
      </c>
      <c r="F196" s="209" t="s">
        <v>788</v>
      </c>
      <c r="G196" s="206"/>
      <c r="H196" s="210">
        <v>310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172</v>
      </c>
      <c r="AU196" s="216" t="s">
        <v>86</v>
      </c>
      <c r="AV196" s="13" t="s">
        <v>86</v>
      </c>
      <c r="AW196" s="13" t="s">
        <v>32</v>
      </c>
      <c r="AX196" s="13" t="s">
        <v>76</v>
      </c>
      <c r="AY196" s="216" t="s">
        <v>155</v>
      </c>
    </row>
    <row r="197" spans="2:51" s="13" customFormat="1" ht="12">
      <c r="B197" s="205"/>
      <c r="C197" s="206"/>
      <c r="D197" s="207" t="s">
        <v>172</v>
      </c>
      <c r="E197" s="208" t="s">
        <v>1</v>
      </c>
      <c r="F197" s="209" t="s">
        <v>789</v>
      </c>
      <c r="G197" s="206"/>
      <c r="H197" s="210">
        <v>27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172</v>
      </c>
      <c r="AU197" s="216" t="s">
        <v>86</v>
      </c>
      <c r="AV197" s="13" t="s">
        <v>86</v>
      </c>
      <c r="AW197" s="13" t="s">
        <v>32</v>
      </c>
      <c r="AX197" s="13" t="s">
        <v>76</v>
      </c>
      <c r="AY197" s="216" t="s">
        <v>155</v>
      </c>
    </row>
    <row r="198" spans="2:51" s="13" customFormat="1" ht="12">
      <c r="B198" s="205"/>
      <c r="C198" s="206"/>
      <c r="D198" s="207" t="s">
        <v>172</v>
      </c>
      <c r="E198" s="208" t="s">
        <v>1</v>
      </c>
      <c r="F198" s="209" t="s">
        <v>790</v>
      </c>
      <c r="G198" s="206"/>
      <c r="H198" s="210">
        <v>240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172</v>
      </c>
      <c r="AU198" s="216" t="s">
        <v>86</v>
      </c>
      <c r="AV198" s="13" t="s">
        <v>86</v>
      </c>
      <c r="AW198" s="13" t="s">
        <v>32</v>
      </c>
      <c r="AX198" s="13" t="s">
        <v>76</v>
      </c>
      <c r="AY198" s="216" t="s">
        <v>155</v>
      </c>
    </row>
    <row r="199" spans="2:51" s="14" customFormat="1" ht="12">
      <c r="B199" s="217"/>
      <c r="C199" s="218"/>
      <c r="D199" s="207" t="s">
        <v>172</v>
      </c>
      <c r="E199" s="219" t="s">
        <v>1</v>
      </c>
      <c r="F199" s="220" t="s">
        <v>174</v>
      </c>
      <c r="G199" s="218"/>
      <c r="H199" s="221">
        <v>2167.6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172</v>
      </c>
      <c r="AU199" s="227" t="s">
        <v>86</v>
      </c>
      <c r="AV199" s="14" t="s">
        <v>162</v>
      </c>
      <c r="AW199" s="14" t="s">
        <v>32</v>
      </c>
      <c r="AX199" s="14" t="s">
        <v>84</v>
      </c>
      <c r="AY199" s="227" t="s">
        <v>155</v>
      </c>
    </row>
    <row r="200" spans="2:63" s="12" customFormat="1" ht="22.7" customHeight="1">
      <c r="B200" s="176"/>
      <c r="C200" s="177"/>
      <c r="D200" s="178" t="s">
        <v>75</v>
      </c>
      <c r="E200" s="190" t="s">
        <v>86</v>
      </c>
      <c r="F200" s="190" t="s">
        <v>220</v>
      </c>
      <c r="G200" s="177"/>
      <c r="H200" s="177"/>
      <c r="I200" s="180"/>
      <c r="J200" s="191">
        <f>BK200</f>
        <v>0</v>
      </c>
      <c r="K200" s="177"/>
      <c r="L200" s="182"/>
      <c r="M200" s="183"/>
      <c r="N200" s="184"/>
      <c r="O200" s="184"/>
      <c r="P200" s="185">
        <f>SUM(P201:P203)</f>
        <v>0</v>
      </c>
      <c r="Q200" s="184"/>
      <c r="R200" s="185">
        <f>SUM(R201:R203)</f>
        <v>13.7055</v>
      </c>
      <c r="S200" s="184"/>
      <c r="T200" s="186">
        <f>SUM(T201:T203)</f>
        <v>0</v>
      </c>
      <c r="AR200" s="187" t="s">
        <v>84</v>
      </c>
      <c r="AT200" s="188" t="s">
        <v>75</v>
      </c>
      <c r="AU200" s="188" t="s">
        <v>84</v>
      </c>
      <c r="AY200" s="187" t="s">
        <v>155</v>
      </c>
      <c r="BK200" s="189">
        <f>SUM(BK201:BK203)</f>
        <v>0</v>
      </c>
    </row>
    <row r="201" spans="1:65" s="2" customFormat="1" ht="55.5" customHeight="1">
      <c r="A201" s="34"/>
      <c r="B201" s="35"/>
      <c r="C201" s="192" t="s">
        <v>7</v>
      </c>
      <c r="D201" s="192" t="s">
        <v>157</v>
      </c>
      <c r="E201" s="193" t="s">
        <v>221</v>
      </c>
      <c r="F201" s="194" t="s">
        <v>222</v>
      </c>
      <c r="G201" s="195" t="s">
        <v>170</v>
      </c>
      <c r="H201" s="196">
        <v>50</v>
      </c>
      <c r="I201" s="197"/>
      <c r="J201" s="198">
        <f>ROUND(I201*H201,2)</f>
        <v>0</v>
      </c>
      <c r="K201" s="194" t="s">
        <v>161</v>
      </c>
      <c r="L201" s="39"/>
      <c r="M201" s="199" t="s">
        <v>1</v>
      </c>
      <c r="N201" s="200" t="s">
        <v>41</v>
      </c>
      <c r="O201" s="71"/>
      <c r="P201" s="201">
        <f>O201*H201</f>
        <v>0</v>
      </c>
      <c r="Q201" s="201">
        <v>0.27411</v>
      </c>
      <c r="R201" s="201">
        <f>Q201*H201</f>
        <v>13.7055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162</v>
      </c>
      <c r="AT201" s="203" t="s">
        <v>157</v>
      </c>
      <c r="AU201" s="203" t="s">
        <v>86</v>
      </c>
      <c r="AY201" s="17" t="s">
        <v>155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84</v>
      </c>
      <c r="BK201" s="204">
        <f>ROUND(I201*H201,2)</f>
        <v>0</v>
      </c>
      <c r="BL201" s="17" t="s">
        <v>162</v>
      </c>
      <c r="BM201" s="203" t="s">
        <v>791</v>
      </c>
    </row>
    <row r="202" spans="2:51" s="13" customFormat="1" ht="12">
      <c r="B202" s="205"/>
      <c r="C202" s="206"/>
      <c r="D202" s="207" t="s">
        <v>172</v>
      </c>
      <c r="E202" s="208" t="s">
        <v>1</v>
      </c>
      <c r="F202" s="209" t="s">
        <v>363</v>
      </c>
      <c r="G202" s="206"/>
      <c r="H202" s="210">
        <v>50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172</v>
      </c>
      <c r="AU202" s="216" t="s">
        <v>86</v>
      </c>
      <c r="AV202" s="13" t="s">
        <v>86</v>
      </c>
      <c r="AW202" s="13" t="s">
        <v>32</v>
      </c>
      <c r="AX202" s="13" t="s">
        <v>76</v>
      </c>
      <c r="AY202" s="216" t="s">
        <v>155</v>
      </c>
    </row>
    <row r="203" spans="2:51" s="14" customFormat="1" ht="12">
      <c r="B203" s="217"/>
      <c r="C203" s="218"/>
      <c r="D203" s="207" t="s">
        <v>172</v>
      </c>
      <c r="E203" s="219" t="s">
        <v>1</v>
      </c>
      <c r="F203" s="220" t="s">
        <v>174</v>
      </c>
      <c r="G203" s="218"/>
      <c r="H203" s="221">
        <v>50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172</v>
      </c>
      <c r="AU203" s="227" t="s">
        <v>86</v>
      </c>
      <c r="AV203" s="14" t="s">
        <v>162</v>
      </c>
      <c r="AW203" s="14" t="s">
        <v>32</v>
      </c>
      <c r="AX203" s="14" t="s">
        <v>84</v>
      </c>
      <c r="AY203" s="227" t="s">
        <v>155</v>
      </c>
    </row>
    <row r="204" spans="2:63" s="12" customFormat="1" ht="22.7" customHeight="1">
      <c r="B204" s="176"/>
      <c r="C204" s="177"/>
      <c r="D204" s="178" t="s">
        <v>75</v>
      </c>
      <c r="E204" s="190" t="s">
        <v>162</v>
      </c>
      <c r="F204" s="190" t="s">
        <v>225</v>
      </c>
      <c r="G204" s="177"/>
      <c r="H204" s="177"/>
      <c r="I204" s="180"/>
      <c r="J204" s="191">
        <f>BK204</f>
        <v>0</v>
      </c>
      <c r="K204" s="177"/>
      <c r="L204" s="182"/>
      <c r="M204" s="183"/>
      <c r="N204" s="184"/>
      <c r="O204" s="184"/>
      <c r="P204" s="185">
        <f>SUM(P205:P209)</f>
        <v>0</v>
      </c>
      <c r="Q204" s="184"/>
      <c r="R204" s="185">
        <f>SUM(R205:R209)</f>
        <v>0</v>
      </c>
      <c r="S204" s="184"/>
      <c r="T204" s="186">
        <f>SUM(T205:T209)</f>
        <v>0</v>
      </c>
      <c r="AR204" s="187" t="s">
        <v>84</v>
      </c>
      <c r="AT204" s="188" t="s">
        <v>75</v>
      </c>
      <c r="AU204" s="188" t="s">
        <v>84</v>
      </c>
      <c r="AY204" s="187" t="s">
        <v>155</v>
      </c>
      <c r="BK204" s="189">
        <f>SUM(BK205:BK209)</f>
        <v>0</v>
      </c>
    </row>
    <row r="205" spans="1:65" s="2" customFormat="1" ht="16.5" customHeight="1">
      <c r="A205" s="34"/>
      <c r="B205" s="35"/>
      <c r="C205" s="192" t="s">
        <v>265</v>
      </c>
      <c r="D205" s="192" t="s">
        <v>157</v>
      </c>
      <c r="E205" s="193" t="s">
        <v>227</v>
      </c>
      <c r="F205" s="194" t="s">
        <v>792</v>
      </c>
      <c r="G205" s="195" t="s">
        <v>113</v>
      </c>
      <c r="H205" s="196">
        <v>4.4</v>
      </c>
      <c r="I205" s="197"/>
      <c r="J205" s="198">
        <f>ROUND(I205*H205,2)</f>
        <v>0</v>
      </c>
      <c r="K205" s="194" t="s">
        <v>161</v>
      </c>
      <c r="L205" s="39"/>
      <c r="M205" s="199" t="s">
        <v>1</v>
      </c>
      <c r="N205" s="200" t="s">
        <v>41</v>
      </c>
      <c r="O205" s="71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162</v>
      </c>
      <c r="AT205" s="203" t="s">
        <v>157</v>
      </c>
      <c r="AU205" s="203" t="s">
        <v>86</v>
      </c>
      <c r="AY205" s="17" t="s">
        <v>155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7" t="s">
        <v>84</v>
      </c>
      <c r="BK205" s="204">
        <f>ROUND(I205*H205,2)</f>
        <v>0</v>
      </c>
      <c r="BL205" s="17" t="s">
        <v>162</v>
      </c>
      <c r="BM205" s="203" t="s">
        <v>793</v>
      </c>
    </row>
    <row r="206" spans="1:47" s="2" customFormat="1" ht="19.5">
      <c r="A206" s="34"/>
      <c r="B206" s="35"/>
      <c r="C206" s="36"/>
      <c r="D206" s="207" t="s">
        <v>475</v>
      </c>
      <c r="E206" s="36"/>
      <c r="F206" s="238" t="s">
        <v>794</v>
      </c>
      <c r="G206" s="36"/>
      <c r="H206" s="36"/>
      <c r="I206" s="239"/>
      <c r="J206" s="36"/>
      <c r="K206" s="36"/>
      <c r="L206" s="39"/>
      <c r="M206" s="240"/>
      <c r="N206" s="241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475</v>
      </c>
      <c r="AU206" s="17" t="s">
        <v>86</v>
      </c>
    </row>
    <row r="207" spans="2:51" s="13" customFormat="1" ht="12">
      <c r="B207" s="205"/>
      <c r="C207" s="206"/>
      <c r="D207" s="207" t="s">
        <v>172</v>
      </c>
      <c r="E207" s="208" t="s">
        <v>1</v>
      </c>
      <c r="F207" s="209" t="s">
        <v>795</v>
      </c>
      <c r="G207" s="206"/>
      <c r="H207" s="210">
        <v>2.9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172</v>
      </c>
      <c r="AU207" s="216" t="s">
        <v>86</v>
      </c>
      <c r="AV207" s="13" t="s">
        <v>86</v>
      </c>
      <c r="AW207" s="13" t="s">
        <v>32</v>
      </c>
      <c r="AX207" s="13" t="s">
        <v>76</v>
      </c>
      <c r="AY207" s="216" t="s">
        <v>155</v>
      </c>
    </row>
    <row r="208" spans="2:51" s="13" customFormat="1" ht="12">
      <c r="B208" s="205"/>
      <c r="C208" s="206"/>
      <c r="D208" s="207" t="s">
        <v>172</v>
      </c>
      <c r="E208" s="208" t="s">
        <v>1</v>
      </c>
      <c r="F208" s="209" t="s">
        <v>796</v>
      </c>
      <c r="G208" s="206"/>
      <c r="H208" s="210">
        <v>1.5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172</v>
      </c>
      <c r="AU208" s="216" t="s">
        <v>86</v>
      </c>
      <c r="AV208" s="13" t="s">
        <v>86</v>
      </c>
      <c r="AW208" s="13" t="s">
        <v>32</v>
      </c>
      <c r="AX208" s="13" t="s">
        <v>76</v>
      </c>
      <c r="AY208" s="216" t="s">
        <v>155</v>
      </c>
    </row>
    <row r="209" spans="2:51" s="14" customFormat="1" ht="12">
      <c r="B209" s="217"/>
      <c r="C209" s="218"/>
      <c r="D209" s="207" t="s">
        <v>172</v>
      </c>
      <c r="E209" s="219" t="s">
        <v>1</v>
      </c>
      <c r="F209" s="220" t="s">
        <v>174</v>
      </c>
      <c r="G209" s="218"/>
      <c r="H209" s="221">
        <v>4.4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172</v>
      </c>
      <c r="AU209" s="227" t="s">
        <v>86</v>
      </c>
      <c r="AV209" s="14" t="s">
        <v>162</v>
      </c>
      <c r="AW209" s="14" t="s">
        <v>32</v>
      </c>
      <c r="AX209" s="14" t="s">
        <v>84</v>
      </c>
      <c r="AY209" s="227" t="s">
        <v>155</v>
      </c>
    </row>
    <row r="210" spans="2:63" s="12" customFormat="1" ht="22.7" customHeight="1">
      <c r="B210" s="176"/>
      <c r="C210" s="177"/>
      <c r="D210" s="178" t="s">
        <v>75</v>
      </c>
      <c r="E210" s="190" t="s">
        <v>179</v>
      </c>
      <c r="F210" s="190" t="s">
        <v>231</v>
      </c>
      <c r="G210" s="177"/>
      <c r="H210" s="177"/>
      <c r="I210" s="180"/>
      <c r="J210" s="191">
        <f>BK210</f>
        <v>0</v>
      </c>
      <c r="K210" s="177"/>
      <c r="L210" s="182"/>
      <c r="M210" s="183"/>
      <c r="N210" s="184"/>
      <c r="O210" s="184"/>
      <c r="P210" s="185">
        <f>SUM(P211:P269)</f>
        <v>0</v>
      </c>
      <c r="Q210" s="184"/>
      <c r="R210" s="185">
        <f>SUM(R211:R269)</f>
        <v>188.55845</v>
      </c>
      <c r="S210" s="184"/>
      <c r="T210" s="186">
        <f>SUM(T211:T269)</f>
        <v>0</v>
      </c>
      <c r="AR210" s="187" t="s">
        <v>84</v>
      </c>
      <c r="AT210" s="188" t="s">
        <v>75</v>
      </c>
      <c r="AU210" s="188" t="s">
        <v>84</v>
      </c>
      <c r="AY210" s="187" t="s">
        <v>155</v>
      </c>
      <c r="BK210" s="189">
        <f>SUM(BK211:BK269)</f>
        <v>0</v>
      </c>
    </row>
    <row r="211" spans="1:65" s="2" customFormat="1" ht="24.2" customHeight="1">
      <c r="A211" s="34"/>
      <c r="B211" s="35"/>
      <c r="C211" s="192" t="s">
        <v>270</v>
      </c>
      <c r="D211" s="192" t="s">
        <v>157</v>
      </c>
      <c r="E211" s="193" t="s">
        <v>233</v>
      </c>
      <c r="F211" s="194" t="s">
        <v>797</v>
      </c>
      <c r="G211" s="195" t="s">
        <v>160</v>
      </c>
      <c r="H211" s="196">
        <v>477.18</v>
      </c>
      <c r="I211" s="197"/>
      <c r="J211" s="198">
        <f>ROUND(I211*H211,2)</f>
        <v>0</v>
      </c>
      <c r="K211" s="194" t="s">
        <v>161</v>
      </c>
      <c r="L211" s="39"/>
      <c r="M211" s="199" t="s">
        <v>1</v>
      </c>
      <c r="N211" s="200" t="s">
        <v>41</v>
      </c>
      <c r="O211" s="71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162</v>
      </c>
      <c r="AT211" s="203" t="s">
        <v>157</v>
      </c>
      <c r="AU211" s="203" t="s">
        <v>86</v>
      </c>
      <c r="AY211" s="17" t="s">
        <v>155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7" t="s">
        <v>84</v>
      </c>
      <c r="BK211" s="204">
        <f>ROUND(I211*H211,2)</f>
        <v>0</v>
      </c>
      <c r="BL211" s="17" t="s">
        <v>162</v>
      </c>
      <c r="BM211" s="203" t="s">
        <v>798</v>
      </c>
    </row>
    <row r="212" spans="1:47" s="2" customFormat="1" ht="29.25">
      <c r="A212" s="34"/>
      <c r="B212" s="35"/>
      <c r="C212" s="36"/>
      <c r="D212" s="207" t="s">
        <v>475</v>
      </c>
      <c r="E212" s="36"/>
      <c r="F212" s="238" t="s">
        <v>799</v>
      </c>
      <c r="G212" s="36"/>
      <c r="H212" s="36"/>
      <c r="I212" s="239"/>
      <c r="J212" s="36"/>
      <c r="K212" s="36"/>
      <c r="L212" s="39"/>
      <c r="M212" s="240"/>
      <c r="N212" s="241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475</v>
      </c>
      <c r="AU212" s="17" t="s">
        <v>86</v>
      </c>
    </row>
    <row r="213" spans="2:51" s="13" customFormat="1" ht="22.5">
      <c r="B213" s="205"/>
      <c r="C213" s="206"/>
      <c r="D213" s="207" t="s">
        <v>172</v>
      </c>
      <c r="E213" s="208" t="s">
        <v>1</v>
      </c>
      <c r="F213" s="209" t="s">
        <v>800</v>
      </c>
      <c r="G213" s="206"/>
      <c r="H213" s="210">
        <v>477.18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172</v>
      </c>
      <c r="AU213" s="216" t="s">
        <v>86</v>
      </c>
      <c r="AV213" s="13" t="s">
        <v>86</v>
      </c>
      <c r="AW213" s="13" t="s">
        <v>32</v>
      </c>
      <c r="AX213" s="13" t="s">
        <v>84</v>
      </c>
      <c r="AY213" s="216" t="s">
        <v>155</v>
      </c>
    </row>
    <row r="214" spans="1:65" s="2" customFormat="1" ht="33" customHeight="1">
      <c r="A214" s="34"/>
      <c r="B214" s="35"/>
      <c r="C214" s="192" t="s">
        <v>275</v>
      </c>
      <c r="D214" s="192" t="s">
        <v>157</v>
      </c>
      <c r="E214" s="193" t="s">
        <v>237</v>
      </c>
      <c r="F214" s="194" t="s">
        <v>238</v>
      </c>
      <c r="G214" s="195" t="s">
        <v>160</v>
      </c>
      <c r="H214" s="196">
        <v>1915.6</v>
      </c>
      <c r="I214" s="197"/>
      <c r="J214" s="198">
        <f>ROUND(I214*H214,2)</f>
        <v>0</v>
      </c>
      <c r="K214" s="194" t="s">
        <v>161</v>
      </c>
      <c r="L214" s="39"/>
      <c r="M214" s="199" t="s">
        <v>1</v>
      </c>
      <c r="N214" s="200" t="s">
        <v>41</v>
      </c>
      <c r="O214" s="7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162</v>
      </c>
      <c r="AT214" s="203" t="s">
        <v>157</v>
      </c>
      <c r="AU214" s="203" t="s">
        <v>86</v>
      </c>
      <c r="AY214" s="17" t="s">
        <v>155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84</v>
      </c>
      <c r="BK214" s="204">
        <f>ROUND(I214*H214,2)</f>
        <v>0</v>
      </c>
      <c r="BL214" s="17" t="s">
        <v>162</v>
      </c>
      <c r="BM214" s="203" t="s">
        <v>801</v>
      </c>
    </row>
    <row r="215" spans="2:51" s="13" customFormat="1" ht="12">
      <c r="B215" s="205"/>
      <c r="C215" s="206"/>
      <c r="D215" s="207" t="s">
        <v>172</v>
      </c>
      <c r="E215" s="208" t="s">
        <v>1</v>
      </c>
      <c r="F215" s="209" t="s">
        <v>787</v>
      </c>
      <c r="G215" s="206"/>
      <c r="H215" s="210">
        <v>1590.6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172</v>
      </c>
      <c r="AU215" s="216" t="s">
        <v>86</v>
      </c>
      <c r="AV215" s="13" t="s">
        <v>86</v>
      </c>
      <c r="AW215" s="13" t="s">
        <v>32</v>
      </c>
      <c r="AX215" s="13" t="s">
        <v>76</v>
      </c>
      <c r="AY215" s="216" t="s">
        <v>155</v>
      </c>
    </row>
    <row r="216" spans="2:51" s="13" customFormat="1" ht="12">
      <c r="B216" s="205"/>
      <c r="C216" s="206"/>
      <c r="D216" s="207" t="s">
        <v>172</v>
      </c>
      <c r="E216" s="208" t="s">
        <v>1</v>
      </c>
      <c r="F216" s="209" t="s">
        <v>788</v>
      </c>
      <c r="G216" s="206"/>
      <c r="H216" s="210">
        <v>310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172</v>
      </c>
      <c r="AU216" s="216" t="s">
        <v>86</v>
      </c>
      <c r="AV216" s="13" t="s">
        <v>86</v>
      </c>
      <c r="AW216" s="13" t="s">
        <v>32</v>
      </c>
      <c r="AX216" s="13" t="s">
        <v>76</v>
      </c>
      <c r="AY216" s="216" t="s">
        <v>155</v>
      </c>
    </row>
    <row r="217" spans="2:51" s="13" customFormat="1" ht="12">
      <c r="B217" s="205"/>
      <c r="C217" s="206"/>
      <c r="D217" s="207" t="s">
        <v>172</v>
      </c>
      <c r="E217" s="208" t="s">
        <v>1</v>
      </c>
      <c r="F217" s="209" t="s">
        <v>802</v>
      </c>
      <c r="G217" s="206"/>
      <c r="H217" s="210">
        <v>15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172</v>
      </c>
      <c r="AU217" s="216" t="s">
        <v>86</v>
      </c>
      <c r="AV217" s="13" t="s">
        <v>86</v>
      </c>
      <c r="AW217" s="13" t="s">
        <v>32</v>
      </c>
      <c r="AX217" s="13" t="s">
        <v>76</v>
      </c>
      <c r="AY217" s="216" t="s">
        <v>155</v>
      </c>
    </row>
    <row r="218" spans="2:51" s="14" customFormat="1" ht="12">
      <c r="B218" s="217"/>
      <c r="C218" s="218"/>
      <c r="D218" s="207" t="s">
        <v>172</v>
      </c>
      <c r="E218" s="219" t="s">
        <v>1</v>
      </c>
      <c r="F218" s="220" t="s">
        <v>174</v>
      </c>
      <c r="G218" s="218"/>
      <c r="H218" s="221">
        <v>1915.6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172</v>
      </c>
      <c r="AU218" s="227" t="s">
        <v>86</v>
      </c>
      <c r="AV218" s="14" t="s">
        <v>162</v>
      </c>
      <c r="AW218" s="14" t="s">
        <v>32</v>
      </c>
      <c r="AX218" s="14" t="s">
        <v>84</v>
      </c>
      <c r="AY218" s="227" t="s">
        <v>155</v>
      </c>
    </row>
    <row r="219" spans="1:65" s="2" customFormat="1" ht="33" customHeight="1">
      <c r="A219" s="34"/>
      <c r="B219" s="35"/>
      <c r="C219" s="192" t="s">
        <v>281</v>
      </c>
      <c r="D219" s="192" t="s">
        <v>157</v>
      </c>
      <c r="E219" s="193" t="s">
        <v>803</v>
      </c>
      <c r="F219" s="194" t="s">
        <v>804</v>
      </c>
      <c r="G219" s="195" t="s">
        <v>160</v>
      </c>
      <c r="H219" s="196">
        <v>577</v>
      </c>
      <c r="I219" s="197"/>
      <c r="J219" s="198">
        <f>ROUND(I219*H219,2)</f>
        <v>0</v>
      </c>
      <c r="K219" s="194" t="s">
        <v>161</v>
      </c>
      <c r="L219" s="39"/>
      <c r="M219" s="199" t="s">
        <v>1</v>
      </c>
      <c r="N219" s="200" t="s">
        <v>41</v>
      </c>
      <c r="O219" s="71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162</v>
      </c>
      <c r="AT219" s="203" t="s">
        <v>157</v>
      </c>
      <c r="AU219" s="203" t="s">
        <v>86</v>
      </c>
      <c r="AY219" s="17" t="s">
        <v>155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7" t="s">
        <v>84</v>
      </c>
      <c r="BK219" s="204">
        <f>ROUND(I219*H219,2)</f>
        <v>0</v>
      </c>
      <c r="BL219" s="17" t="s">
        <v>162</v>
      </c>
      <c r="BM219" s="203" t="s">
        <v>805</v>
      </c>
    </row>
    <row r="220" spans="2:51" s="13" customFormat="1" ht="12">
      <c r="B220" s="205"/>
      <c r="C220" s="206"/>
      <c r="D220" s="207" t="s">
        <v>172</v>
      </c>
      <c r="E220" s="208" t="s">
        <v>1</v>
      </c>
      <c r="F220" s="209" t="s">
        <v>788</v>
      </c>
      <c r="G220" s="206"/>
      <c r="H220" s="210">
        <v>310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172</v>
      </c>
      <c r="AU220" s="216" t="s">
        <v>86</v>
      </c>
      <c r="AV220" s="13" t="s">
        <v>86</v>
      </c>
      <c r="AW220" s="13" t="s">
        <v>32</v>
      </c>
      <c r="AX220" s="13" t="s">
        <v>76</v>
      </c>
      <c r="AY220" s="216" t="s">
        <v>155</v>
      </c>
    </row>
    <row r="221" spans="2:51" s="13" customFormat="1" ht="12">
      <c r="B221" s="205"/>
      <c r="C221" s="206"/>
      <c r="D221" s="207" t="s">
        <v>172</v>
      </c>
      <c r="E221" s="208" t="s">
        <v>1</v>
      </c>
      <c r="F221" s="209" t="s">
        <v>789</v>
      </c>
      <c r="G221" s="206"/>
      <c r="H221" s="210">
        <v>27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172</v>
      </c>
      <c r="AU221" s="216" t="s">
        <v>86</v>
      </c>
      <c r="AV221" s="13" t="s">
        <v>86</v>
      </c>
      <c r="AW221" s="13" t="s">
        <v>32</v>
      </c>
      <c r="AX221" s="13" t="s">
        <v>76</v>
      </c>
      <c r="AY221" s="216" t="s">
        <v>155</v>
      </c>
    </row>
    <row r="222" spans="2:51" s="13" customFormat="1" ht="12">
      <c r="B222" s="205"/>
      <c r="C222" s="206"/>
      <c r="D222" s="207" t="s">
        <v>172</v>
      </c>
      <c r="E222" s="208" t="s">
        <v>1</v>
      </c>
      <c r="F222" s="209" t="s">
        <v>790</v>
      </c>
      <c r="G222" s="206"/>
      <c r="H222" s="210">
        <v>240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172</v>
      </c>
      <c r="AU222" s="216" t="s">
        <v>86</v>
      </c>
      <c r="AV222" s="13" t="s">
        <v>86</v>
      </c>
      <c r="AW222" s="13" t="s">
        <v>32</v>
      </c>
      <c r="AX222" s="13" t="s">
        <v>76</v>
      </c>
      <c r="AY222" s="216" t="s">
        <v>155</v>
      </c>
    </row>
    <row r="223" spans="2:51" s="14" customFormat="1" ht="12">
      <c r="B223" s="217"/>
      <c r="C223" s="218"/>
      <c r="D223" s="207" t="s">
        <v>172</v>
      </c>
      <c r="E223" s="219" t="s">
        <v>1</v>
      </c>
      <c r="F223" s="220" t="s">
        <v>174</v>
      </c>
      <c r="G223" s="218"/>
      <c r="H223" s="221">
        <v>577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172</v>
      </c>
      <c r="AU223" s="227" t="s">
        <v>86</v>
      </c>
      <c r="AV223" s="14" t="s">
        <v>162</v>
      </c>
      <c r="AW223" s="14" t="s">
        <v>32</v>
      </c>
      <c r="AX223" s="14" t="s">
        <v>84</v>
      </c>
      <c r="AY223" s="227" t="s">
        <v>155</v>
      </c>
    </row>
    <row r="224" spans="1:65" s="2" customFormat="1" ht="37.7" customHeight="1">
      <c r="A224" s="34"/>
      <c r="B224" s="35"/>
      <c r="C224" s="192" t="s">
        <v>285</v>
      </c>
      <c r="D224" s="192" t="s">
        <v>157</v>
      </c>
      <c r="E224" s="193" t="s">
        <v>241</v>
      </c>
      <c r="F224" s="194" t="s">
        <v>242</v>
      </c>
      <c r="G224" s="195" t="s">
        <v>160</v>
      </c>
      <c r="H224" s="196">
        <v>1564.2</v>
      </c>
      <c r="I224" s="197"/>
      <c r="J224" s="198">
        <f>ROUND(I224*H224,2)</f>
        <v>0</v>
      </c>
      <c r="K224" s="194" t="s">
        <v>161</v>
      </c>
      <c r="L224" s="39"/>
      <c r="M224" s="199" t="s">
        <v>1</v>
      </c>
      <c r="N224" s="200" t="s">
        <v>41</v>
      </c>
      <c r="O224" s="71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162</v>
      </c>
      <c r="AT224" s="203" t="s">
        <v>157</v>
      </c>
      <c r="AU224" s="203" t="s">
        <v>86</v>
      </c>
      <c r="AY224" s="17" t="s">
        <v>155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7" t="s">
        <v>84</v>
      </c>
      <c r="BK224" s="204">
        <f>ROUND(I224*H224,2)</f>
        <v>0</v>
      </c>
      <c r="BL224" s="17" t="s">
        <v>162</v>
      </c>
      <c r="BM224" s="203" t="s">
        <v>806</v>
      </c>
    </row>
    <row r="225" spans="2:51" s="13" customFormat="1" ht="12">
      <c r="B225" s="205"/>
      <c r="C225" s="206"/>
      <c r="D225" s="207" t="s">
        <v>172</v>
      </c>
      <c r="E225" s="208" t="s">
        <v>1</v>
      </c>
      <c r="F225" s="209" t="s">
        <v>807</v>
      </c>
      <c r="G225" s="206"/>
      <c r="H225" s="210">
        <v>1564.2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172</v>
      </c>
      <c r="AU225" s="216" t="s">
        <v>86</v>
      </c>
      <c r="AV225" s="13" t="s">
        <v>86</v>
      </c>
      <c r="AW225" s="13" t="s">
        <v>32</v>
      </c>
      <c r="AX225" s="13" t="s">
        <v>76</v>
      </c>
      <c r="AY225" s="216" t="s">
        <v>155</v>
      </c>
    </row>
    <row r="226" spans="2:51" s="14" customFormat="1" ht="12">
      <c r="B226" s="217"/>
      <c r="C226" s="218"/>
      <c r="D226" s="207" t="s">
        <v>172</v>
      </c>
      <c r="E226" s="219" t="s">
        <v>1</v>
      </c>
      <c r="F226" s="220" t="s">
        <v>174</v>
      </c>
      <c r="G226" s="218"/>
      <c r="H226" s="221">
        <v>1564.2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172</v>
      </c>
      <c r="AU226" s="227" t="s">
        <v>86</v>
      </c>
      <c r="AV226" s="14" t="s">
        <v>162</v>
      </c>
      <c r="AW226" s="14" t="s">
        <v>32</v>
      </c>
      <c r="AX226" s="14" t="s">
        <v>84</v>
      </c>
      <c r="AY226" s="227" t="s">
        <v>155</v>
      </c>
    </row>
    <row r="227" spans="1:65" s="2" customFormat="1" ht="44.25" customHeight="1">
      <c r="A227" s="34"/>
      <c r="B227" s="35"/>
      <c r="C227" s="192" t="s">
        <v>289</v>
      </c>
      <c r="D227" s="192" t="s">
        <v>157</v>
      </c>
      <c r="E227" s="193" t="s">
        <v>250</v>
      </c>
      <c r="F227" s="194" t="s">
        <v>251</v>
      </c>
      <c r="G227" s="195" t="s">
        <v>160</v>
      </c>
      <c r="H227" s="196">
        <v>1500</v>
      </c>
      <c r="I227" s="197"/>
      <c r="J227" s="198">
        <f>ROUND(I227*H227,2)</f>
        <v>0</v>
      </c>
      <c r="K227" s="194" t="s">
        <v>161</v>
      </c>
      <c r="L227" s="39"/>
      <c r="M227" s="199" t="s">
        <v>1</v>
      </c>
      <c r="N227" s="200" t="s">
        <v>41</v>
      </c>
      <c r="O227" s="71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162</v>
      </c>
      <c r="AT227" s="203" t="s">
        <v>157</v>
      </c>
      <c r="AU227" s="203" t="s">
        <v>86</v>
      </c>
      <c r="AY227" s="17" t="s">
        <v>155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7" t="s">
        <v>84</v>
      </c>
      <c r="BK227" s="204">
        <f>ROUND(I227*H227,2)</f>
        <v>0</v>
      </c>
      <c r="BL227" s="17" t="s">
        <v>162</v>
      </c>
      <c r="BM227" s="203" t="s">
        <v>808</v>
      </c>
    </row>
    <row r="228" spans="2:51" s="13" customFormat="1" ht="12">
      <c r="B228" s="205"/>
      <c r="C228" s="206"/>
      <c r="D228" s="207" t="s">
        <v>172</v>
      </c>
      <c r="E228" s="208" t="s">
        <v>1</v>
      </c>
      <c r="F228" s="209" t="s">
        <v>809</v>
      </c>
      <c r="G228" s="206"/>
      <c r="H228" s="210">
        <v>1340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172</v>
      </c>
      <c r="AU228" s="216" t="s">
        <v>86</v>
      </c>
      <c r="AV228" s="13" t="s">
        <v>86</v>
      </c>
      <c r="AW228" s="13" t="s">
        <v>32</v>
      </c>
      <c r="AX228" s="13" t="s">
        <v>76</v>
      </c>
      <c r="AY228" s="216" t="s">
        <v>155</v>
      </c>
    </row>
    <row r="229" spans="2:51" s="13" customFormat="1" ht="12">
      <c r="B229" s="205"/>
      <c r="C229" s="206"/>
      <c r="D229" s="207" t="s">
        <v>172</v>
      </c>
      <c r="E229" s="208" t="s">
        <v>1</v>
      </c>
      <c r="F229" s="209" t="s">
        <v>810</v>
      </c>
      <c r="G229" s="206"/>
      <c r="H229" s="210">
        <v>160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172</v>
      </c>
      <c r="AU229" s="216" t="s">
        <v>86</v>
      </c>
      <c r="AV229" s="13" t="s">
        <v>86</v>
      </c>
      <c r="AW229" s="13" t="s">
        <v>32</v>
      </c>
      <c r="AX229" s="13" t="s">
        <v>76</v>
      </c>
      <c r="AY229" s="216" t="s">
        <v>155</v>
      </c>
    </row>
    <row r="230" spans="2:51" s="14" customFormat="1" ht="12">
      <c r="B230" s="217"/>
      <c r="C230" s="218"/>
      <c r="D230" s="207" t="s">
        <v>172</v>
      </c>
      <c r="E230" s="219" t="s">
        <v>1</v>
      </c>
      <c r="F230" s="220" t="s">
        <v>174</v>
      </c>
      <c r="G230" s="218"/>
      <c r="H230" s="221">
        <v>1500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172</v>
      </c>
      <c r="AU230" s="227" t="s">
        <v>86</v>
      </c>
      <c r="AV230" s="14" t="s">
        <v>162</v>
      </c>
      <c r="AW230" s="14" t="s">
        <v>32</v>
      </c>
      <c r="AX230" s="14" t="s">
        <v>84</v>
      </c>
      <c r="AY230" s="227" t="s">
        <v>155</v>
      </c>
    </row>
    <row r="231" spans="1:65" s="2" customFormat="1" ht="24.2" customHeight="1">
      <c r="A231" s="34"/>
      <c r="B231" s="35"/>
      <c r="C231" s="192" t="s">
        <v>293</v>
      </c>
      <c r="D231" s="192" t="s">
        <v>157</v>
      </c>
      <c r="E231" s="193" t="s">
        <v>254</v>
      </c>
      <c r="F231" s="194" t="s">
        <v>255</v>
      </c>
      <c r="G231" s="195" t="s">
        <v>160</v>
      </c>
      <c r="H231" s="196">
        <v>1500</v>
      </c>
      <c r="I231" s="197"/>
      <c r="J231" s="198">
        <f>ROUND(I231*H231,2)</f>
        <v>0</v>
      </c>
      <c r="K231" s="194" t="s">
        <v>161</v>
      </c>
      <c r="L231" s="39"/>
      <c r="M231" s="199" t="s">
        <v>1</v>
      </c>
      <c r="N231" s="200" t="s">
        <v>41</v>
      </c>
      <c r="O231" s="71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162</v>
      </c>
      <c r="AT231" s="203" t="s">
        <v>157</v>
      </c>
      <c r="AU231" s="203" t="s">
        <v>86</v>
      </c>
      <c r="AY231" s="17" t="s">
        <v>155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7" t="s">
        <v>84</v>
      </c>
      <c r="BK231" s="204">
        <f>ROUND(I231*H231,2)</f>
        <v>0</v>
      </c>
      <c r="BL231" s="17" t="s">
        <v>162</v>
      </c>
      <c r="BM231" s="203" t="s">
        <v>811</v>
      </c>
    </row>
    <row r="232" spans="2:51" s="13" customFormat="1" ht="12">
      <c r="B232" s="205"/>
      <c r="C232" s="206"/>
      <c r="D232" s="207" t="s">
        <v>172</v>
      </c>
      <c r="E232" s="208" t="s">
        <v>1</v>
      </c>
      <c r="F232" s="209" t="s">
        <v>809</v>
      </c>
      <c r="G232" s="206"/>
      <c r="H232" s="210">
        <v>1340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172</v>
      </c>
      <c r="AU232" s="216" t="s">
        <v>86</v>
      </c>
      <c r="AV232" s="13" t="s">
        <v>86</v>
      </c>
      <c r="AW232" s="13" t="s">
        <v>32</v>
      </c>
      <c r="AX232" s="13" t="s">
        <v>76</v>
      </c>
      <c r="AY232" s="216" t="s">
        <v>155</v>
      </c>
    </row>
    <row r="233" spans="2:51" s="13" customFormat="1" ht="12">
      <c r="B233" s="205"/>
      <c r="C233" s="206"/>
      <c r="D233" s="207" t="s">
        <v>172</v>
      </c>
      <c r="E233" s="208" t="s">
        <v>1</v>
      </c>
      <c r="F233" s="209" t="s">
        <v>810</v>
      </c>
      <c r="G233" s="206"/>
      <c r="H233" s="210">
        <v>160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172</v>
      </c>
      <c r="AU233" s="216" t="s">
        <v>86</v>
      </c>
      <c r="AV233" s="13" t="s">
        <v>86</v>
      </c>
      <c r="AW233" s="13" t="s">
        <v>32</v>
      </c>
      <c r="AX233" s="13" t="s">
        <v>76</v>
      </c>
      <c r="AY233" s="216" t="s">
        <v>155</v>
      </c>
    </row>
    <row r="234" spans="2:51" s="14" customFormat="1" ht="12">
      <c r="B234" s="217"/>
      <c r="C234" s="218"/>
      <c r="D234" s="207" t="s">
        <v>172</v>
      </c>
      <c r="E234" s="219" t="s">
        <v>1</v>
      </c>
      <c r="F234" s="220" t="s">
        <v>174</v>
      </c>
      <c r="G234" s="218"/>
      <c r="H234" s="221">
        <v>1500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172</v>
      </c>
      <c r="AU234" s="227" t="s">
        <v>86</v>
      </c>
      <c r="AV234" s="14" t="s">
        <v>162</v>
      </c>
      <c r="AW234" s="14" t="s">
        <v>32</v>
      </c>
      <c r="AX234" s="14" t="s">
        <v>84</v>
      </c>
      <c r="AY234" s="227" t="s">
        <v>155</v>
      </c>
    </row>
    <row r="235" spans="1:65" s="2" customFormat="1" ht="44.25" customHeight="1">
      <c r="A235" s="34"/>
      <c r="B235" s="35"/>
      <c r="C235" s="192" t="s">
        <v>297</v>
      </c>
      <c r="D235" s="192" t="s">
        <v>157</v>
      </c>
      <c r="E235" s="193" t="s">
        <v>258</v>
      </c>
      <c r="F235" s="194" t="s">
        <v>259</v>
      </c>
      <c r="G235" s="195" t="s">
        <v>160</v>
      </c>
      <c r="H235" s="196">
        <v>1500</v>
      </c>
      <c r="I235" s="197"/>
      <c r="J235" s="198">
        <f>ROUND(I235*H235,2)</f>
        <v>0</v>
      </c>
      <c r="K235" s="194" t="s">
        <v>161</v>
      </c>
      <c r="L235" s="39"/>
      <c r="M235" s="199" t="s">
        <v>1</v>
      </c>
      <c r="N235" s="200" t="s">
        <v>41</v>
      </c>
      <c r="O235" s="71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162</v>
      </c>
      <c r="AT235" s="203" t="s">
        <v>157</v>
      </c>
      <c r="AU235" s="203" t="s">
        <v>86</v>
      </c>
      <c r="AY235" s="17" t="s">
        <v>155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7" t="s">
        <v>84</v>
      </c>
      <c r="BK235" s="204">
        <f>ROUND(I235*H235,2)</f>
        <v>0</v>
      </c>
      <c r="BL235" s="17" t="s">
        <v>162</v>
      </c>
      <c r="BM235" s="203" t="s">
        <v>812</v>
      </c>
    </row>
    <row r="236" spans="2:51" s="13" customFormat="1" ht="12">
      <c r="B236" s="205"/>
      <c r="C236" s="206"/>
      <c r="D236" s="207" t="s">
        <v>172</v>
      </c>
      <c r="E236" s="208" t="s">
        <v>1</v>
      </c>
      <c r="F236" s="209" t="s">
        <v>809</v>
      </c>
      <c r="G236" s="206"/>
      <c r="H236" s="210">
        <v>1340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172</v>
      </c>
      <c r="AU236" s="216" t="s">
        <v>86</v>
      </c>
      <c r="AV236" s="13" t="s">
        <v>86</v>
      </c>
      <c r="AW236" s="13" t="s">
        <v>32</v>
      </c>
      <c r="AX236" s="13" t="s">
        <v>76</v>
      </c>
      <c r="AY236" s="216" t="s">
        <v>155</v>
      </c>
    </row>
    <row r="237" spans="2:51" s="13" customFormat="1" ht="12">
      <c r="B237" s="205"/>
      <c r="C237" s="206"/>
      <c r="D237" s="207" t="s">
        <v>172</v>
      </c>
      <c r="E237" s="208" t="s">
        <v>1</v>
      </c>
      <c r="F237" s="209" t="s">
        <v>810</v>
      </c>
      <c r="G237" s="206"/>
      <c r="H237" s="210">
        <v>160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172</v>
      </c>
      <c r="AU237" s="216" t="s">
        <v>86</v>
      </c>
      <c r="AV237" s="13" t="s">
        <v>86</v>
      </c>
      <c r="AW237" s="13" t="s">
        <v>32</v>
      </c>
      <c r="AX237" s="13" t="s">
        <v>76</v>
      </c>
      <c r="AY237" s="216" t="s">
        <v>155</v>
      </c>
    </row>
    <row r="238" spans="2:51" s="14" customFormat="1" ht="12">
      <c r="B238" s="217"/>
      <c r="C238" s="218"/>
      <c r="D238" s="207" t="s">
        <v>172</v>
      </c>
      <c r="E238" s="219" t="s">
        <v>1</v>
      </c>
      <c r="F238" s="220" t="s">
        <v>174</v>
      </c>
      <c r="G238" s="218"/>
      <c r="H238" s="221">
        <v>1500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172</v>
      </c>
      <c r="AU238" s="227" t="s">
        <v>86</v>
      </c>
      <c r="AV238" s="14" t="s">
        <v>162</v>
      </c>
      <c r="AW238" s="14" t="s">
        <v>32</v>
      </c>
      <c r="AX238" s="14" t="s">
        <v>84</v>
      </c>
      <c r="AY238" s="227" t="s">
        <v>155</v>
      </c>
    </row>
    <row r="239" spans="1:65" s="2" customFormat="1" ht="78" customHeight="1">
      <c r="A239" s="34"/>
      <c r="B239" s="35"/>
      <c r="C239" s="192" t="s">
        <v>301</v>
      </c>
      <c r="D239" s="192" t="s">
        <v>157</v>
      </c>
      <c r="E239" s="193" t="s">
        <v>246</v>
      </c>
      <c r="F239" s="194" t="s">
        <v>247</v>
      </c>
      <c r="G239" s="195" t="s">
        <v>160</v>
      </c>
      <c r="H239" s="196">
        <v>240</v>
      </c>
      <c r="I239" s="197"/>
      <c r="J239" s="198">
        <f>ROUND(I239*H239,2)</f>
        <v>0</v>
      </c>
      <c r="K239" s="194" t="s">
        <v>161</v>
      </c>
      <c r="L239" s="39"/>
      <c r="M239" s="199" t="s">
        <v>1</v>
      </c>
      <c r="N239" s="200" t="s">
        <v>41</v>
      </c>
      <c r="O239" s="71"/>
      <c r="P239" s="201">
        <f>O239*H239</f>
        <v>0</v>
      </c>
      <c r="Q239" s="201">
        <v>0.08922</v>
      </c>
      <c r="R239" s="201">
        <f>Q239*H239</f>
        <v>21.412799999999997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162</v>
      </c>
      <c r="AT239" s="203" t="s">
        <v>157</v>
      </c>
      <c r="AU239" s="203" t="s">
        <v>86</v>
      </c>
      <c r="AY239" s="17" t="s">
        <v>155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7" t="s">
        <v>84</v>
      </c>
      <c r="BK239" s="204">
        <f>ROUND(I239*H239,2)</f>
        <v>0</v>
      </c>
      <c r="BL239" s="17" t="s">
        <v>162</v>
      </c>
      <c r="BM239" s="203" t="s">
        <v>813</v>
      </c>
    </row>
    <row r="240" spans="2:51" s="13" customFormat="1" ht="12">
      <c r="B240" s="205"/>
      <c r="C240" s="206"/>
      <c r="D240" s="207" t="s">
        <v>172</v>
      </c>
      <c r="E240" s="208" t="s">
        <v>1</v>
      </c>
      <c r="F240" s="209" t="s">
        <v>790</v>
      </c>
      <c r="G240" s="206"/>
      <c r="H240" s="210">
        <v>240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172</v>
      </c>
      <c r="AU240" s="216" t="s">
        <v>86</v>
      </c>
      <c r="AV240" s="13" t="s">
        <v>86</v>
      </c>
      <c r="AW240" s="13" t="s">
        <v>32</v>
      </c>
      <c r="AX240" s="13" t="s">
        <v>76</v>
      </c>
      <c r="AY240" s="216" t="s">
        <v>155</v>
      </c>
    </row>
    <row r="241" spans="2:51" s="14" customFormat="1" ht="12">
      <c r="B241" s="217"/>
      <c r="C241" s="218"/>
      <c r="D241" s="207" t="s">
        <v>172</v>
      </c>
      <c r="E241" s="219" t="s">
        <v>1</v>
      </c>
      <c r="F241" s="220" t="s">
        <v>174</v>
      </c>
      <c r="G241" s="218"/>
      <c r="H241" s="221">
        <v>240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172</v>
      </c>
      <c r="AU241" s="227" t="s">
        <v>86</v>
      </c>
      <c r="AV241" s="14" t="s">
        <v>162</v>
      </c>
      <c r="AW241" s="14" t="s">
        <v>32</v>
      </c>
      <c r="AX241" s="14" t="s">
        <v>84</v>
      </c>
      <c r="AY241" s="227" t="s">
        <v>155</v>
      </c>
    </row>
    <row r="242" spans="1:65" s="2" customFormat="1" ht="21.75" customHeight="1">
      <c r="A242" s="34"/>
      <c r="B242" s="35"/>
      <c r="C242" s="228" t="s">
        <v>305</v>
      </c>
      <c r="D242" s="228" t="s">
        <v>204</v>
      </c>
      <c r="E242" s="229" t="s">
        <v>578</v>
      </c>
      <c r="F242" s="230" t="s">
        <v>579</v>
      </c>
      <c r="G242" s="231" t="s">
        <v>160</v>
      </c>
      <c r="H242" s="232">
        <v>247.2</v>
      </c>
      <c r="I242" s="233"/>
      <c r="J242" s="234">
        <f>ROUND(I242*H242,2)</f>
        <v>0</v>
      </c>
      <c r="K242" s="230" t="s">
        <v>161</v>
      </c>
      <c r="L242" s="235"/>
      <c r="M242" s="236" t="s">
        <v>1</v>
      </c>
      <c r="N242" s="237" t="s">
        <v>41</v>
      </c>
      <c r="O242" s="71"/>
      <c r="P242" s="201">
        <f>O242*H242</f>
        <v>0</v>
      </c>
      <c r="Q242" s="201">
        <v>0.131</v>
      </c>
      <c r="R242" s="201">
        <f>Q242*H242</f>
        <v>32.3832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197</v>
      </c>
      <c r="AT242" s="203" t="s">
        <v>204</v>
      </c>
      <c r="AU242" s="203" t="s">
        <v>86</v>
      </c>
      <c r="AY242" s="17" t="s">
        <v>155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84</v>
      </c>
      <c r="BK242" s="204">
        <f>ROUND(I242*H242,2)</f>
        <v>0</v>
      </c>
      <c r="BL242" s="17" t="s">
        <v>162</v>
      </c>
      <c r="BM242" s="203" t="s">
        <v>814</v>
      </c>
    </row>
    <row r="243" spans="2:51" s="13" customFormat="1" ht="12">
      <c r="B243" s="205"/>
      <c r="C243" s="206"/>
      <c r="D243" s="207" t="s">
        <v>172</v>
      </c>
      <c r="E243" s="208" t="s">
        <v>1</v>
      </c>
      <c r="F243" s="209" t="s">
        <v>815</v>
      </c>
      <c r="G243" s="206"/>
      <c r="H243" s="210">
        <v>247.2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172</v>
      </c>
      <c r="AU243" s="216" t="s">
        <v>86</v>
      </c>
      <c r="AV243" s="13" t="s">
        <v>86</v>
      </c>
      <c r="AW243" s="13" t="s">
        <v>32</v>
      </c>
      <c r="AX243" s="13" t="s">
        <v>76</v>
      </c>
      <c r="AY243" s="216" t="s">
        <v>155</v>
      </c>
    </row>
    <row r="244" spans="2:51" s="14" customFormat="1" ht="12">
      <c r="B244" s="217"/>
      <c r="C244" s="218"/>
      <c r="D244" s="207" t="s">
        <v>172</v>
      </c>
      <c r="E244" s="219" t="s">
        <v>1</v>
      </c>
      <c r="F244" s="220" t="s">
        <v>174</v>
      </c>
      <c r="G244" s="218"/>
      <c r="H244" s="221">
        <v>247.2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172</v>
      </c>
      <c r="AU244" s="227" t="s">
        <v>86</v>
      </c>
      <c r="AV244" s="14" t="s">
        <v>162</v>
      </c>
      <c r="AW244" s="14" t="s">
        <v>32</v>
      </c>
      <c r="AX244" s="14" t="s">
        <v>84</v>
      </c>
      <c r="AY244" s="227" t="s">
        <v>155</v>
      </c>
    </row>
    <row r="245" spans="1:65" s="2" customFormat="1" ht="66.75" customHeight="1">
      <c r="A245" s="34"/>
      <c r="B245" s="35"/>
      <c r="C245" s="192" t="s">
        <v>309</v>
      </c>
      <c r="D245" s="192" t="s">
        <v>157</v>
      </c>
      <c r="E245" s="193" t="s">
        <v>816</v>
      </c>
      <c r="F245" s="194" t="s">
        <v>817</v>
      </c>
      <c r="G245" s="195" t="s">
        <v>160</v>
      </c>
      <c r="H245" s="196">
        <v>310</v>
      </c>
      <c r="I245" s="197"/>
      <c r="J245" s="198">
        <f>ROUND(I245*H245,2)</f>
        <v>0</v>
      </c>
      <c r="K245" s="194" t="s">
        <v>161</v>
      </c>
      <c r="L245" s="39"/>
      <c r="M245" s="199" t="s">
        <v>1</v>
      </c>
      <c r="N245" s="200" t="s">
        <v>41</v>
      </c>
      <c r="O245" s="71"/>
      <c r="P245" s="201">
        <f>O245*H245</f>
        <v>0</v>
      </c>
      <c r="Q245" s="201">
        <v>0.098</v>
      </c>
      <c r="R245" s="201">
        <f>Q245*H245</f>
        <v>30.380000000000003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162</v>
      </c>
      <c r="AT245" s="203" t="s">
        <v>157</v>
      </c>
      <c r="AU245" s="203" t="s">
        <v>86</v>
      </c>
      <c r="AY245" s="17" t="s">
        <v>155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7" t="s">
        <v>84</v>
      </c>
      <c r="BK245" s="204">
        <f>ROUND(I245*H245,2)</f>
        <v>0</v>
      </c>
      <c r="BL245" s="17" t="s">
        <v>162</v>
      </c>
      <c r="BM245" s="203" t="s">
        <v>818</v>
      </c>
    </row>
    <row r="246" spans="2:51" s="13" customFormat="1" ht="12">
      <c r="B246" s="205"/>
      <c r="C246" s="206"/>
      <c r="D246" s="207" t="s">
        <v>172</v>
      </c>
      <c r="E246" s="208" t="s">
        <v>1</v>
      </c>
      <c r="F246" s="209" t="s">
        <v>788</v>
      </c>
      <c r="G246" s="206"/>
      <c r="H246" s="210">
        <v>310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172</v>
      </c>
      <c r="AU246" s="216" t="s">
        <v>86</v>
      </c>
      <c r="AV246" s="13" t="s">
        <v>86</v>
      </c>
      <c r="AW246" s="13" t="s">
        <v>32</v>
      </c>
      <c r="AX246" s="13" t="s">
        <v>76</v>
      </c>
      <c r="AY246" s="216" t="s">
        <v>155</v>
      </c>
    </row>
    <row r="247" spans="2:51" s="14" customFormat="1" ht="12">
      <c r="B247" s="217"/>
      <c r="C247" s="218"/>
      <c r="D247" s="207" t="s">
        <v>172</v>
      </c>
      <c r="E247" s="219" t="s">
        <v>1</v>
      </c>
      <c r="F247" s="220" t="s">
        <v>174</v>
      </c>
      <c r="G247" s="218"/>
      <c r="H247" s="221">
        <v>310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172</v>
      </c>
      <c r="AU247" s="227" t="s">
        <v>86</v>
      </c>
      <c r="AV247" s="14" t="s">
        <v>162</v>
      </c>
      <c r="AW247" s="14" t="s">
        <v>32</v>
      </c>
      <c r="AX247" s="14" t="s">
        <v>84</v>
      </c>
      <c r="AY247" s="227" t="s">
        <v>155</v>
      </c>
    </row>
    <row r="248" spans="1:65" s="2" customFormat="1" ht="24.2" customHeight="1">
      <c r="A248" s="34"/>
      <c r="B248" s="35"/>
      <c r="C248" s="228" t="s">
        <v>313</v>
      </c>
      <c r="D248" s="228" t="s">
        <v>204</v>
      </c>
      <c r="E248" s="229" t="s">
        <v>819</v>
      </c>
      <c r="F248" s="230" t="s">
        <v>820</v>
      </c>
      <c r="G248" s="231" t="s">
        <v>160</v>
      </c>
      <c r="H248" s="232">
        <v>319.3</v>
      </c>
      <c r="I248" s="233"/>
      <c r="J248" s="234">
        <f>ROUND(I248*H248,2)</f>
        <v>0</v>
      </c>
      <c r="K248" s="230" t="s">
        <v>161</v>
      </c>
      <c r="L248" s="235"/>
      <c r="M248" s="236" t="s">
        <v>1</v>
      </c>
      <c r="N248" s="237" t="s">
        <v>41</v>
      </c>
      <c r="O248" s="71"/>
      <c r="P248" s="201">
        <f>O248*H248</f>
        <v>0</v>
      </c>
      <c r="Q248" s="201">
        <v>0.151</v>
      </c>
      <c r="R248" s="201">
        <f>Q248*H248</f>
        <v>48.2143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197</v>
      </c>
      <c r="AT248" s="203" t="s">
        <v>204</v>
      </c>
      <c r="AU248" s="203" t="s">
        <v>86</v>
      </c>
      <c r="AY248" s="17" t="s">
        <v>155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84</v>
      </c>
      <c r="BK248" s="204">
        <f>ROUND(I248*H248,2)</f>
        <v>0</v>
      </c>
      <c r="BL248" s="17" t="s">
        <v>162</v>
      </c>
      <c r="BM248" s="203" t="s">
        <v>821</v>
      </c>
    </row>
    <row r="249" spans="2:51" s="13" customFormat="1" ht="12">
      <c r="B249" s="205"/>
      <c r="C249" s="206"/>
      <c r="D249" s="207" t="s">
        <v>172</v>
      </c>
      <c r="E249" s="208" t="s">
        <v>1</v>
      </c>
      <c r="F249" s="209" t="s">
        <v>822</v>
      </c>
      <c r="G249" s="206"/>
      <c r="H249" s="210">
        <v>319.3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172</v>
      </c>
      <c r="AU249" s="216" t="s">
        <v>86</v>
      </c>
      <c r="AV249" s="13" t="s">
        <v>86</v>
      </c>
      <c r="AW249" s="13" t="s">
        <v>32</v>
      </c>
      <c r="AX249" s="13" t="s">
        <v>76</v>
      </c>
      <c r="AY249" s="216" t="s">
        <v>155</v>
      </c>
    </row>
    <row r="250" spans="2:51" s="14" customFormat="1" ht="12">
      <c r="B250" s="217"/>
      <c r="C250" s="218"/>
      <c r="D250" s="207" t="s">
        <v>172</v>
      </c>
      <c r="E250" s="219" t="s">
        <v>1</v>
      </c>
      <c r="F250" s="220" t="s">
        <v>174</v>
      </c>
      <c r="G250" s="218"/>
      <c r="H250" s="221">
        <v>319.3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172</v>
      </c>
      <c r="AU250" s="227" t="s">
        <v>86</v>
      </c>
      <c r="AV250" s="14" t="s">
        <v>162</v>
      </c>
      <c r="AW250" s="14" t="s">
        <v>32</v>
      </c>
      <c r="AX250" s="14" t="s">
        <v>84</v>
      </c>
      <c r="AY250" s="227" t="s">
        <v>155</v>
      </c>
    </row>
    <row r="251" spans="1:65" s="2" customFormat="1" ht="78" customHeight="1">
      <c r="A251" s="34"/>
      <c r="B251" s="35"/>
      <c r="C251" s="192" t="s">
        <v>317</v>
      </c>
      <c r="D251" s="192" t="s">
        <v>157</v>
      </c>
      <c r="E251" s="193" t="s">
        <v>823</v>
      </c>
      <c r="F251" s="194" t="s">
        <v>824</v>
      </c>
      <c r="G251" s="195" t="s">
        <v>160</v>
      </c>
      <c r="H251" s="196">
        <v>36.5</v>
      </c>
      <c r="I251" s="197"/>
      <c r="J251" s="198">
        <f>ROUND(I251*H251,2)</f>
        <v>0</v>
      </c>
      <c r="K251" s="194" t="s">
        <v>161</v>
      </c>
      <c r="L251" s="39"/>
      <c r="M251" s="199" t="s">
        <v>1</v>
      </c>
      <c r="N251" s="200" t="s">
        <v>41</v>
      </c>
      <c r="O251" s="71"/>
      <c r="P251" s="201">
        <f>O251*H251</f>
        <v>0</v>
      </c>
      <c r="Q251" s="201">
        <v>0.09062</v>
      </c>
      <c r="R251" s="201">
        <f>Q251*H251</f>
        <v>3.30763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162</v>
      </c>
      <c r="AT251" s="203" t="s">
        <v>157</v>
      </c>
      <c r="AU251" s="203" t="s">
        <v>86</v>
      </c>
      <c r="AY251" s="17" t="s">
        <v>155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84</v>
      </c>
      <c r="BK251" s="204">
        <f>ROUND(I251*H251,2)</f>
        <v>0</v>
      </c>
      <c r="BL251" s="17" t="s">
        <v>162</v>
      </c>
      <c r="BM251" s="203" t="s">
        <v>825</v>
      </c>
    </row>
    <row r="252" spans="2:51" s="13" customFormat="1" ht="12">
      <c r="B252" s="205"/>
      <c r="C252" s="206"/>
      <c r="D252" s="207" t="s">
        <v>172</v>
      </c>
      <c r="E252" s="208" t="s">
        <v>1</v>
      </c>
      <c r="F252" s="209" t="s">
        <v>789</v>
      </c>
      <c r="G252" s="206"/>
      <c r="H252" s="210">
        <v>27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172</v>
      </c>
      <c r="AU252" s="216" t="s">
        <v>86</v>
      </c>
      <c r="AV252" s="13" t="s">
        <v>86</v>
      </c>
      <c r="AW252" s="13" t="s">
        <v>32</v>
      </c>
      <c r="AX252" s="13" t="s">
        <v>76</v>
      </c>
      <c r="AY252" s="216" t="s">
        <v>155</v>
      </c>
    </row>
    <row r="253" spans="2:51" s="13" customFormat="1" ht="12">
      <c r="B253" s="205"/>
      <c r="C253" s="206"/>
      <c r="D253" s="207" t="s">
        <v>172</v>
      </c>
      <c r="E253" s="208" t="s">
        <v>1</v>
      </c>
      <c r="F253" s="209" t="s">
        <v>826</v>
      </c>
      <c r="G253" s="206"/>
      <c r="H253" s="210">
        <v>9.5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172</v>
      </c>
      <c r="AU253" s="216" t="s">
        <v>86</v>
      </c>
      <c r="AV253" s="13" t="s">
        <v>86</v>
      </c>
      <c r="AW253" s="13" t="s">
        <v>32</v>
      </c>
      <c r="AX253" s="13" t="s">
        <v>76</v>
      </c>
      <c r="AY253" s="216" t="s">
        <v>155</v>
      </c>
    </row>
    <row r="254" spans="2:51" s="14" customFormat="1" ht="12">
      <c r="B254" s="217"/>
      <c r="C254" s="218"/>
      <c r="D254" s="207" t="s">
        <v>172</v>
      </c>
      <c r="E254" s="219" t="s">
        <v>1</v>
      </c>
      <c r="F254" s="220" t="s">
        <v>174</v>
      </c>
      <c r="G254" s="218"/>
      <c r="H254" s="221">
        <v>36.5</v>
      </c>
      <c r="I254" s="222"/>
      <c r="J254" s="218"/>
      <c r="K254" s="218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172</v>
      </c>
      <c r="AU254" s="227" t="s">
        <v>86</v>
      </c>
      <c r="AV254" s="14" t="s">
        <v>162</v>
      </c>
      <c r="AW254" s="14" t="s">
        <v>32</v>
      </c>
      <c r="AX254" s="14" t="s">
        <v>84</v>
      </c>
      <c r="AY254" s="227" t="s">
        <v>155</v>
      </c>
    </row>
    <row r="255" spans="1:65" s="2" customFormat="1" ht="24.2" customHeight="1">
      <c r="A255" s="34"/>
      <c r="B255" s="35"/>
      <c r="C255" s="228" t="s">
        <v>321</v>
      </c>
      <c r="D255" s="228" t="s">
        <v>204</v>
      </c>
      <c r="E255" s="229" t="s">
        <v>673</v>
      </c>
      <c r="F255" s="230" t="s">
        <v>674</v>
      </c>
      <c r="G255" s="231" t="s">
        <v>160</v>
      </c>
      <c r="H255" s="232">
        <v>15.45</v>
      </c>
      <c r="I255" s="233"/>
      <c r="J255" s="234">
        <f>ROUND(I255*H255,2)</f>
        <v>0</v>
      </c>
      <c r="K255" s="230" t="s">
        <v>161</v>
      </c>
      <c r="L255" s="235"/>
      <c r="M255" s="236" t="s">
        <v>1</v>
      </c>
      <c r="N255" s="237" t="s">
        <v>41</v>
      </c>
      <c r="O255" s="71"/>
      <c r="P255" s="201">
        <f>O255*H255</f>
        <v>0</v>
      </c>
      <c r="Q255" s="201">
        <v>0.175</v>
      </c>
      <c r="R255" s="201">
        <f>Q255*H255</f>
        <v>2.70375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197</v>
      </c>
      <c r="AT255" s="203" t="s">
        <v>204</v>
      </c>
      <c r="AU255" s="203" t="s">
        <v>86</v>
      </c>
      <c r="AY255" s="17" t="s">
        <v>155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84</v>
      </c>
      <c r="BK255" s="204">
        <f>ROUND(I255*H255,2)</f>
        <v>0</v>
      </c>
      <c r="BL255" s="17" t="s">
        <v>162</v>
      </c>
      <c r="BM255" s="203" t="s">
        <v>827</v>
      </c>
    </row>
    <row r="256" spans="2:51" s="13" customFormat="1" ht="12">
      <c r="B256" s="205"/>
      <c r="C256" s="206"/>
      <c r="D256" s="207" t="s">
        <v>172</v>
      </c>
      <c r="E256" s="208" t="s">
        <v>1</v>
      </c>
      <c r="F256" s="209" t="s">
        <v>828</v>
      </c>
      <c r="G256" s="206"/>
      <c r="H256" s="210">
        <v>15.45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172</v>
      </c>
      <c r="AU256" s="216" t="s">
        <v>86</v>
      </c>
      <c r="AV256" s="13" t="s">
        <v>86</v>
      </c>
      <c r="AW256" s="13" t="s">
        <v>32</v>
      </c>
      <c r="AX256" s="13" t="s">
        <v>76</v>
      </c>
      <c r="AY256" s="216" t="s">
        <v>155</v>
      </c>
    </row>
    <row r="257" spans="2:51" s="14" customFormat="1" ht="12">
      <c r="B257" s="217"/>
      <c r="C257" s="218"/>
      <c r="D257" s="207" t="s">
        <v>172</v>
      </c>
      <c r="E257" s="219" t="s">
        <v>1</v>
      </c>
      <c r="F257" s="220" t="s">
        <v>174</v>
      </c>
      <c r="G257" s="218"/>
      <c r="H257" s="221">
        <v>15.45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172</v>
      </c>
      <c r="AU257" s="227" t="s">
        <v>86</v>
      </c>
      <c r="AV257" s="14" t="s">
        <v>162</v>
      </c>
      <c r="AW257" s="14" t="s">
        <v>32</v>
      </c>
      <c r="AX257" s="14" t="s">
        <v>84</v>
      </c>
      <c r="AY257" s="227" t="s">
        <v>155</v>
      </c>
    </row>
    <row r="258" spans="1:65" s="2" customFormat="1" ht="21.75" customHeight="1">
      <c r="A258" s="34"/>
      <c r="B258" s="35"/>
      <c r="C258" s="228" t="s">
        <v>325</v>
      </c>
      <c r="D258" s="228" t="s">
        <v>204</v>
      </c>
      <c r="E258" s="229" t="s">
        <v>355</v>
      </c>
      <c r="F258" s="230" t="s">
        <v>356</v>
      </c>
      <c r="G258" s="231" t="s">
        <v>160</v>
      </c>
      <c r="H258" s="232">
        <v>12.36</v>
      </c>
      <c r="I258" s="233"/>
      <c r="J258" s="234">
        <f>ROUND(I258*H258,2)</f>
        <v>0</v>
      </c>
      <c r="K258" s="230" t="s">
        <v>161</v>
      </c>
      <c r="L258" s="235"/>
      <c r="M258" s="236" t="s">
        <v>1</v>
      </c>
      <c r="N258" s="237" t="s">
        <v>41</v>
      </c>
      <c r="O258" s="71"/>
      <c r="P258" s="201">
        <f>O258*H258</f>
        <v>0</v>
      </c>
      <c r="Q258" s="201">
        <v>0.176</v>
      </c>
      <c r="R258" s="201">
        <f>Q258*H258</f>
        <v>2.17536</v>
      </c>
      <c r="S258" s="201">
        <v>0</v>
      </c>
      <c r="T258" s="202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3" t="s">
        <v>197</v>
      </c>
      <c r="AT258" s="203" t="s">
        <v>204</v>
      </c>
      <c r="AU258" s="203" t="s">
        <v>86</v>
      </c>
      <c r="AY258" s="17" t="s">
        <v>155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7" t="s">
        <v>84</v>
      </c>
      <c r="BK258" s="204">
        <f>ROUND(I258*H258,2)</f>
        <v>0</v>
      </c>
      <c r="BL258" s="17" t="s">
        <v>162</v>
      </c>
      <c r="BM258" s="203" t="s">
        <v>829</v>
      </c>
    </row>
    <row r="259" spans="2:51" s="13" customFormat="1" ht="12">
      <c r="B259" s="205"/>
      <c r="C259" s="206"/>
      <c r="D259" s="207" t="s">
        <v>172</v>
      </c>
      <c r="E259" s="208" t="s">
        <v>1</v>
      </c>
      <c r="F259" s="209" t="s">
        <v>830</v>
      </c>
      <c r="G259" s="206"/>
      <c r="H259" s="210">
        <v>12.36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172</v>
      </c>
      <c r="AU259" s="216" t="s">
        <v>86</v>
      </c>
      <c r="AV259" s="13" t="s">
        <v>86</v>
      </c>
      <c r="AW259" s="13" t="s">
        <v>32</v>
      </c>
      <c r="AX259" s="13" t="s">
        <v>76</v>
      </c>
      <c r="AY259" s="216" t="s">
        <v>155</v>
      </c>
    </row>
    <row r="260" spans="2:51" s="14" customFormat="1" ht="12">
      <c r="B260" s="217"/>
      <c r="C260" s="218"/>
      <c r="D260" s="207" t="s">
        <v>172</v>
      </c>
      <c r="E260" s="219" t="s">
        <v>1</v>
      </c>
      <c r="F260" s="220" t="s">
        <v>174</v>
      </c>
      <c r="G260" s="218"/>
      <c r="H260" s="221">
        <v>12.36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172</v>
      </c>
      <c r="AU260" s="227" t="s">
        <v>86</v>
      </c>
      <c r="AV260" s="14" t="s">
        <v>162</v>
      </c>
      <c r="AW260" s="14" t="s">
        <v>32</v>
      </c>
      <c r="AX260" s="14" t="s">
        <v>84</v>
      </c>
      <c r="AY260" s="227" t="s">
        <v>155</v>
      </c>
    </row>
    <row r="261" spans="1:65" s="2" customFormat="1" ht="21.75" customHeight="1">
      <c r="A261" s="34"/>
      <c r="B261" s="35"/>
      <c r="C261" s="228" t="s">
        <v>329</v>
      </c>
      <c r="D261" s="228" t="s">
        <v>204</v>
      </c>
      <c r="E261" s="229" t="s">
        <v>831</v>
      </c>
      <c r="F261" s="230" t="s">
        <v>832</v>
      </c>
      <c r="G261" s="231" t="s">
        <v>160</v>
      </c>
      <c r="H261" s="232">
        <v>9.785</v>
      </c>
      <c r="I261" s="233"/>
      <c r="J261" s="234">
        <f>ROUND(I261*H261,2)</f>
        <v>0</v>
      </c>
      <c r="K261" s="230" t="s">
        <v>161</v>
      </c>
      <c r="L261" s="235"/>
      <c r="M261" s="236" t="s">
        <v>1</v>
      </c>
      <c r="N261" s="237" t="s">
        <v>41</v>
      </c>
      <c r="O261" s="71"/>
      <c r="P261" s="201">
        <f>O261*H261</f>
        <v>0</v>
      </c>
      <c r="Q261" s="201">
        <v>0.176</v>
      </c>
      <c r="R261" s="201">
        <f>Q261*H261</f>
        <v>1.72216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197</v>
      </c>
      <c r="AT261" s="203" t="s">
        <v>204</v>
      </c>
      <c r="AU261" s="203" t="s">
        <v>86</v>
      </c>
      <c r="AY261" s="17" t="s">
        <v>155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7" t="s">
        <v>84</v>
      </c>
      <c r="BK261" s="204">
        <f>ROUND(I261*H261,2)</f>
        <v>0</v>
      </c>
      <c r="BL261" s="17" t="s">
        <v>162</v>
      </c>
      <c r="BM261" s="203" t="s">
        <v>833</v>
      </c>
    </row>
    <row r="262" spans="2:51" s="13" customFormat="1" ht="12">
      <c r="B262" s="205"/>
      <c r="C262" s="206"/>
      <c r="D262" s="207" t="s">
        <v>172</v>
      </c>
      <c r="E262" s="208" t="s">
        <v>1</v>
      </c>
      <c r="F262" s="209" t="s">
        <v>834</v>
      </c>
      <c r="G262" s="206"/>
      <c r="H262" s="210">
        <v>9.785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172</v>
      </c>
      <c r="AU262" s="216" t="s">
        <v>86</v>
      </c>
      <c r="AV262" s="13" t="s">
        <v>86</v>
      </c>
      <c r="AW262" s="13" t="s">
        <v>32</v>
      </c>
      <c r="AX262" s="13" t="s">
        <v>76</v>
      </c>
      <c r="AY262" s="216" t="s">
        <v>155</v>
      </c>
    </row>
    <row r="263" spans="2:51" s="14" customFormat="1" ht="12">
      <c r="B263" s="217"/>
      <c r="C263" s="218"/>
      <c r="D263" s="207" t="s">
        <v>172</v>
      </c>
      <c r="E263" s="219" t="s">
        <v>1</v>
      </c>
      <c r="F263" s="220" t="s">
        <v>174</v>
      </c>
      <c r="G263" s="218"/>
      <c r="H263" s="221">
        <v>9.785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172</v>
      </c>
      <c r="AU263" s="227" t="s">
        <v>86</v>
      </c>
      <c r="AV263" s="14" t="s">
        <v>162</v>
      </c>
      <c r="AW263" s="14" t="s">
        <v>32</v>
      </c>
      <c r="AX263" s="14" t="s">
        <v>84</v>
      </c>
      <c r="AY263" s="227" t="s">
        <v>155</v>
      </c>
    </row>
    <row r="264" spans="1:65" s="2" customFormat="1" ht="37.7" customHeight="1">
      <c r="A264" s="34"/>
      <c r="B264" s="35"/>
      <c r="C264" s="192" t="s">
        <v>333</v>
      </c>
      <c r="D264" s="192" t="s">
        <v>157</v>
      </c>
      <c r="E264" s="193" t="s">
        <v>835</v>
      </c>
      <c r="F264" s="194" t="s">
        <v>836</v>
      </c>
      <c r="G264" s="195" t="s">
        <v>160</v>
      </c>
      <c r="H264" s="196">
        <v>35</v>
      </c>
      <c r="I264" s="197"/>
      <c r="J264" s="198">
        <f>ROUND(I264*H264,2)</f>
        <v>0</v>
      </c>
      <c r="K264" s="194" t="s">
        <v>161</v>
      </c>
      <c r="L264" s="39"/>
      <c r="M264" s="199" t="s">
        <v>1</v>
      </c>
      <c r="N264" s="200" t="s">
        <v>41</v>
      </c>
      <c r="O264" s="71"/>
      <c r="P264" s="201">
        <f>O264*H264</f>
        <v>0</v>
      </c>
      <c r="Q264" s="201">
        <v>0.71255</v>
      </c>
      <c r="R264" s="201">
        <f>Q264*H264</f>
        <v>24.93925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162</v>
      </c>
      <c r="AT264" s="203" t="s">
        <v>157</v>
      </c>
      <c r="AU264" s="203" t="s">
        <v>86</v>
      </c>
      <c r="AY264" s="17" t="s">
        <v>155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7" t="s">
        <v>84</v>
      </c>
      <c r="BK264" s="204">
        <f>ROUND(I264*H264,2)</f>
        <v>0</v>
      </c>
      <c r="BL264" s="17" t="s">
        <v>162</v>
      </c>
      <c r="BM264" s="203" t="s">
        <v>837</v>
      </c>
    </row>
    <row r="265" spans="2:51" s="13" customFormat="1" ht="12">
      <c r="B265" s="205"/>
      <c r="C265" s="206"/>
      <c r="D265" s="207" t="s">
        <v>172</v>
      </c>
      <c r="E265" s="208" t="s">
        <v>1</v>
      </c>
      <c r="F265" s="209" t="s">
        <v>838</v>
      </c>
      <c r="G265" s="206"/>
      <c r="H265" s="210">
        <v>35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172</v>
      </c>
      <c r="AU265" s="216" t="s">
        <v>86</v>
      </c>
      <c r="AV265" s="13" t="s">
        <v>86</v>
      </c>
      <c r="AW265" s="13" t="s">
        <v>32</v>
      </c>
      <c r="AX265" s="13" t="s">
        <v>76</v>
      </c>
      <c r="AY265" s="216" t="s">
        <v>155</v>
      </c>
    </row>
    <row r="266" spans="2:51" s="14" customFormat="1" ht="12">
      <c r="B266" s="217"/>
      <c r="C266" s="218"/>
      <c r="D266" s="207" t="s">
        <v>172</v>
      </c>
      <c r="E266" s="219" t="s">
        <v>1</v>
      </c>
      <c r="F266" s="220" t="s">
        <v>174</v>
      </c>
      <c r="G266" s="218"/>
      <c r="H266" s="221">
        <v>35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172</v>
      </c>
      <c r="AU266" s="227" t="s">
        <v>86</v>
      </c>
      <c r="AV266" s="14" t="s">
        <v>162</v>
      </c>
      <c r="AW266" s="14" t="s">
        <v>32</v>
      </c>
      <c r="AX266" s="14" t="s">
        <v>84</v>
      </c>
      <c r="AY266" s="227" t="s">
        <v>155</v>
      </c>
    </row>
    <row r="267" spans="1:65" s="2" customFormat="1" ht="37.7" customHeight="1">
      <c r="A267" s="34"/>
      <c r="B267" s="35"/>
      <c r="C267" s="192" t="s">
        <v>339</v>
      </c>
      <c r="D267" s="192" t="s">
        <v>157</v>
      </c>
      <c r="E267" s="193" t="s">
        <v>839</v>
      </c>
      <c r="F267" s="194" t="s">
        <v>840</v>
      </c>
      <c r="G267" s="195" t="s">
        <v>160</v>
      </c>
      <c r="H267" s="196">
        <v>82</v>
      </c>
      <c r="I267" s="197"/>
      <c r="J267" s="198">
        <f>ROUND(I267*H267,2)</f>
        <v>0</v>
      </c>
      <c r="K267" s="194" t="s">
        <v>161</v>
      </c>
      <c r="L267" s="39"/>
      <c r="M267" s="199" t="s">
        <v>1</v>
      </c>
      <c r="N267" s="200" t="s">
        <v>41</v>
      </c>
      <c r="O267" s="71"/>
      <c r="P267" s="201">
        <f>O267*H267</f>
        <v>0</v>
      </c>
      <c r="Q267" s="201">
        <v>0.26</v>
      </c>
      <c r="R267" s="201">
        <f>Q267*H267</f>
        <v>21.32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162</v>
      </c>
      <c r="AT267" s="203" t="s">
        <v>157</v>
      </c>
      <c r="AU267" s="203" t="s">
        <v>86</v>
      </c>
      <c r="AY267" s="17" t="s">
        <v>155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84</v>
      </c>
      <c r="BK267" s="204">
        <f>ROUND(I267*H267,2)</f>
        <v>0</v>
      </c>
      <c r="BL267" s="17" t="s">
        <v>162</v>
      </c>
      <c r="BM267" s="203" t="s">
        <v>841</v>
      </c>
    </row>
    <row r="268" spans="2:51" s="13" customFormat="1" ht="12">
      <c r="B268" s="205"/>
      <c r="C268" s="206"/>
      <c r="D268" s="207" t="s">
        <v>172</v>
      </c>
      <c r="E268" s="208" t="s">
        <v>1</v>
      </c>
      <c r="F268" s="209" t="s">
        <v>842</v>
      </c>
      <c r="G268" s="206"/>
      <c r="H268" s="210">
        <v>82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172</v>
      </c>
      <c r="AU268" s="216" t="s">
        <v>86</v>
      </c>
      <c r="AV268" s="13" t="s">
        <v>86</v>
      </c>
      <c r="AW268" s="13" t="s">
        <v>32</v>
      </c>
      <c r="AX268" s="13" t="s">
        <v>76</v>
      </c>
      <c r="AY268" s="216" t="s">
        <v>155</v>
      </c>
    </row>
    <row r="269" spans="2:51" s="14" customFormat="1" ht="12">
      <c r="B269" s="217"/>
      <c r="C269" s="218"/>
      <c r="D269" s="207" t="s">
        <v>172</v>
      </c>
      <c r="E269" s="219" t="s">
        <v>1</v>
      </c>
      <c r="F269" s="220" t="s">
        <v>174</v>
      </c>
      <c r="G269" s="218"/>
      <c r="H269" s="221">
        <v>82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172</v>
      </c>
      <c r="AU269" s="227" t="s">
        <v>86</v>
      </c>
      <c r="AV269" s="14" t="s">
        <v>162</v>
      </c>
      <c r="AW269" s="14" t="s">
        <v>32</v>
      </c>
      <c r="AX269" s="14" t="s">
        <v>84</v>
      </c>
      <c r="AY269" s="227" t="s">
        <v>155</v>
      </c>
    </row>
    <row r="270" spans="2:63" s="12" customFormat="1" ht="22.7" customHeight="1">
      <c r="B270" s="176"/>
      <c r="C270" s="177"/>
      <c r="D270" s="178" t="s">
        <v>75</v>
      </c>
      <c r="E270" s="190" t="s">
        <v>197</v>
      </c>
      <c r="F270" s="190" t="s">
        <v>269</v>
      </c>
      <c r="G270" s="177"/>
      <c r="H270" s="177"/>
      <c r="I270" s="180"/>
      <c r="J270" s="191">
        <f>BK270</f>
        <v>0</v>
      </c>
      <c r="K270" s="177"/>
      <c r="L270" s="182"/>
      <c r="M270" s="183"/>
      <c r="N270" s="184"/>
      <c r="O270" s="184"/>
      <c r="P270" s="185">
        <f>SUM(P271:P293)</f>
        <v>0</v>
      </c>
      <c r="Q270" s="184"/>
      <c r="R270" s="185">
        <f>SUM(R271:R293)</f>
        <v>2.30946</v>
      </c>
      <c r="S270" s="184"/>
      <c r="T270" s="186">
        <f>SUM(T271:T293)</f>
        <v>0</v>
      </c>
      <c r="AR270" s="187" t="s">
        <v>84</v>
      </c>
      <c r="AT270" s="188" t="s">
        <v>75</v>
      </c>
      <c r="AU270" s="188" t="s">
        <v>84</v>
      </c>
      <c r="AY270" s="187" t="s">
        <v>155</v>
      </c>
      <c r="BK270" s="189">
        <f>SUM(BK271:BK293)</f>
        <v>0</v>
      </c>
    </row>
    <row r="271" spans="1:65" s="2" customFormat="1" ht="44.25" customHeight="1">
      <c r="A271" s="34"/>
      <c r="B271" s="35"/>
      <c r="C271" s="192" t="s">
        <v>344</v>
      </c>
      <c r="D271" s="192" t="s">
        <v>157</v>
      </c>
      <c r="E271" s="193" t="s">
        <v>271</v>
      </c>
      <c r="F271" s="194" t="s">
        <v>272</v>
      </c>
      <c r="G271" s="195" t="s">
        <v>170</v>
      </c>
      <c r="H271" s="196">
        <v>29</v>
      </c>
      <c r="I271" s="197"/>
      <c r="J271" s="198">
        <f>ROUND(I271*H271,2)</f>
        <v>0</v>
      </c>
      <c r="K271" s="194" t="s">
        <v>161</v>
      </c>
      <c r="L271" s="39"/>
      <c r="M271" s="199" t="s">
        <v>1</v>
      </c>
      <c r="N271" s="200" t="s">
        <v>41</v>
      </c>
      <c r="O271" s="71"/>
      <c r="P271" s="201">
        <f>O271*H271</f>
        <v>0</v>
      </c>
      <c r="Q271" s="201">
        <v>0.00276</v>
      </c>
      <c r="R271" s="201">
        <f>Q271*H271</f>
        <v>0.08004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162</v>
      </c>
      <c r="AT271" s="203" t="s">
        <v>157</v>
      </c>
      <c r="AU271" s="203" t="s">
        <v>86</v>
      </c>
      <c r="AY271" s="17" t="s">
        <v>155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7" t="s">
        <v>84</v>
      </c>
      <c r="BK271" s="204">
        <f>ROUND(I271*H271,2)</f>
        <v>0</v>
      </c>
      <c r="BL271" s="17" t="s">
        <v>162</v>
      </c>
      <c r="BM271" s="203" t="s">
        <v>843</v>
      </c>
    </row>
    <row r="272" spans="2:51" s="13" customFormat="1" ht="12">
      <c r="B272" s="205"/>
      <c r="C272" s="206"/>
      <c r="D272" s="207" t="s">
        <v>172</v>
      </c>
      <c r="E272" s="208" t="s">
        <v>1</v>
      </c>
      <c r="F272" s="209" t="s">
        <v>844</v>
      </c>
      <c r="G272" s="206"/>
      <c r="H272" s="210">
        <v>29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172</v>
      </c>
      <c r="AU272" s="216" t="s">
        <v>86</v>
      </c>
      <c r="AV272" s="13" t="s">
        <v>86</v>
      </c>
      <c r="AW272" s="13" t="s">
        <v>32</v>
      </c>
      <c r="AX272" s="13" t="s">
        <v>76</v>
      </c>
      <c r="AY272" s="216" t="s">
        <v>155</v>
      </c>
    </row>
    <row r="273" spans="2:51" s="14" customFormat="1" ht="12">
      <c r="B273" s="217"/>
      <c r="C273" s="218"/>
      <c r="D273" s="207" t="s">
        <v>172</v>
      </c>
      <c r="E273" s="219" t="s">
        <v>1</v>
      </c>
      <c r="F273" s="220" t="s">
        <v>174</v>
      </c>
      <c r="G273" s="218"/>
      <c r="H273" s="221">
        <v>29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172</v>
      </c>
      <c r="AU273" s="227" t="s">
        <v>86</v>
      </c>
      <c r="AV273" s="14" t="s">
        <v>162</v>
      </c>
      <c r="AW273" s="14" t="s">
        <v>32</v>
      </c>
      <c r="AX273" s="14" t="s">
        <v>84</v>
      </c>
      <c r="AY273" s="227" t="s">
        <v>155</v>
      </c>
    </row>
    <row r="274" spans="1:65" s="2" customFormat="1" ht="37.7" customHeight="1">
      <c r="A274" s="34"/>
      <c r="B274" s="35"/>
      <c r="C274" s="192" t="s">
        <v>349</v>
      </c>
      <c r="D274" s="192" t="s">
        <v>157</v>
      </c>
      <c r="E274" s="193" t="s">
        <v>276</v>
      </c>
      <c r="F274" s="194" t="s">
        <v>277</v>
      </c>
      <c r="G274" s="195" t="s">
        <v>278</v>
      </c>
      <c r="H274" s="196">
        <v>6</v>
      </c>
      <c r="I274" s="197"/>
      <c r="J274" s="198">
        <f>ROUND(I274*H274,2)</f>
        <v>0</v>
      </c>
      <c r="K274" s="194" t="s">
        <v>161</v>
      </c>
      <c r="L274" s="39"/>
      <c r="M274" s="199" t="s">
        <v>1</v>
      </c>
      <c r="N274" s="200" t="s">
        <v>41</v>
      </c>
      <c r="O274" s="71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162</v>
      </c>
      <c r="AT274" s="203" t="s">
        <v>157</v>
      </c>
      <c r="AU274" s="203" t="s">
        <v>86</v>
      </c>
      <c r="AY274" s="17" t="s">
        <v>155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84</v>
      </c>
      <c r="BK274" s="204">
        <f>ROUND(I274*H274,2)</f>
        <v>0</v>
      </c>
      <c r="BL274" s="17" t="s">
        <v>162</v>
      </c>
      <c r="BM274" s="203" t="s">
        <v>845</v>
      </c>
    </row>
    <row r="275" spans="2:51" s="13" customFormat="1" ht="12">
      <c r="B275" s="205"/>
      <c r="C275" s="206"/>
      <c r="D275" s="207" t="s">
        <v>172</v>
      </c>
      <c r="E275" s="208" t="s">
        <v>1</v>
      </c>
      <c r="F275" s="209" t="s">
        <v>846</v>
      </c>
      <c r="G275" s="206"/>
      <c r="H275" s="210">
        <v>6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172</v>
      </c>
      <c r="AU275" s="216" t="s">
        <v>86</v>
      </c>
      <c r="AV275" s="13" t="s">
        <v>86</v>
      </c>
      <c r="AW275" s="13" t="s">
        <v>32</v>
      </c>
      <c r="AX275" s="13" t="s">
        <v>84</v>
      </c>
      <c r="AY275" s="216" t="s">
        <v>155</v>
      </c>
    </row>
    <row r="276" spans="1:65" s="2" customFormat="1" ht="16.5" customHeight="1">
      <c r="A276" s="34"/>
      <c r="B276" s="35"/>
      <c r="C276" s="228" t="s">
        <v>354</v>
      </c>
      <c r="D276" s="228" t="s">
        <v>204</v>
      </c>
      <c r="E276" s="229" t="s">
        <v>282</v>
      </c>
      <c r="F276" s="230" t="s">
        <v>283</v>
      </c>
      <c r="G276" s="231" t="s">
        <v>278</v>
      </c>
      <c r="H276" s="232">
        <v>6</v>
      </c>
      <c r="I276" s="233"/>
      <c r="J276" s="234">
        <f>ROUND(I276*H276,2)</f>
        <v>0</v>
      </c>
      <c r="K276" s="230" t="s">
        <v>161</v>
      </c>
      <c r="L276" s="235"/>
      <c r="M276" s="236" t="s">
        <v>1</v>
      </c>
      <c r="N276" s="237" t="s">
        <v>41</v>
      </c>
      <c r="O276" s="71"/>
      <c r="P276" s="201">
        <f>O276*H276</f>
        <v>0</v>
      </c>
      <c r="Q276" s="201">
        <v>0.00065</v>
      </c>
      <c r="R276" s="201">
        <f>Q276*H276</f>
        <v>0.0039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197</v>
      </c>
      <c r="AT276" s="203" t="s">
        <v>204</v>
      </c>
      <c r="AU276" s="203" t="s">
        <v>86</v>
      </c>
      <c r="AY276" s="17" t="s">
        <v>155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7" t="s">
        <v>84</v>
      </c>
      <c r="BK276" s="204">
        <f>ROUND(I276*H276,2)</f>
        <v>0</v>
      </c>
      <c r="BL276" s="17" t="s">
        <v>162</v>
      </c>
      <c r="BM276" s="203" t="s">
        <v>847</v>
      </c>
    </row>
    <row r="277" spans="2:51" s="13" customFormat="1" ht="12">
      <c r="B277" s="205"/>
      <c r="C277" s="206"/>
      <c r="D277" s="207" t="s">
        <v>172</v>
      </c>
      <c r="E277" s="208" t="s">
        <v>1</v>
      </c>
      <c r="F277" s="209" t="s">
        <v>846</v>
      </c>
      <c r="G277" s="206"/>
      <c r="H277" s="210">
        <v>6</v>
      </c>
      <c r="I277" s="211"/>
      <c r="J277" s="206"/>
      <c r="K277" s="206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172</v>
      </c>
      <c r="AU277" s="216" t="s">
        <v>86</v>
      </c>
      <c r="AV277" s="13" t="s">
        <v>86</v>
      </c>
      <c r="AW277" s="13" t="s">
        <v>32</v>
      </c>
      <c r="AX277" s="13" t="s">
        <v>84</v>
      </c>
      <c r="AY277" s="216" t="s">
        <v>155</v>
      </c>
    </row>
    <row r="278" spans="1:65" s="2" customFormat="1" ht="24.2" customHeight="1">
      <c r="A278" s="34"/>
      <c r="B278" s="35"/>
      <c r="C278" s="192" t="s">
        <v>359</v>
      </c>
      <c r="D278" s="192" t="s">
        <v>157</v>
      </c>
      <c r="E278" s="193" t="s">
        <v>286</v>
      </c>
      <c r="F278" s="194" t="s">
        <v>287</v>
      </c>
      <c r="G278" s="195" t="s">
        <v>278</v>
      </c>
      <c r="H278" s="196">
        <v>2</v>
      </c>
      <c r="I278" s="197"/>
      <c r="J278" s="198">
        <f aca="true" t="shared" si="0" ref="J278:J290">ROUND(I278*H278,2)</f>
        <v>0</v>
      </c>
      <c r="K278" s="194" t="s">
        <v>161</v>
      </c>
      <c r="L278" s="39"/>
      <c r="M278" s="199" t="s">
        <v>1</v>
      </c>
      <c r="N278" s="200" t="s">
        <v>41</v>
      </c>
      <c r="O278" s="71"/>
      <c r="P278" s="201">
        <f aca="true" t="shared" si="1" ref="P278:P290">O278*H278</f>
        <v>0</v>
      </c>
      <c r="Q278" s="201">
        <v>0.12422</v>
      </c>
      <c r="R278" s="201">
        <f aca="true" t="shared" si="2" ref="R278:R290">Q278*H278</f>
        <v>0.24844</v>
      </c>
      <c r="S278" s="201">
        <v>0</v>
      </c>
      <c r="T278" s="202">
        <f aca="true" t="shared" si="3" ref="T278:T290"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162</v>
      </c>
      <c r="AT278" s="203" t="s">
        <v>157</v>
      </c>
      <c r="AU278" s="203" t="s">
        <v>86</v>
      </c>
      <c r="AY278" s="17" t="s">
        <v>155</v>
      </c>
      <c r="BE278" s="204">
        <f aca="true" t="shared" si="4" ref="BE278:BE290">IF(N278="základní",J278,0)</f>
        <v>0</v>
      </c>
      <c r="BF278" s="204">
        <f aca="true" t="shared" si="5" ref="BF278:BF290">IF(N278="snížená",J278,0)</f>
        <v>0</v>
      </c>
      <c r="BG278" s="204">
        <f aca="true" t="shared" si="6" ref="BG278:BG290">IF(N278="zákl. přenesená",J278,0)</f>
        <v>0</v>
      </c>
      <c r="BH278" s="204">
        <f aca="true" t="shared" si="7" ref="BH278:BH290">IF(N278="sníž. přenesená",J278,0)</f>
        <v>0</v>
      </c>
      <c r="BI278" s="204">
        <f aca="true" t="shared" si="8" ref="BI278:BI290">IF(N278="nulová",J278,0)</f>
        <v>0</v>
      </c>
      <c r="BJ278" s="17" t="s">
        <v>84</v>
      </c>
      <c r="BK278" s="204">
        <f aca="true" t="shared" si="9" ref="BK278:BK290">ROUND(I278*H278,2)</f>
        <v>0</v>
      </c>
      <c r="BL278" s="17" t="s">
        <v>162</v>
      </c>
      <c r="BM278" s="203" t="s">
        <v>848</v>
      </c>
    </row>
    <row r="279" spans="1:65" s="2" customFormat="1" ht="24.2" customHeight="1">
      <c r="A279" s="34"/>
      <c r="B279" s="35"/>
      <c r="C279" s="228" t="s">
        <v>364</v>
      </c>
      <c r="D279" s="228" t="s">
        <v>204</v>
      </c>
      <c r="E279" s="229" t="s">
        <v>290</v>
      </c>
      <c r="F279" s="230" t="s">
        <v>291</v>
      </c>
      <c r="G279" s="231" t="s">
        <v>278</v>
      </c>
      <c r="H279" s="232">
        <v>2</v>
      </c>
      <c r="I279" s="233"/>
      <c r="J279" s="234">
        <f t="shared" si="0"/>
        <v>0</v>
      </c>
      <c r="K279" s="230" t="s">
        <v>161</v>
      </c>
      <c r="L279" s="235"/>
      <c r="M279" s="236" t="s">
        <v>1</v>
      </c>
      <c r="N279" s="237" t="s">
        <v>41</v>
      </c>
      <c r="O279" s="71"/>
      <c r="P279" s="201">
        <f t="shared" si="1"/>
        <v>0</v>
      </c>
      <c r="Q279" s="201">
        <v>0.072</v>
      </c>
      <c r="R279" s="201">
        <f t="shared" si="2"/>
        <v>0.144</v>
      </c>
      <c r="S279" s="201">
        <v>0</v>
      </c>
      <c r="T279" s="202">
        <f t="shared" si="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197</v>
      </c>
      <c r="AT279" s="203" t="s">
        <v>204</v>
      </c>
      <c r="AU279" s="203" t="s">
        <v>86</v>
      </c>
      <c r="AY279" s="17" t="s">
        <v>155</v>
      </c>
      <c r="BE279" s="204">
        <f t="shared" si="4"/>
        <v>0</v>
      </c>
      <c r="BF279" s="204">
        <f t="shared" si="5"/>
        <v>0</v>
      </c>
      <c r="BG279" s="204">
        <f t="shared" si="6"/>
        <v>0</v>
      </c>
      <c r="BH279" s="204">
        <f t="shared" si="7"/>
        <v>0</v>
      </c>
      <c r="BI279" s="204">
        <f t="shared" si="8"/>
        <v>0</v>
      </c>
      <c r="BJ279" s="17" t="s">
        <v>84</v>
      </c>
      <c r="BK279" s="204">
        <f t="shared" si="9"/>
        <v>0</v>
      </c>
      <c r="BL279" s="17" t="s">
        <v>162</v>
      </c>
      <c r="BM279" s="203" t="s">
        <v>849</v>
      </c>
    </row>
    <row r="280" spans="1:65" s="2" customFormat="1" ht="24.2" customHeight="1">
      <c r="A280" s="34"/>
      <c r="B280" s="35"/>
      <c r="C280" s="192" t="s">
        <v>368</v>
      </c>
      <c r="D280" s="192" t="s">
        <v>157</v>
      </c>
      <c r="E280" s="193" t="s">
        <v>294</v>
      </c>
      <c r="F280" s="194" t="s">
        <v>295</v>
      </c>
      <c r="G280" s="195" t="s">
        <v>278</v>
      </c>
      <c r="H280" s="196">
        <v>2</v>
      </c>
      <c r="I280" s="197"/>
      <c r="J280" s="198">
        <f t="shared" si="0"/>
        <v>0</v>
      </c>
      <c r="K280" s="194" t="s">
        <v>161</v>
      </c>
      <c r="L280" s="39"/>
      <c r="M280" s="199" t="s">
        <v>1</v>
      </c>
      <c r="N280" s="200" t="s">
        <v>41</v>
      </c>
      <c r="O280" s="71"/>
      <c r="P280" s="201">
        <f t="shared" si="1"/>
        <v>0</v>
      </c>
      <c r="Q280" s="201">
        <v>0.02972</v>
      </c>
      <c r="R280" s="201">
        <f t="shared" si="2"/>
        <v>0.05944</v>
      </c>
      <c r="S280" s="201">
        <v>0</v>
      </c>
      <c r="T280" s="202">
        <f t="shared" si="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162</v>
      </c>
      <c r="AT280" s="203" t="s">
        <v>157</v>
      </c>
      <c r="AU280" s="203" t="s">
        <v>86</v>
      </c>
      <c r="AY280" s="17" t="s">
        <v>155</v>
      </c>
      <c r="BE280" s="204">
        <f t="shared" si="4"/>
        <v>0</v>
      </c>
      <c r="BF280" s="204">
        <f t="shared" si="5"/>
        <v>0</v>
      </c>
      <c r="BG280" s="204">
        <f t="shared" si="6"/>
        <v>0</v>
      </c>
      <c r="BH280" s="204">
        <f t="shared" si="7"/>
        <v>0</v>
      </c>
      <c r="BI280" s="204">
        <f t="shared" si="8"/>
        <v>0</v>
      </c>
      <c r="BJ280" s="17" t="s">
        <v>84</v>
      </c>
      <c r="BK280" s="204">
        <f t="shared" si="9"/>
        <v>0</v>
      </c>
      <c r="BL280" s="17" t="s">
        <v>162</v>
      </c>
      <c r="BM280" s="203" t="s">
        <v>850</v>
      </c>
    </row>
    <row r="281" spans="1:65" s="2" customFormat="1" ht="24.2" customHeight="1">
      <c r="A281" s="34"/>
      <c r="B281" s="35"/>
      <c r="C281" s="228" t="s">
        <v>373</v>
      </c>
      <c r="D281" s="228" t="s">
        <v>204</v>
      </c>
      <c r="E281" s="229" t="s">
        <v>298</v>
      </c>
      <c r="F281" s="230" t="s">
        <v>299</v>
      </c>
      <c r="G281" s="231" t="s">
        <v>278</v>
      </c>
      <c r="H281" s="232">
        <v>2</v>
      </c>
      <c r="I281" s="233"/>
      <c r="J281" s="234">
        <f t="shared" si="0"/>
        <v>0</v>
      </c>
      <c r="K281" s="230" t="s">
        <v>161</v>
      </c>
      <c r="L281" s="235"/>
      <c r="M281" s="236" t="s">
        <v>1</v>
      </c>
      <c r="N281" s="237" t="s">
        <v>41</v>
      </c>
      <c r="O281" s="71"/>
      <c r="P281" s="201">
        <f t="shared" si="1"/>
        <v>0</v>
      </c>
      <c r="Q281" s="201">
        <v>0.055</v>
      </c>
      <c r="R281" s="201">
        <f t="shared" si="2"/>
        <v>0.11</v>
      </c>
      <c r="S281" s="201">
        <v>0</v>
      </c>
      <c r="T281" s="202">
        <f t="shared" si="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197</v>
      </c>
      <c r="AT281" s="203" t="s">
        <v>204</v>
      </c>
      <c r="AU281" s="203" t="s">
        <v>86</v>
      </c>
      <c r="AY281" s="17" t="s">
        <v>155</v>
      </c>
      <c r="BE281" s="204">
        <f t="shared" si="4"/>
        <v>0</v>
      </c>
      <c r="BF281" s="204">
        <f t="shared" si="5"/>
        <v>0</v>
      </c>
      <c r="BG281" s="204">
        <f t="shared" si="6"/>
        <v>0</v>
      </c>
      <c r="BH281" s="204">
        <f t="shared" si="7"/>
        <v>0</v>
      </c>
      <c r="BI281" s="204">
        <f t="shared" si="8"/>
        <v>0</v>
      </c>
      <c r="BJ281" s="17" t="s">
        <v>84</v>
      </c>
      <c r="BK281" s="204">
        <f t="shared" si="9"/>
        <v>0</v>
      </c>
      <c r="BL281" s="17" t="s">
        <v>162</v>
      </c>
      <c r="BM281" s="203" t="s">
        <v>851</v>
      </c>
    </row>
    <row r="282" spans="1:65" s="2" customFormat="1" ht="24.2" customHeight="1">
      <c r="A282" s="34"/>
      <c r="B282" s="35"/>
      <c r="C282" s="192" t="s">
        <v>377</v>
      </c>
      <c r="D282" s="192" t="s">
        <v>157</v>
      </c>
      <c r="E282" s="193" t="s">
        <v>302</v>
      </c>
      <c r="F282" s="194" t="s">
        <v>303</v>
      </c>
      <c r="G282" s="195" t="s">
        <v>278</v>
      </c>
      <c r="H282" s="196">
        <v>2</v>
      </c>
      <c r="I282" s="197"/>
      <c r="J282" s="198">
        <f t="shared" si="0"/>
        <v>0</v>
      </c>
      <c r="K282" s="194" t="s">
        <v>161</v>
      </c>
      <c r="L282" s="39"/>
      <c r="M282" s="199" t="s">
        <v>1</v>
      </c>
      <c r="N282" s="200" t="s">
        <v>41</v>
      </c>
      <c r="O282" s="71"/>
      <c r="P282" s="201">
        <f t="shared" si="1"/>
        <v>0</v>
      </c>
      <c r="Q282" s="201">
        <v>0.02972</v>
      </c>
      <c r="R282" s="201">
        <f t="shared" si="2"/>
        <v>0.05944</v>
      </c>
      <c r="S282" s="201">
        <v>0</v>
      </c>
      <c r="T282" s="202">
        <f t="shared" si="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162</v>
      </c>
      <c r="AT282" s="203" t="s">
        <v>157</v>
      </c>
      <c r="AU282" s="203" t="s">
        <v>86</v>
      </c>
      <c r="AY282" s="17" t="s">
        <v>155</v>
      </c>
      <c r="BE282" s="204">
        <f t="shared" si="4"/>
        <v>0</v>
      </c>
      <c r="BF282" s="204">
        <f t="shared" si="5"/>
        <v>0</v>
      </c>
      <c r="BG282" s="204">
        <f t="shared" si="6"/>
        <v>0</v>
      </c>
      <c r="BH282" s="204">
        <f t="shared" si="7"/>
        <v>0</v>
      </c>
      <c r="BI282" s="204">
        <f t="shared" si="8"/>
        <v>0</v>
      </c>
      <c r="BJ282" s="17" t="s">
        <v>84</v>
      </c>
      <c r="BK282" s="204">
        <f t="shared" si="9"/>
        <v>0</v>
      </c>
      <c r="BL282" s="17" t="s">
        <v>162</v>
      </c>
      <c r="BM282" s="203" t="s">
        <v>852</v>
      </c>
    </row>
    <row r="283" spans="1:65" s="2" customFormat="1" ht="33" customHeight="1">
      <c r="A283" s="34"/>
      <c r="B283" s="35"/>
      <c r="C283" s="228" t="s">
        <v>381</v>
      </c>
      <c r="D283" s="228" t="s">
        <v>204</v>
      </c>
      <c r="E283" s="229" t="s">
        <v>306</v>
      </c>
      <c r="F283" s="230" t="s">
        <v>307</v>
      </c>
      <c r="G283" s="231" t="s">
        <v>278</v>
      </c>
      <c r="H283" s="232">
        <v>2</v>
      </c>
      <c r="I283" s="233"/>
      <c r="J283" s="234">
        <f t="shared" si="0"/>
        <v>0</v>
      </c>
      <c r="K283" s="230" t="s">
        <v>161</v>
      </c>
      <c r="L283" s="235"/>
      <c r="M283" s="236" t="s">
        <v>1</v>
      </c>
      <c r="N283" s="237" t="s">
        <v>41</v>
      </c>
      <c r="O283" s="71"/>
      <c r="P283" s="201">
        <f t="shared" si="1"/>
        <v>0</v>
      </c>
      <c r="Q283" s="201">
        <v>0.298</v>
      </c>
      <c r="R283" s="201">
        <f t="shared" si="2"/>
        <v>0.596</v>
      </c>
      <c r="S283" s="201">
        <v>0</v>
      </c>
      <c r="T283" s="202">
        <f t="shared" si="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197</v>
      </c>
      <c r="AT283" s="203" t="s">
        <v>204</v>
      </c>
      <c r="AU283" s="203" t="s">
        <v>86</v>
      </c>
      <c r="AY283" s="17" t="s">
        <v>155</v>
      </c>
      <c r="BE283" s="204">
        <f t="shared" si="4"/>
        <v>0</v>
      </c>
      <c r="BF283" s="204">
        <f t="shared" si="5"/>
        <v>0</v>
      </c>
      <c r="BG283" s="204">
        <f t="shared" si="6"/>
        <v>0</v>
      </c>
      <c r="BH283" s="204">
        <f t="shared" si="7"/>
        <v>0</v>
      </c>
      <c r="BI283" s="204">
        <f t="shared" si="8"/>
        <v>0</v>
      </c>
      <c r="BJ283" s="17" t="s">
        <v>84</v>
      </c>
      <c r="BK283" s="204">
        <f t="shared" si="9"/>
        <v>0</v>
      </c>
      <c r="BL283" s="17" t="s">
        <v>162</v>
      </c>
      <c r="BM283" s="203" t="s">
        <v>853</v>
      </c>
    </row>
    <row r="284" spans="1:65" s="2" customFormat="1" ht="24.2" customHeight="1">
      <c r="A284" s="34"/>
      <c r="B284" s="35"/>
      <c r="C284" s="192" t="s">
        <v>385</v>
      </c>
      <c r="D284" s="192" t="s">
        <v>157</v>
      </c>
      <c r="E284" s="193" t="s">
        <v>310</v>
      </c>
      <c r="F284" s="194" t="s">
        <v>311</v>
      </c>
      <c r="G284" s="195" t="s">
        <v>278</v>
      </c>
      <c r="H284" s="196">
        <v>2</v>
      </c>
      <c r="I284" s="197"/>
      <c r="J284" s="198">
        <f t="shared" si="0"/>
        <v>0</v>
      </c>
      <c r="K284" s="194" t="s">
        <v>161</v>
      </c>
      <c r="L284" s="39"/>
      <c r="M284" s="199" t="s">
        <v>1</v>
      </c>
      <c r="N284" s="200" t="s">
        <v>41</v>
      </c>
      <c r="O284" s="71"/>
      <c r="P284" s="201">
        <f t="shared" si="1"/>
        <v>0</v>
      </c>
      <c r="Q284" s="201">
        <v>0.03076</v>
      </c>
      <c r="R284" s="201">
        <f t="shared" si="2"/>
        <v>0.06152</v>
      </c>
      <c r="S284" s="201">
        <v>0</v>
      </c>
      <c r="T284" s="202">
        <f t="shared" si="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3" t="s">
        <v>162</v>
      </c>
      <c r="AT284" s="203" t="s">
        <v>157</v>
      </c>
      <c r="AU284" s="203" t="s">
        <v>86</v>
      </c>
      <c r="AY284" s="17" t="s">
        <v>155</v>
      </c>
      <c r="BE284" s="204">
        <f t="shared" si="4"/>
        <v>0</v>
      </c>
      <c r="BF284" s="204">
        <f t="shared" si="5"/>
        <v>0</v>
      </c>
      <c r="BG284" s="204">
        <f t="shared" si="6"/>
        <v>0</v>
      </c>
      <c r="BH284" s="204">
        <f t="shared" si="7"/>
        <v>0</v>
      </c>
      <c r="BI284" s="204">
        <f t="shared" si="8"/>
        <v>0</v>
      </c>
      <c r="BJ284" s="17" t="s">
        <v>84</v>
      </c>
      <c r="BK284" s="204">
        <f t="shared" si="9"/>
        <v>0</v>
      </c>
      <c r="BL284" s="17" t="s">
        <v>162</v>
      </c>
      <c r="BM284" s="203" t="s">
        <v>854</v>
      </c>
    </row>
    <row r="285" spans="1:65" s="2" customFormat="1" ht="24.2" customHeight="1">
      <c r="A285" s="34"/>
      <c r="B285" s="35"/>
      <c r="C285" s="228" t="s">
        <v>363</v>
      </c>
      <c r="D285" s="228" t="s">
        <v>204</v>
      </c>
      <c r="E285" s="229" t="s">
        <v>314</v>
      </c>
      <c r="F285" s="230" t="s">
        <v>315</v>
      </c>
      <c r="G285" s="231" t="s">
        <v>278</v>
      </c>
      <c r="H285" s="232">
        <v>2</v>
      </c>
      <c r="I285" s="233"/>
      <c r="J285" s="234">
        <f t="shared" si="0"/>
        <v>0</v>
      </c>
      <c r="K285" s="230" t="s">
        <v>161</v>
      </c>
      <c r="L285" s="235"/>
      <c r="M285" s="236" t="s">
        <v>1</v>
      </c>
      <c r="N285" s="237" t="s">
        <v>41</v>
      </c>
      <c r="O285" s="71"/>
      <c r="P285" s="201">
        <f t="shared" si="1"/>
        <v>0</v>
      </c>
      <c r="Q285" s="201">
        <v>0.155</v>
      </c>
      <c r="R285" s="201">
        <f t="shared" si="2"/>
        <v>0.31</v>
      </c>
      <c r="S285" s="201">
        <v>0</v>
      </c>
      <c r="T285" s="202">
        <f t="shared" si="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197</v>
      </c>
      <c r="AT285" s="203" t="s">
        <v>204</v>
      </c>
      <c r="AU285" s="203" t="s">
        <v>86</v>
      </c>
      <c r="AY285" s="17" t="s">
        <v>155</v>
      </c>
      <c r="BE285" s="204">
        <f t="shared" si="4"/>
        <v>0</v>
      </c>
      <c r="BF285" s="204">
        <f t="shared" si="5"/>
        <v>0</v>
      </c>
      <c r="BG285" s="204">
        <f t="shared" si="6"/>
        <v>0</v>
      </c>
      <c r="BH285" s="204">
        <f t="shared" si="7"/>
        <v>0</v>
      </c>
      <c r="BI285" s="204">
        <f t="shared" si="8"/>
        <v>0</v>
      </c>
      <c r="BJ285" s="17" t="s">
        <v>84</v>
      </c>
      <c r="BK285" s="204">
        <f t="shared" si="9"/>
        <v>0</v>
      </c>
      <c r="BL285" s="17" t="s">
        <v>162</v>
      </c>
      <c r="BM285" s="203" t="s">
        <v>855</v>
      </c>
    </row>
    <row r="286" spans="1:65" s="2" customFormat="1" ht="24.2" customHeight="1">
      <c r="A286" s="34"/>
      <c r="B286" s="35"/>
      <c r="C286" s="192" t="s">
        <v>392</v>
      </c>
      <c r="D286" s="192" t="s">
        <v>157</v>
      </c>
      <c r="E286" s="193" t="s">
        <v>318</v>
      </c>
      <c r="F286" s="194" t="s">
        <v>319</v>
      </c>
      <c r="G286" s="195" t="s">
        <v>278</v>
      </c>
      <c r="H286" s="196">
        <v>2</v>
      </c>
      <c r="I286" s="197"/>
      <c r="J286" s="198">
        <f t="shared" si="0"/>
        <v>0</v>
      </c>
      <c r="K286" s="194" t="s">
        <v>161</v>
      </c>
      <c r="L286" s="39"/>
      <c r="M286" s="199" t="s">
        <v>1</v>
      </c>
      <c r="N286" s="200" t="s">
        <v>41</v>
      </c>
      <c r="O286" s="71"/>
      <c r="P286" s="201">
        <f t="shared" si="1"/>
        <v>0</v>
      </c>
      <c r="Q286" s="201">
        <v>0.21734</v>
      </c>
      <c r="R286" s="201">
        <f t="shared" si="2"/>
        <v>0.43468</v>
      </c>
      <c r="S286" s="201">
        <v>0</v>
      </c>
      <c r="T286" s="202">
        <f t="shared" si="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162</v>
      </c>
      <c r="AT286" s="203" t="s">
        <v>157</v>
      </c>
      <c r="AU286" s="203" t="s">
        <v>86</v>
      </c>
      <c r="AY286" s="17" t="s">
        <v>155</v>
      </c>
      <c r="BE286" s="204">
        <f t="shared" si="4"/>
        <v>0</v>
      </c>
      <c r="BF286" s="204">
        <f t="shared" si="5"/>
        <v>0</v>
      </c>
      <c r="BG286" s="204">
        <f t="shared" si="6"/>
        <v>0</v>
      </c>
      <c r="BH286" s="204">
        <f t="shared" si="7"/>
        <v>0</v>
      </c>
      <c r="BI286" s="204">
        <f t="shared" si="8"/>
        <v>0</v>
      </c>
      <c r="BJ286" s="17" t="s">
        <v>84</v>
      </c>
      <c r="BK286" s="204">
        <f t="shared" si="9"/>
        <v>0</v>
      </c>
      <c r="BL286" s="17" t="s">
        <v>162</v>
      </c>
      <c r="BM286" s="203" t="s">
        <v>856</v>
      </c>
    </row>
    <row r="287" spans="1:65" s="2" customFormat="1" ht="24.2" customHeight="1">
      <c r="A287" s="34"/>
      <c r="B287" s="35"/>
      <c r="C287" s="228" t="s">
        <v>397</v>
      </c>
      <c r="D287" s="228" t="s">
        <v>204</v>
      </c>
      <c r="E287" s="229" t="s">
        <v>857</v>
      </c>
      <c r="F287" s="230" t="s">
        <v>858</v>
      </c>
      <c r="G287" s="231" t="s">
        <v>278</v>
      </c>
      <c r="H287" s="232">
        <v>2</v>
      </c>
      <c r="I287" s="233"/>
      <c r="J287" s="234">
        <f t="shared" si="0"/>
        <v>0</v>
      </c>
      <c r="K287" s="230" t="s">
        <v>161</v>
      </c>
      <c r="L287" s="235"/>
      <c r="M287" s="236" t="s">
        <v>1</v>
      </c>
      <c r="N287" s="237" t="s">
        <v>41</v>
      </c>
      <c r="O287" s="71"/>
      <c r="P287" s="201">
        <f t="shared" si="1"/>
        <v>0</v>
      </c>
      <c r="Q287" s="201">
        <v>0.074</v>
      </c>
      <c r="R287" s="201">
        <f t="shared" si="2"/>
        <v>0.148</v>
      </c>
      <c r="S287" s="201">
        <v>0</v>
      </c>
      <c r="T287" s="202">
        <f t="shared" si="3"/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197</v>
      </c>
      <c r="AT287" s="203" t="s">
        <v>204</v>
      </c>
      <c r="AU287" s="203" t="s">
        <v>86</v>
      </c>
      <c r="AY287" s="17" t="s">
        <v>155</v>
      </c>
      <c r="BE287" s="204">
        <f t="shared" si="4"/>
        <v>0</v>
      </c>
      <c r="BF287" s="204">
        <f t="shared" si="5"/>
        <v>0</v>
      </c>
      <c r="BG287" s="204">
        <f t="shared" si="6"/>
        <v>0</v>
      </c>
      <c r="BH287" s="204">
        <f t="shared" si="7"/>
        <v>0</v>
      </c>
      <c r="BI287" s="204">
        <f t="shared" si="8"/>
        <v>0</v>
      </c>
      <c r="BJ287" s="17" t="s">
        <v>84</v>
      </c>
      <c r="BK287" s="204">
        <f t="shared" si="9"/>
        <v>0</v>
      </c>
      <c r="BL287" s="17" t="s">
        <v>162</v>
      </c>
      <c r="BM287" s="203" t="s">
        <v>859</v>
      </c>
    </row>
    <row r="288" spans="1:65" s="2" customFormat="1" ht="24.2" customHeight="1">
      <c r="A288" s="34"/>
      <c r="B288" s="35"/>
      <c r="C288" s="228" t="s">
        <v>401</v>
      </c>
      <c r="D288" s="228" t="s">
        <v>204</v>
      </c>
      <c r="E288" s="229" t="s">
        <v>326</v>
      </c>
      <c r="F288" s="230" t="s">
        <v>327</v>
      </c>
      <c r="G288" s="231" t="s">
        <v>278</v>
      </c>
      <c r="H288" s="232">
        <v>2</v>
      </c>
      <c r="I288" s="233"/>
      <c r="J288" s="234">
        <f t="shared" si="0"/>
        <v>0</v>
      </c>
      <c r="K288" s="230" t="s">
        <v>1</v>
      </c>
      <c r="L288" s="235"/>
      <c r="M288" s="236" t="s">
        <v>1</v>
      </c>
      <c r="N288" s="237" t="s">
        <v>41</v>
      </c>
      <c r="O288" s="71"/>
      <c r="P288" s="201">
        <f t="shared" si="1"/>
        <v>0</v>
      </c>
      <c r="Q288" s="201">
        <v>0.004</v>
      </c>
      <c r="R288" s="201">
        <f t="shared" si="2"/>
        <v>0.008</v>
      </c>
      <c r="S288" s="201">
        <v>0</v>
      </c>
      <c r="T288" s="202">
        <f t="shared" si="3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197</v>
      </c>
      <c r="AT288" s="203" t="s">
        <v>204</v>
      </c>
      <c r="AU288" s="203" t="s">
        <v>86</v>
      </c>
      <c r="AY288" s="17" t="s">
        <v>155</v>
      </c>
      <c r="BE288" s="204">
        <f t="shared" si="4"/>
        <v>0</v>
      </c>
      <c r="BF288" s="204">
        <f t="shared" si="5"/>
        <v>0</v>
      </c>
      <c r="BG288" s="204">
        <f t="shared" si="6"/>
        <v>0</v>
      </c>
      <c r="BH288" s="204">
        <f t="shared" si="7"/>
        <v>0</v>
      </c>
      <c r="BI288" s="204">
        <f t="shared" si="8"/>
        <v>0</v>
      </c>
      <c r="BJ288" s="17" t="s">
        <v>84</v>
      </c>
      <c r="BK288" s="204">
        <f t="shared" si="9"/>
        <v>0</v>
      </c>
      <c r="BL288" s="17" t="s">
        <v>162</v>
      </c>
      <c r="BM288" s="203" t="s">
        <v>860</v>
      </c>
    </row>
    <row r="289" spans="1:65" s="2" customFormat="1" ht="24.2" customHeight="1">
      <c r="A289" s="34"/>
      <c r="B289" s="35"/>
      <c r="C289" s="228" t="s">
        <v>405</v>
      </c>
      <c r="D289" s="228" t="s">
        <v>204</v>
      </c>
      <c r="E289" s="229" t="s">
        <v>330</v>
      </c>
      <c r="F289" s="230" t="s">
        <v>331</v>
      </c>
      <c r="G289" s="231" t="s">
        <v>278</v>
      </c>
      <c r="H289" s="232">
        <v>2</v>
      </c>
      <c r="I289" s="233"/>
      <c r="J289" s="234">
        <f t="shared" si="0"/>
        <v>0</v>
      </c>
      <c r="K289" s="230" t="s">
        <v>1</v>
      </c>
      <c r="L289" s="235"/>
      <c r="M289" s="236" t="s">
        <v>1</v>
      </c>
      <c r="N289" s="237" t="s">
        <v>41</v>
      </c>
      <c r="O289" s="71"/>
      <c r="P289" s="201">
        <f t="shared" si="1"/>
        <v>0</v>
      </c>
      <c r="Q289" s="201">
        <v>0.023</v>
      </c>
      <c r="R289" s="201">
        <f t="shared" si="2"/>
        <v>0.046</v>
      </c>
      <c r="S289" s="201">
        <v>0</v>
      </c>
      <c r="T289" s="202">
        <f t="shared" si="3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197</v>
      </c>
      <c r="AT289" s="203" t="s">
        <v>204</v>
      </c>
      <c r="AU289" s="203" t="s">
        <v>86</v>
      </c>
      <c r="AY289" s="17" t="s">
        <v>155</v>
      </c>
      <c r="BE289" s="204">
        <f t="shared" si="4"/>
        <v>0</v>
      </c>
      <c r="BF289" s="204">
        <f t="shared" si="5"/>
        <v>0</v>
      </c>
      <c r="BG289" s="204">
        <f t="shared" si="6"/>
        <v>0</v>
      </c>
      <c r="BH289" s="204">
        <f t="shared" si="7"/>
        <v>0</v>
      </c>
      <c r="BI289" s="204">
        <f t="shared" si="8"/>
        <v>0</v>
      </c>
      <c r="BJ289" s="17" t="s">
        <v>84</v>
      </c>
      <c r="BK289" s="204">
        <f t="shared" si="9"/>
        <v>0</v>
      </c>
      <c r="BL289" s="17" t="s">
        <v>162</v>
      </c>
      <c r="BM289" s="203" t="s">
        <v>861</v>
      </c>
    </row>
    <row r="290" spans="1:65" s="2" customFormat="1" ht="33" customHeight="1">
      <c r="A290" s="34"/>
      <c r="B290" s="35"/>
      <c r="C290" s="192" t="s">
        <v>409</v>
      </c>
      <c r="D290" s="192" t="s">
        <v>157</v>
      </c>
      <c r="E290" s="193" t="s">
        <v>334</v>
      </c>
      <c r="F290" s="194" t="s">
        <v>335</v>
      </c>
      <c r="G290" s="195" t="s">
        <v>113</v>
      </c>
      <c r="H290" s="196">
        <v>9</v>
      </c>
      <c r="I290" s="197"/>
      <c r="J290" s="198">
        <f t="shared" si="0"/>
        <v>0</v>
      </c>
      <c r="K290" s="194" t="s">
        <v>161</v>
      </c>
      <c r="L290" s="39"/>
      <c r="M290" s="199" t="s">
        <v>1</v>
      </c>
      <c r="N290" s="200" t="s">
        <v>41</v>
      </c>
      <c r="O290" s="71"/>
      <c r="P290" s="201">
        <f t="shared" si="1"/>
        <v>0</v>
      </c>
      <c r="Q290" s="201">
        <v>0</v>
      </c>
      <c r="R290" s="201">
        <f t="shared" si="2"/>
        <v>0</v>
      </c>
      <c r="S290" s="201">
        <v>0</v>
      </c>
      <c r="T290" s="202">
        <f t="shared" si="3"/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162</v>
      </c>
      <c r="AT290" s="203" t="s">
        <v>157</v>
      </c>
      <c r="AU290" s="203" t="s">
        <v>86</v>
      </c>
      <c r="AY290" s="17" t="s">
        <v>155</v>
      </c>
      <c r="BE290" s="204">
        <f t="shared" si="4"/>
        <v>0</v>
      </c>
      <c r="BF290" s="204">
        <f t="shared" si="5"/>
        <v>0</v>
      </c>
      <c r="BG290" s="204">
        <f t="shared" si="6"/>
        <v>0</v>
      </c>
      <c r="BH290" s="204">
        <f t="shared" si="7"/>
        <v>0</v>
      </c>
      <c r="BI290" s="204">
        <f t="shared" si="8"/>
        <v>0</v>
      </c>
      <c r="BJ290" s="17" t="s">
        <v>84</v>
      </c>
      <c r="BK290" s="204">
        <f t="shared" si="9"/>
        <v>0</v>
      </c>
      <c r="BL290" s="17" t="s">
        <v>162</v>
      </c>
      <c r="BM290" s="203" t="s">
        <v>862</v>
      </c>
    </row>
    <row r="291" spans="1:47" s="2" customFormat="1" ht="19.5">
      <c r="A291" s="34"/>
      <c r="B291" s="35"/>
      <c r="C291" s="36"/>
      <c r="D291" s="207" t="s">
        <v>475</v>
      </c>
      <c r="E291" s="36"/>
      <c r="F291" s="238" t="s">
        <v>863</v>
      </c>
      <c r="G291" s="36"/>
      <c r="H291" s="36"/>
      <c r="I291" s="239"/>
      <c r="J291" s="36"/>
      <c r="K291" s="36"/>
      <c r="L291" s="39"/>
      <c r="M291" s="240"/>
      <c r="N291" s="241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475</v>
      </c>
      <c r="AU291" s="17" t="s">
        <v>86</v>
      </c>
    </row>
    <row r="292" spans="2:51" s="13" customFormat="1" ht="12">
      <c r="B292" s="205"/>
      <c r="C292" s="206"/>
      <c r="D292" s="207" t="s">
        <v>172</v>
      </c>
      <c r="E292" s="208" t="s">
        <v>1</v>
      </c>
      <c r="F292" s="209" t="s">
        <v>864</v>
      </c>
      <c r="G292" s="206"/>
      <c r="H292" s="210">
        <v>9</v>
      </c>
      <c r="I292" s="211"/>
      <c r="J292" s="206"/>
      <c r="K292" s="206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172</v>
      </c>
      <c r="AU292" s="216" t="s">
        <v>86</v>
      </c>
      <c r="AV292" s="13" t="s">
        <v>86</v>
      </c>
      <c r="AW292" s="13" t="s">
        <v>32</v>
      </c>
      <c r="AX292" s="13" t="s">
        <v>76</v>
      </c>
      <c r="AY292" s="216" t="s">
        <v>155</v>
      </c>
    </row>
    <row r="293" spans="2:51" s="14" customFormat="1" ht="12">
      <c r="B293" s="217"/>
      <c r="C293" s="218"/>
      <c r="D293" s="207" t="s">
        <v>172</v>
      </c>
      <c r="E293" s="219" t="s">
        <v>1</v>
      </c>
      <c r="F293" s="220" t="s">
        <v>174</v>
      </c>
      <c r="G293" s="218"/>
      <c r="H293" s="221">
        <v>9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172</v>
      </c>
      <c r="AU293" s="227" t="s">
        <v>86</v>
      </c>
      <c r="AV293" s="14" t="s">
        <v>162</v>
      </c>
      <c r="AW293" s="14" t="s">
        <v>32</v>
      </c>
      <c r="AX293" s="14" t="s">
        <v>84</v>
      </c>
      <c r="AY293" s="227" t="s">
        <v>155</v>
      </c>
    </row>
    <row r="294" spans="2:63" s="12" customFormat="1" ht="22.7" customHeight="1">
      <c r="B294" s="176"/>
      <c r="C294" s="177"/>
      <c r="D294" s="178" t="s">
        <v>75</v>
      </c>
      <c r="E294" s="190" t="s">
        <v>203</v>
      </c>
      <c r="F294" s="190" t="s">
        <v>338</v>
      </c>
      <c r="G294" s="177"/>
      <c r="H294" s="177"/>
      <c r="I294" s="180"/>
      <c r="J294" s="191">
        <f>BK294</f>
        <v>0</v>
      </c>
      <c r="K294" s="177"/>
      <c r="L294" s="182"/>
      <c r="M294" s="183"/>
      <c r="N294" s="184"/>
      <c r="O294" s="184"/>
      <c r="P294" s="185">
        <f>SUM(P295:P374)</f>
        <v>0</v>
      </c>
      <c r="Q294" s="184"/>
      <c r="R294" s="185">
        <f>SUM(R295:R374)</f>
        <v>156.2644</v>
      </c>
      <c r="S294" s="184"/>
      <c r="T294" s="186">
        <f>SUM(T295:T374)</f>
        <v>0</v>
      </c>
      <c r="AR294" s="187" t="s">
        <v>84</v>
      </c>
      <c r="AT294" s="188" t="s">
        <v>75</v>
      </c>
      <c r="AU294" s="188" t="s">
        <v>84</v>
      </c>
      <c r="AY294" s="187" t="s">
        <v>155</v>
      </c>
      <c r="BK294" s="189">
        <f>SUM(BK295:BK374)</f>
        <v>0</v>
      </c>
    </row>
    <row r="295" spans="1:65" s="2" customFormat="1" ht="37.7" customHeight="1">
      <c r="A295" s="34"/>
      <c r="B295" s="35"/>
      <c r="C295" s="192" t="s">
        <v>414</v>
      </c>
      <c r="D295" s="192" t="s">
        <v>157</v>
      </c>
      <c r="E295" s="193" t="s">
        <v>374</v>
      </c>
      <c r="F295" s="194" t="s">
        <v>375</v>
      </c>
      <c r="G295" s="195" t="s">
        <v>170</v>
      </c>
      <c r="H295" s="196">
        <v>46</v>
      </c>
      <c r="I295" s="197"/>
      <c r="J295" s="198">
        <f>ROUND(I295*H295,2)</f>
        <v>0</v>
      </c>
      <c r="K295" s="194" t="s">
        <v>161</v>
      </c>
      <c r="L295" s="39"/>
      <c r="M295" s="199" t="s">
        <v>1</v>
      </c>
      <c r="N295" s="200" t="s">
        <v>41</v>
      </c>
      <c r="O295" s="71"/>
      <c r="P295" s="201">
        <f>O295*H295</f>
        <v>0</v>
      </c>
      <c r="Q295" s="201">
        <v>0.03</v>
      </c>
      <c r="R295" s="201">
        <f>Q295*H295</f>
        <v>1.38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162</v>
      </c>
      <c r="AT295" s="203" t="s">
        <v>157</v>
      </c>
      <c r="AU295" s="203" t="s">
        <v>86</v>
      </c>
      <c r="AY295" s="17" t="s">
        <v>155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7" t="s">
        <v>84</v>
      </c>
      <c r="BK295" s="204">
        <f>ROUND(I295*H295,2)</f>
        <v>0</v>
      </c>
      <c r="BL295" s="17" t="s">
        <v>162</v>
      </c>
      <c r="BM295" s="203" t="s">
        <v>865</v>
      </c>
    </row>
    <row r="296" spans="2:51" s="13" customFormat="1" ht="12">
      <c r="B296" s="205"/>
      <c r="C296" s="206"/>
      <c r="D296" s="207" t="s">
        <v>172</v>
      </c>
      <c r="E296" s="208" t="s">
        <v>1</v>
      </c>
      <c r="F296" s="209" t="s">
        <v>373</v>
      </c>
      <c r="G296" s="206"/>
      <c r="H296" s="210">
        <v>46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172</v>
      </c>
      <c r="AU296" s="216" t="s">
        <v>86</v>
      </c>
      <c r="AV296" s="13" t="s">
        <v>86</v>
      </c>
      <c r="AW296" s="13" t="s">
        <v>32</v>
      </c>
      <c r="AX296" s="13" t="s">
        <v>76</v>
      </c>
      <c r="AY296" s="216" t="s">
        <v>155</v>
      </c>
    </row>
    <row r="297" spans="2:51" s="14" customFormat="1" ht="12">
      <c r="B297" s="217"/>
      <c r="C297" s="218"/>
      <c r="D297" s="207" t="s">
        <v>172</v>
      </c>
      <c r="E297" s="219" t="s">
        <v>1</v>
      </c>
      <c r="F297" s="220" t="s">
        <v>174</v>
      </c>
      <c r="G297" s="218"/>
      <c r="H297" s="221">
        <v>46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172</v>
      </c>
      <c r="AU297" s="227" t="s">
        <v>86</v>
      </c>
      <c r="AV297" s="14" t="s">
        <v>162</v>
      </c>
      <c r="AW297" s="14" t="s">
        <v>32</v>
      </c>
      <c r="AX297" s="14" t="s">
        <v>84</v>
      </c>
      <c r="AY297" s="227" t="s">
        <v>155</v>
      </c>
    </row>
    <row r="298" spans="1:65" s="2" customFormat="1" ht="55.5" customHeight="1">
      <c r="A298" s="34"/>
      <c r="B298" s="35"/>
      <c r="C298" s="192" t="s">
        <v>418</v>
      </c>
      <c r="D298" s="192" t="s">
        <v>157</v>
      </c>
      <c r="E298" s="193" t="s">
        <v>866</v>
      </c>
      <c r="F298" s="194" t="s">
        <v>867</v>
      </c>
      <c r="G298" s="195" t="s">
        <v>170</v>
      </c>
      <c r="H298" s="196">
        <v>45</v>
      </c>
      <c r="I298" s="197"/>
      <c r="J298" s="198">
        <f>ROUND(I298*H298,2)</f>
        <v>0</v>
      </c>
      <c r="K298" s="194" t="s">
        <v>161</v>
      </c>
      <c r="L298" s="39"/>
      <c r="M298" s="199" t="s">
        <v>1</v>
      </c>
      <c r="N298" s="200" t="s">
        <v>41</v>
      </c>
      <c r="O298" s="71"/>
      <c r="P298" s="201">
        <f>O298*H298</f>
        <v>0</v>
      </c>
      <c r="Q298" s="201">
        <v>0.03818</v>
      </c>
      <c r="R298" s="201">
        <f>Q298*H298</f>
        <v>1.7181</v>
      </c>
      <c r="S298" s="201">
        <v>0</v>
      </c>
      <c r="T298" s="20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162</v>
      </c>
      <c r="AT298" s="203" t="s">
        <v>157</v>
      </c>
      <c r="AU298" s="203" t="s">
        <v>86</v>
      </c>
      <c r="AY298" s="17" t="s">
        <v>155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7" t="s">
        <v>84</v>
      </c>
      <c r="BK298" s="204">
        <f>ROUND(I298*H298,2)</f>
        <v>0</v>
      </c>
      <c r="BL298" s="17" t="s">
        <v>162</v>
      </c>
      <c r="BM298" s="203" t="s">
        <v>868</v>
      </c>
    </row>
    <row r="299" spans="1:47" s="2" customFormat="1" ht="19.5">
      <c r="A299" s="34"/>
      <c r="B299" s="35"/>
      <c r="C299" s="36"/>
      <c r="D299" s="207" t="s">
        <v>475</v>
      </c>
      <c r="E299" s="36"/>
      <c r="F299" s="238" t="s">
        <v>869</v>
      </c>
      <c r="G299" s="36"/>
      <c r="H299" s="36"/>
      <c r="I299" s="239"/>
      <c r="J299" s="36"/>
      <c r="K299" s="36"/>
      <c r="L299" s="39"/>
      <c r="M299" s="240"/>
      <c r="N299" s="241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475</v>
      </c>
      <c r="AU299" s="17" t="s">
        <v>86</v>
      </c>
    </row>
    <row r="300" spans="2:51" s="13" customFormat="1" ht="12">
      <c r="B300" s="205"/>
      <c r="C300" s="206"/>
      <c r="D300" s="207" t="s">
        <v>172</v>
      </c>
      <c r="E300" s="208" t="s">
        <v>1</v>
      </c>
      <c r="F300" s="209" t="s">
        <v>368</v>
      </c>
      <c r="G300" s="206"/>
      <c r="H300" s="210">
        <v>45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172</v>
      </c>
      <c r="AU300" s="216" t="s">
        <v>86</v>
      </c>
      <c r="AV300" s="13" t="s">
        <v>86</v>
      </c>
      <c r="AW300" s="13" t="s">
        <v>32</v>
      </c>
      <c r="AX300" s="13" t="s">
        <v>76</v>
      </c>
      <c r="AY300" s="216" t="s">
        <v>155</v>
      </c>
    </row>
    <row r="301" spans="2:51" s="14" customFormat="1" ht="12">
      <c r="B301" s="217"/>
      <c r="C301" s="218"/>
      <c r="D301" s="207" t="s">
        <v>172</v>
      </c>
      <c r="E301" s="219" t="s">
        <v>1</v>
      </c>
      <c r="F301" s="220" t="s">
        <v>174</v>
      </c>
      <c r="G301" s="218"/>
      <c r="H301" s="221">
        <v>45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172</v>
      </c>
      <c r="AU301" s="227" t="s">
        <v>86</v>
      </c>
      <c r="AV301" s="14" t="s">
        <v>162</v>
      </c>
      <c r="AW301" s="14" t="s">
        <v>32</v>
      </c>
      <c r="AX301" s="14" t="s">
        <v>84</v>
      </c>
      <c r="AY301" s="227" t="s">
        <v>155</v>
      </c>
    </row>
    <row r="302" spans="1:65" s="2" customFormat="1" ht="24.2" customHeight="1">
      <c r="A302" s="34"/>
      <c r="B302" s="35"/>
      <c r="C302" s="192" t="s">
        <v>422</v>
      </c>
      <c r="D302" s="192" t="s">
        <v>157</v>
      </c>
      <c r="E302" s="193" t="s">
        <v>393</v>
      </c>
      <c r="F302" s="194" t="s">
        <v>394</v>
      </c>
      <c r="G302" s="195" t="s">
        <v>278</v>
      </c>
      <c r="H302" s="196">
        <v>20</v>
      </c>
      <c r="I302" s="197"/>
      <c r="J302" s="198">
        <f>ROUND(I302*H302,2)</f>
        <v>0</v>
      </c>
      <c r="K302" s="194" t="s">
        <v>161</v>
      </c>
      <c r="L302" s="39"/>
      <c r="M302" s="199" t="s">
        <v>1</v>
      </c>
      <c r="N302" s="200" t="s">
        <v>41</v>
      </c>
      <c r="O302" s="71"/>
      <c r="P302" s="201">
        <f>O302*H302</f>
        <v>0</v>
      </c>
      <c r="Q302" s="201">
        <v>0.0007</v>
      </c>
      <c r="R302" s="201">
        <f>Q302*H302</f>
        <v>0.014</v>
      </c>
      <c r="S302" s="201">
        <v>0</v>
      </c>
      <c r="T302" s="202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3" t="s">
        <v>162</v>
      </c>
      <c r="AT302" s="203" t="s">
        <v>157</v>
      </c>
      <c r="AU302" s="203" t="s">
        <v>86</v>
      </c>
      <c r="AY302" s="17" t="s">
        <v>155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17" t="s">
        <v>84</v>
      </c>
      <c r="BK302" s="204">
        <f>ROUND(I302*H302,2)</f>
        <v>0</v>
      </c>
      <c r="BL302" s="17" t="s">
        <v>162</v>
      </c>
      <c r="BM302" s="203" t="s">
        <v>870</v>
      </c>
    </row>
    <row r="303" spans="1:65" s="2" customFormat="1" ht="24.2" customHeight="1">
      <c r="A303" s="34"/>
      <c r="B303" s="35"/>
      <c r="C303" s="192" t="s">
        <v>426</v>
      </c>
      <c r="D303" s="192" t="s">
        <v>157</v>
      </c>
      <c r="E303" s="193" t="s">
        <v>398</v>
      </c>
      <c r="F303" s="194" t="s">
        <v>399</v>
      </c>
      <c r="G303" s="195" t="s">
        <v>278</v>
      </c>
      <c r="H303" s="196">
        <v>16</v>
      </c>
      <c r="I303" s="197"/>
      <c r="J303" s="198">
        <f>ROUND(I303*H303,2)</f>
        <v>0</v>
      </c>
      <c r="K303" s="194" t="s">
        <v>161</v>
      </c>
      <c r="L303" s="39"/>
      <c r="M303" s="199" t="s">
        <v>1</v>
      </c>
      <c r="N303" s="200" t="s">
        <v>41</v>
      </c>
      <c r="O303" s="71"/>
      <c r="P303" s="201">
        <f>O303*H303</f>
        <v>0</v>
      </c>
      <c r="Q303" s="201">
        <v>0.11241</v>
      </c>
      <c r="R303" s="201">
        <f>Q303*H303</f>
        <v>1.79856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162</v>
      </c>
      <c r="AT303" s="203" t="s">
        <v>157</v>
      </c>
      <c r="AU303" s="203" t="s">
        <v>86</v>
      </c>
      <c r="AY303" s="17" t="s">
        <v>155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7" t="s">
        <v>84</v>
      </c>
      <c r="BK303" s="204">
        <f>ROUND(I303*H303,2)</f>
        <v>0</v>
      </c>
      <c r="BL303" s="17" t="s">
        <v>162</v>
      </c>
      <c r="BM303" s="203" t="s">
        <v>871</v>
      </c>
    </row>
    <row r="304" spans="1:65" s="2" customFormat="1" ht="21.75" customHeight="1">
      <c r="A304" s="34"/>
      <c r="B304" s="35"/>
      <c r="C304" s="228" t="s">
        <v>430</v>
      </c>
      <c r="D304" s="228" t="s">
        <v>204</v>
      </c>
      <c r="E304" s="229" t="s">
        <v>402</v>
      </c>
      <c r="F304" s="230" t="s">
        <v>403</v>
      </c>
      <c r="G304" s="231" t="s">
        <v>278</v>
      </c>
      <c r="H304" s="232">
        <v>16</v>
      </c>
      <c r="I304" s="233"/>
      <c r="J304" s="234">
        <f>ROUND(I304*H304,2)</f>
        <v>0</v>
      </c>
      <c r="K304" s="230" t="s">
        <v>161</v>
      </c>
      <c r="L304" s="235"/>
      <c r="M304" s="236" t="s">
        <v>1</v>
      </c>
      <c r="N304" s="237" t="s">
        <v>41</v>
      </c>
      <c r="O304" s="71"/>
      <c r="P304" s="201">
        <f>O304*H304</f>
        <v>0</v>
      </c>
      <c r="Q304" s="201">
        <v>0.0025</v>
      </c>
      <c r="R304" s="201">
        <f>Q304*H304</f>
        <v>0.04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197</v>
      </c>
      <c r="AT304" s="203" t="s">
        <v>204</v>
      </c>
      <c r="AU304" s="203" t="s">
        <v>86</v>
      </c>
      <c r="AY304" s="17" t="s">
        <v>155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7" t="s">
        <v>84</v>
      </c>
      <c r="BK304" s="204">
        <f>ROUND(I304*H304,2)</f>
        <v>0</v>
      </c>
      <c r="BL304" s="17" t="s">
        <v>162</v>
      </c>
      <c r="BM304" s="203" t="s">
        <v>872</v>
      </c>
    </row>
    <row r="305" spans="1:65" s="2" customFormat="1" ht="16.5" customHeight="1">
      <c r="A305" s="34"/>
      <c r="B305" s="35"/>
      <c r="C305" s="228" t="s">
        <v>434</v>
      </c>
      <c r="D305" s="228" t="s">
        <v>204</v>
      </c>
      <c r="E305" s="229" t="s">
        <v>406</v>
      </c>
      <c r="F305" s="230" t="s">
        <v>407</v>
      </c>
      <c r="G305" s="231" t="s">
        <v>278</v>
      </c>
      <c r="H305" s="232">
        <v>16</v>
      </c>
      <c r="I305" s="233"/>
      <c r="J305" s="234">
        <f>ROUND(I305*H305,2)</f>
        <v>0</v>
      </c>
      <c r="K305" s="230" t="s">
        <v>161</v>
      </c>
      <c r="L305" s="235"/>
      <c r="M305" s="236" t="s">
        <v>1</v>
      </c>
      <c r="N305" s="237" t="s">
        <v>41</v>
      </c>
      <c r="O305" s="71"/>
      <c r="P305" s="201">
        <f>O305*H305</f>
        <v>0</v>
      </c>
      <c r="Q305" s="201">
        <v>0.003</v>
      </c>
      <c r="R305" s="201">
        <f>Q305*H305</f>
        <v>0.048</v>
      </c>
      <c r="S305" s="201">
        <v>0</v>
      </c>
      <c r="T305" s="202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3" t="s">
        <v>197</v>
      </c>
      <c r="AT305" s="203" t="s">
        <v>204</v>
      </c>
      <c r="AU305" s="203" t="s">
        <v>86</v>
      </c>
      <c r="AY305" s="17" t="s">
        <v>155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17" t="s">
        <v>84</v>
      </c>
      <c r="BK305" s="204">
        <f>ROUND(I305*H305,2)</f>
        <v>0</v>
      </c>
      <c r="BL305" s="17" t="s">
        <v>162</v>
      </c>
      <c r="BM305" s="203" t="s">
        <v>873</v>
      </c>
    </row>
    <row r="306" spans="1:65" s="2" customFormat="1" ht="21.75" customHeight="1">
      <c r="A306" s="34"/>
      <c r="B306" s="35"/>
      <c r="C306" s="228" t="s">
        <v>438</v>
      </c>
      <c r="D306" s="228" t="s">
        <v>204</v>
      </c>
      <c r="E306" s="229" t="s">
        <v>410</v>
      </c>
      <c r="F306" s="230" t="s">
        <v>411</v>
      </c>
      <c r="G306" s="231" t="s">
        <v>278</v>
      </c>
      <c r="H306" s="232">
        <v>40</v>
      </c>
      <c r="I306" s="233"/>
      <c r="J306" s="234">
        <f>ROUND(I306*H306,2)</f>
        <v>0</v>
      </c>
      <c r="K306" s="230" t="s">
        <v>161</v>
      </c>
      <c r="L306" s="235"/>
      <c r="M306" s="236" t="s">
        <v>1</v>
      </c>
      <c r="N306" s="237" t="s">
        <v>41</v>
      </c>
      <c r="O306" s="71"/>
      <c r="P306" s="201">
        <f>O306*H306</f>
        <v>0</v>
      </c>
      <c r="Q306" s="201">
        <v>0.00035</v>
      </c>
      <c r="R306" s="201">
        <f>Q306*H306</f>
        <v>0.014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197</v>
      </c>
      <c r="AT306" s="203" t="s">
        <v>204</v>
      </c>
      <c r="AU306" s="203" t="s">
        <v>86</v>
      </c>
      <c r="AY306" s="17" t="s">
        <v>155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7" t="s">
        <v>84</v>
      </c>
      <c r="BK306" s="204">
        <f>ROUND(I306*H306,2)</f>
        <v>0</v>
      </c>
      <c r="BL306" s="17" t="s">
        <v>162</v>
      </c>
      <c r="BM306" s="203" t="s">
        <v>874</v>
      </c>
    </row>
    <row r="307" spans="2:51" s="13" customFormat="1" ht="12">
      <c r="B307" s="205"/>
      <c r="C307" s="206"/>
      <c r="D307" s="207" t="s">
        <v>172</v>
      </c>
      <c r="E307" s="208" t="s">
        <v>1</v>
      </c>
      <c r="F307" s="209" t="s">
        <v>875</v>
      </c>
      <c r="G307" s="206"/>
      <c r="H307" s="210">
        <v>40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172</v>
      </c>
      <c r="AU307" s="216" t="s">
        <v>86</v>
      </c>
      <c r="AV307" s="13" t="s">
        <v>86</v>
      </c>
      <c r="AW307" s="13" t="s">
        <v>32</v>
      </c>
      <c r="AX307" s="13" t="s">
        <v>76</v>
      </c>
      <c r="AY307" s="216" t="s">
        <v>155</v>
      </c>
    </row>
    <row r="308" spans="2:51" s="14" customFormat="1" ht="12">
      <c r="B308" s="217"/>
      <c r="C308" s="218"/>
      <c r="D308" s="207" t="s">
        <v>172</v>
      </c>
      <c r="E308" s="219" t="s">
        <v>1</v>
      </c>
      <c r="F308" s="220" t="s">
        <v>174</v>
      </c>
      <c r="G308" s="218"/>
      <c r="H308" s="221">
        <v>40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172</v>
      </c>
      <c r="AU308" s="227" t="s">
        <v>86</v>
      </c>
      <c r="AV308" s="14" t="s">
        <v>162</v>
      </c>
      <c r="AW308" s="14" t="s">
        <v>32</v>
      </c>
      <c r="AX308" s="14" t="s">
        <v>84</v>
      </c>
      <c r="AY308" s="227" t="s">
        <v>155</v>
      </c>
    </row>
    <row r="309" spans="1:65" s="2" customFormat="1" ht="16.5" customHeight="1">
      <c r="A309" s="34"/>
      <c r="B309" s="35"/>
      <c r="C309" s="228" t="s">
        <v>442</v>
      </c>
      <c r="D309" s="228" t="s">
        <v>204</v>
      </c>
      <c r="E309" s="229" t="s">
        <v>415</v>
      </c>
      <c r="F309" s="230" t="s">
        <v>416</v>
      </c>
      <c r="G309" s="231" t="s">
        <v>278</v>
      </c>
      <c r="H309" s="232">
        <v>16</v>
      </c>
      <c r="I309" s="233"/>
      <c r="J309" s="234">
        <f>ROUND(I309*H309,2)</f>
        <v>0</v>
      </c>
      <c r="K309" s="230" t="s">
        <v>161</v>
      </c>
      <c r="L309" s="235"/>
      <c r="M309" s="236" t="s">
        <v>1</v>
      </c>
      <c r="N309" s="237" t="s">
        <v>41</v>
      </c>
      <c r="O309" s="71"/>
      <c r="P309" s="201">
        <f>O309*H309</f>
        <v>0</v>
      </c>
      <c r="Q309" s="201">
        <v>0.0001</v>
      </c>
      <c r="R309" s="201">
        <f>Q309*H309</f>
        <v>0.0016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197</v>
      </c>
      <c r="AT309" s="203" t="s">
        <v>204</v>
      </c>
      <c r="AU309" s="203" t="s">
        <v>86</v>
      </c>
      <c r="AY309" s="17" t="s">
        <v>155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7" t="s">
        <v>84</v>
      </c>
      <c r="BK309" s="204">
        <f>ROUND(I309*H309,2)</f>
        <v>0</v>
      </c>
      <c r="BL309" s="17" t="s">
        <v>162</v>
      </c>
      <c r="BM309" s="203" t="s">
        <v>876</v>
      </c>
    </row>
    <row r="310" spans="1:65" s="2" customFormat="1" ht="16.5" customHeight="1">
      <c r="A310" s="34"/>
      <c r="B310" s="35"/>
      <c r="C310" s="228" t="s">
        <v>446</v>
      </c>
      <c r="D310" s="228" t="s">
        <v>204</v>
      </c>
      <c r="E310" s="229" t="s">
        <v>877</v>
      </c>
      <c r="F310" s="230" t="s">
        <v>878</v>
      </c>
      <c r="G310" s="231" t="s">
        <v>278</v>
      </c>
      <c r="H310" s="232">
        <v>20</v>
      </c>
      <c r="I310" s="233"/>
      <c r="J310" s="234">
        <f>ROUND(I310*H310,2)</f>
        <v>0</v>
      </c>
      <c r="K310" s="230" t="s">
        <v>1</v>
      </c>
      <c r="L310" s="235"/>
      <c r="M310" s="236" t="s">
        <v>1</v>
      </c>
      <c r="N310" s="237" t="s">
        <v>41</v>
      </c>
      <c r="O310" s="71"/>
      <c r="P310" s="201">
        <f>O310*H310</f>
        <v>0</v>
      </c>
      <c r="Q310" s="201">
        <v>0.0035</v>
      </c>
      <c r="R310" s="201">
        <f>Q310*H310</f>
        <v>0.07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197</v>
      </c>
      <c r="AT310" s="203" t="s">
        <v>204</v>
      </c>
      <c r="AU310" s="203" t="s">
        <v>86</v>
      </c>
      <c r="AY310" s="17" t="s">
        <v>155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7" t="s">
        <v>84</v>
      </c>
      <c r="BK310" s="204">
        <f>ROUND(I310*H310,2)</f>
        <v>0</v>
      </c>
      <c r="BL310" s="17" t="s">
        <v>162</v>
      </c>
      <c r="BM310" s="203" t="s">
        <v>879</v>
      </c>
    </row>
    <row r="311" spans="1:65" s="2" customFormat="1" ht="33" customHeight="1">
      <c r="A311" s="34"/>
      <c r="B311" s="35"/>
      <c r="C311" s="192" t="s">
        <v>452</v>
      </c>
      <c r="D311" s="192" t="s">
        <v>157</v>
      </c>
      <c r="E311" s="193" t="s">
        <v>427</v>
      </c>
      <c r="F311" s="194" t="s">
        <v>428</v>
      </c>
      <c r="G311" s="195" t="s">
        <v>170</v>
      </c>
      <c r="H311" s="196">
        <v>52</v>
      </c>
      <c r="I311" s="197"/>
      <c r="J311" s="198">
        <f>ROUND(I311*H311,2)</f>
        <v>0</v>
      </c>
      <c r="K311" s="194" t="s">
        <v>161</v>
      </c>
      <c r="L311" s="39"/>
      <c r="M311" s="199" t="s">
        <v>1</v>
      </c>
      <c r="N311" s="200" t="s">
        <v>41</v>
      </c>
      <c r="O311" s="71"/>
      <c r="P311" s="201">
        <f>O311*H311</f>
        <v>0</v>
      </c>
      <c r="Q311" s="201">
        <v>0.0001</v>
      </c>
      <c r="R311" s="201">
        <f>Q311*H311</f>
        <v>0.005200000000000001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162</v>
      </c>
      <c r="AT311" s="203" t="s">
        <v>157</v>
      </c>
      <c r="AU311" s="203" t="s">
        <v>86</v>
      </c>
      <c r="AY311" s="17" t="s">
        <v>155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7" t="s">
        <v>84</v>
      </c>
      <c r="BK311" s="204">
        <f>ROUND(I311*H311,2)</f>
        <v>0</v>
      </c>
      <c r="BL311" s="17" t="s">
        <v>162</v>
      </c>
      <c r="BM311" s="203" t="s">
        <v>880</v>
      </c>
    </row>
    <row r="312" spans="2:51" s="13" customFormat="1" ht="12">
      <c r="B312" s="205"/>
      <c r="C312" s="206"/>
      <c r="D312" s="207" t="s">
        <v>172</v>
      </c>
      <c r="E312" s="208" t="s">
        <v>1</v>
      </c>
      <c r="F312" s="209" t="s">
        <v>881</v>
      </c>
      <c r="G312" s="206"/>
      <c r="H312" s="210">
        <v>52</v>
      </c>
      <c r="I312" s="211"/>
      <c r="J312" s="206"/>
      <c r="K312" s="206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172</v>
      </c>
      <c r="AU312" s="216" t="s">
        <v>86</v>
      </c>
      <c r="AV312" s="13" t="s">
        <v>86</v>
      </c>
      <c r="AW312" s="13" t="s">
        <v>32</v>
      </c>
      <c r="AX312" s="13" t="s">
        <v>76</v>
      </c>
      <c r="AY312" s="216" t="s">
        <v>155</v>
      </c>
    </row>
    <row r="313" spans="2:51" s="14" customFormat="1" ht="12">
      <c r="B313" s="217"/>
      <c r="C313" s="218"/>
      <c r="D313" s="207" t="s">
        <v>172</v>
      </c>
      <c r="E313" s="219" t="s">
        <v>1</v>
      </c>
      <c r="F313" s="220" t="s">
        <v>174</v>
      </c>
      <c r="G313" s="218"/>
      <c r="H313" s="221">
        <v>52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172</v>
      </c>
      <c r="AU313" s="227" t="s">
        <v>86</v>
      </c>
      <c r="AV313" s="14" t="s">
        <v>162</v>
      </c>
      <c r="AW313" s="14" t="s">
        <v>32</v>
      </c>
      <c r="AX313" s="14" t="s">
        <v>84</v>
      </c>
      <c r="AY313" s="227" t="s">
        <v>155</v>
      </c>
    </row>
    <row r="314" spans="1:65" s="2" customFormat="1" ht="24.2" customHeight="1">
      <c r="A314" s="34"/>
      <c r="B314" s="35"/>
      <c r="C314" s="192" t="s">
        <v>458</v>
      </c>
      <c r="D314" s="192" t="s">
        <v>157</v>
      </c>
      <c r="E314" s="193" t="s">
        <v>882</v>
      </c>
      <c r="F314" s="194" t="s">
        <v>883</v>
      </c>
      <c r="G314" s="195" t="s">
        <v>170</v>
      </c>
      <c r="H314" s="196">
        <v>25</v>
      </c>
      <c r="I314" s="197"/>
      <c r="J314" s="198">
        <f>ROUND(I314*H314,2)</f>
        <v>0</v>
      </c>
      <c r="K314" s="194" t="s">
        <v>161</v>
      </c>
      <c r="L314" s="39"/>
      <c r="M314" s="199" t="s">
        <v>1</v>
      </c>
      <c r="N314" s="200" t="s">
        <v>41</v>
      </c>
      <c r="O314" s="71"/>
      <c r="P314" s="201">
        <f>O314*H314</f>
        <v>0</v>
      </c>
      <c r="Q314" s="201">
        <v>0.0002</v>
      </c>
      <c r="R314" s="201">
        <f>Q314*H314</f>
        <v>0.005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162</v>
      </c>
      <c r="AT314" s="203" t="s">
        <v>157</v>
      </c>
      <c r="AU314" s="203" t="s">
        <v>86</v>
      </c>
      <c r="AY314" s="17" t="s">
        <v>155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7" t="s">
        <v>84</v>
      </c>
      <c r="BK314" s="204">
        <f>ROUND(I314*H314,2)</f>
        <v>0</v>
      </c>
      <c r="BL314" s="17" t="s">
        <v>162</v>
      </c>
      <c r="BM314" s="203" t="s">
        <v>884</v>
      </c>
    </row>
    <row r="315" spans="2:51" s="13" customFormat="1" ht="12">
      <c r="B315" s="205"/>
      <c r="C315" s="206"/>
      <c r="D315" s="207" t="s">
        <v>172</v>
      </c>
      <c r="E315" s="208" t="s">
        <v>1</v>
      </c>
      <c r="F315" s="209" t="s">
        <v>281</v>
      </c>
      <c r="G315" s="206"/>
      <c r="H315" s="210">
        <v>25</v>
      </c>
      <c r="I315" s="211"/>
      <c r="J315" s="206"/>
      <c r="K315" s="206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172</v>
      </c>
      <c r="AU315" s="216" t="s">
        <v>86</v>
      </c>
      <c r="AV315" s="13" t="s">
        <v>86</v>
      </c>
      <c r="AW315" s="13" t="s">
        <v>32</v>
      </c>
      <c r="AX315" s="13" t="s">
        <v>76</v>
      </c>
      <c r="AY315" s="216" t="s">
        <v>155</v>
      </c>
    </row>
    <row r="316" spans="2:51" s="14" customFormat="1" ht="12">
      <c r="B316" s="217"/>
      <c r="C316" s="218"/>
      <c r="D316" s="207" t="s">
        <v>172</v>
      </c>
      <c r="E316" s="219" t="s">
        <v>1</v>
      </c>
      <c r="F316" s="220" t="s">
        <v>174</v>
      </c>
      <c r="G316" s="218"/>
      <c r="H316" s="221">
        <v>25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172</v>
      </c>
      <c r="AU316" s="227" t="s">
        <v>86</v>
      </c>
      <c r="AV316" s="14" t="s">
        <v>162</v>
      </c>
      <c r="AW316" s="14" t="s">
        <v>32</v>
      </c>
      <c r="AX316" s="14" t="s">
        <v>84</v>
      </c>
      <c r="AY316" s="227" t="s">
        <v>155</v>
      </c>
    </row>
    <row r="317" spans="1:65" s="2" customFormat="1" ht="24.2" customHeight="1">
      <c r="A317" s="34"/>
      <c r="B317" s="35"/>
      <c r="C317" s="192" t="s">
        <v>466</v>
      </c>
      <c r="D317" s="192" t="s">
        <v>157</v>
      </c>
      <c r="E317" s="193" t="s">
        <v>885</v>
      </c>
      <c r="F317" s="194" t="s">
        <v>886</v>
      </c>
      <c r="G317" s="195" t="s">
        <v>170</v>
      </c>
      <c r="H317" s="196">
        <v>35</v>
      </c>
      <c r="I317" s="197"/>
      <c r="J317" s="198">
        <f>ROUND(I317*H317,2)</f>
        <v>0</v>
      </c>
      <c r="K317" s="194" t="s">
        <v>161</v>
      </c>
      <c r="L317" s="39"/>
      <c r="M317" s="199" t="s">
        <v>1</v>
      </c>
      <c r="N317" s="200" t="s">
        <v>41</v>
      </c>
      <c r="O317" s="71"/>
      <c r="P317" s="201">
        <f>O317*H317</f>
        <v>0</v>
      </c>
      <c r="Q317" s="201">
        <v>0.0001</v>
      </c>
      <c r="R317" s="201">
        <f>Q317*H317</f>
        <v>0.0035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162</v>
      </c>
      <c r="AT317" s="203" t="s">
        <v>157</v>
      </c>
      <c r="AU317" s="203" t="s">
        <v>86</v>
      </c>
      <c r="AY317" s="17" t="s">
        <v>155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7" t="s">
        <v>84</v>
      </c>
      <c r="BK317" s="204">
        <f>ROUND(I317*H317,2)</f>
        <v>0</v>
      </c>
      <c r="BL317" s="17" t="s">
        <v>162</v>
      </c>
      <c r="BM317" s="203" t="s">
        <v>887</v>
      </c>
    </row>
    <row r="318" spans="1:47" s="2" customFormat="1" ht="19.5">
      <c r="A318" s="34"/>
      <c r="B318" s="35"/>
      <c r="C318" s="36"/>
      <c r="D318" s="207" t="s">
        <v>475</v>
      </c>
      <c r="E318" s="36"/>
      <c r="F318" s="238" t="s">
        <v>888</v>
      </c>
      <c r="G318" s="36"/>
      <c r="H318" s="36"/>
      <c r="I318" s="239"/>
      <c r="J318" s="36"/>
      <c r="K318" s="36"/>
      <c r="L318" s="39"/>
      <c r="M318" s="240"/>
      <c r="N318" s="241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475</v>
      </c>
      <c r="AU318" s="17" t="s">
        <v>86</v>
      </c>
    </row>
    <row r="319" spans="2:51" s="13" customFormat="1" ht="12">
      <c r="B319" s="205"/>
      <c r="C319" s="206"/>
      <c r="D319" s="207" t="s">
        <v>172</v>
      </c>
      <c r="E319" s="208" t="s">
        <v>1</v>
      </c>
      <c r="F319" s="209" t="s">
        <v>889</v>
      </c>
      <c r="G319" s="206"/>
      <c r="H319" s="210">
        <v>35</v>
      </c>
      <c r="I319" s="211"/>
      <c r="J319" s="206"/>
      <c r="K319" s="206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172</v>
      </c>
      <c r="AU319" s="216" t="s">
        <v>86</v>
      </c>
      <c r="AV319" s="13" t="s">
        <v>86</v>
      </c>
      <c r="AW319" s="13" t="s">
        <v>32</v>
      </c>
      <c r="AX319" s="13" t="s">
        <v>76</v>
      </c>
      <c r="AY319" s="216" t="s">
        <v>155</v>
      </c>
    </row>
    <row r="320" spans="2:51" s="14" customFormat="1" ht="12">
      <c r="B320" s="217"/>
      <c r="C320" s="218"/>
      <c r="D320" s="207" t="s">
        <v>172</v>
      </c>
      <c r="E320" s="219" t="s">
        <v>1</v>
      </c>
      <c r="F320" s="220" t="s">
        <v>174</v>
      </c>
      <c r="G320" s="218"/>
      <c r="H320" s="221">
        <v>35</v>
      </c>
      <c r="I320" s="222"/>
      <c r="J320" s="218"/>
      <c r="K320" s="218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172</v>
      </c>
      <c r="AU320" s="227" t="s">
        <v>86</v>
      </c>
      <c r="AV320" s="14" t="s">
        <v>162</v>
      </c>
      <c r="AW320" s="14" t="s">
        <v>32</v>
      </c>
      <c r="AX320" s="14" t="s">
        <v>84</v>
      </c>
      <c r="AY320" s="227" t="s">
        <v>155</v>
      </c>
    </row>
    <row r="321" spans="1:65" s="2" customFormat="1" ht="33" customHeight="1">
      <c r="A321" s="34"/>
      <c r="B321" s="35"/>
      <c r="C321" s="192" t="s">
        <v>471</v>
      </c>
      <c r="D321" s="192" t="s">
        <v>157</v>
      </c>
      <c r="E321" s="193" t="s">
        <v>435</v>
      </c>
      <c r="F321" s="194" t="s">
        <v>436</v>
      </c>
      <c r="G321" s="195" t="s">
        <v>160</v>
      </c>
      <c r="H321" s="196">
        <v>12</v>
      </c>
      <c r="I321" s="197"/>
      <c r="J321" s="198">
        <f>ROUND(I321*H321,2)</f>
        <v>0</v>
      </c>
      <c r="K321" s="194" t="s">
        <v>161</v>
      </c>
      <c r="L321" s="39"/>
      <c r="M321" s="199" t="s">
        <v>1</v>
      </c>
      <c r="N321" s="200" t="s">
        <v>41</v>
      </c>
      <c r="O321" s="71"/>
      <c r="P321" s="201">
        <f>O321*H321</f>
        <v>0</v>
      </c>
      <c r="Q321" s="201">
        <v>0.0012</v>
      </c>
      <c r="R321" s="201">
        <f>Q321*H321</f>
        <v>0.0144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162</v>
      </c>
      <c r="AT321" s="203" t="s">
        <v>157</v>
      </c>
      <c r="AU321" s="203" t="s">
        <v>86</v>
      </c>
      <c r="AY321" s="17" t="s">
        <v>155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7" t="s">
        <v>84</v>
      </c>
      <c r="BK321" s="204">
        <f>ROUND(I321*H321,2)</f>
        <v>0</v>
      </c>
      <c r="BL321" s="17" t="s">
        <v>162</v>
      </c>
      <c r="BM321" s="203" t="s">
        <v>890</v>
      </c>
    </row>
    <row r="322" spans="1:47" s="2" customFormat="1" ht="19.5">
      <c r="A322" s="34"/>
      <c r="B322" s="35"/>
      <c r="C322" s="36"/>
      <c r="D322" s="207" t="s">
        <v>475</v>
      </c>
      <c r="E322" s="36"/>
      <c r="F322" s="238" t="s">
        <v>891</v>
      </c>
      <c r="G322" s="36"/>
      <c r="H322" s="36"/>
      <c r="I322" s="239"/>
      <c r="J322" s="36"/>
      <c r="K322" s="36"/>
      <c r="L322" s="39"/>
      <c r="M322" s="240"/>
      <c r="N322" s="241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475</v>
      </c>
      <c r="AU322" s="17" t="s">
        <v>86</v>
      </c>
    </row>
    <row r="323" spans="2:51" s="13" customFormat="1" ht="12">
      <c r="B323" s="205"/>
      <c r="C323" s="206"/>
      <c r="D323" s="207" t="s">
        <v>172</v>
      </c>
      <c r="E323" s="208" t="s">
        <v>1</v>
      </c>
      <c r="F323" s="209" t="s">
        <v>892</v>
      </c>
      <c r="G323" s="206"/>
      <c r="H323" s="210">
        <v>10</v>
      </c>
      <c r="I323" s="211"/>
      <c r="J323" s="206"/>
      <c r="K323" s="206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172</v>
      </c>
      <c r="AU323" s="216" t="s">
        <v>86</v>
      </c>
      <c r="AV323" s="13" t="s">
        <v>86</v>
      </c>
      <c r="AW323" s="13" t="s">
        <v>32</v>
      </c>
      <c r="AX323" s="13" t="s">
        <v>76</v>
      </c>
      <c r="AY323" s="216" t="s">
        <v>155</v>
      </c>
    </row>
    <row r="324" spans="2:51" s="13" customFormat="1" ht="12">
      <c r="B324" s="205"/>
      <c r="C324" s="206"/>
      <c r="D324" s="207" t="s">
        <v>172</v>
      </c>
      <c r="E324" s="208" t="s">
        <v>1</v>
      </c>
      <c r="F324" s="209" t="s">
        <v>893</v>
      </c>
      <c r="G324" s="206"/>
      <c r="H324" s="210">
        <v>2</v>
      </c>
      <c r="I324" s="211"/>
      <c r="J324" s="206"/>
      <c r="K324" s="206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172</v>
      </c>
      <c r="AU324" s="216" t="s">
        <v>86</v>
      </c>
      <c r="AV324" s="13" t="s">
        <v>86</v>
      </c>
      <c r="AW324" s="13" t="s">
        <v>32</v>
      </c>
      <c r="AX324" s="13" t="s">
        <v>76</v>
      </c>
      <c r="AY324" s="216" t="s">
        <v>155</v>
      </c>
    </row>
    <row r="325" spans="2:51" s="14" customFormat="1" ht="12">
      <c r="B325" s="217"/>
      <c r="C325" s="218"/>
      <c r="D325" s="207" t="s">
        <v>172</v>
      </c>
      <c r="E325" s="219" t="s">
        <v>1</v>
      </c>
      <c r="F325" s="220" t="s">
        <v>174</v>
      </c>
      <c r="G325" s="218"/>
      <c r="H325" s="221">
        <v>12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172</v>
      </c>
      <c r="AU325" s="227" t="s">
        <v>86</v>
      </c>
      <c r="AV325" s="14" t="s">
        <v>162</v>
      </c>
      <c r="AW325" s="14" t="s">
        <v>32</v>
      </c>
      <c r="AX325" s="14" t="s">
        <v>84</v>
      </c>
      <c r="AY325" s="227" t="s">
        <v>155</v>
      </c>
    </row>
    <row r="326" spans="1:65" s="2" customFormat="1" ht="33" customHeight="1">
      <c r="A326" s="34"/>
      <c r="B326" s="35"/>
      <c r="C326" s="192" t="s">
        <v>477</v>
      </c>
      <c r="D326" s="192" t="s">
        <v>157</v>
      </c>
      <c r="E326" s="193" t="s">
        <v>439</v>
      </c>
      <c r="F326" s="194" t="s">
        <v>440</v>
      </c>
      <c r="G326" s="195" t="s">
        <v>170</v>
      </c>
      <c r="H326" s="196">
        <v>52</v>
      </c>
      <c r="I326" s="197"/>
      <c r="J326" s="198">
        <f>ROUND(I326*H326,2)</f>
        <v>0</v>
      </c>
      <c r="K326" s="194" t="s">
        <v>161</v>
      </c>
      <c r="L326" s="39"/>
      <c r="M326" s="199" t="s">
        <v>1</v>
      </c>
      <c r="N326" s="200" t="s">
        <v>41</v>
      </c>
      <c r="O326" s="71"/>
      <c r="P326" s="201">
        <f>O326*H326</f>
        <v>0</v>
      </c>
      <c r="Q326" s="201">
        <v>0.00038</v>
      </c>
      <c r="R326" s="201">
        <f>Q326*H326</f>
        <v>0.01976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162</v>
      </c>
      <c r="AT326" s="203" t="s">
        <v>157</v>
      </c>
      <c r="AU326" s="203" t="s">
        <v>86</v>
      </c>
      <c r="AY326" s="17" t="s">
        <v>155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7" t="s">
        <v>84</v>
      </c>
      <c r="BK326" s="204">
        <f>ROUND(I326*H326,2)</f>
        <v>0</v>
      </c>
      <c r="BL326" s="17" t="s">
        <v>162</v>
      </c>
      <c r="BM326" s="203" t="s">
        <v>894</v>
      </c>
    </row>
    <row r="327" spans="2:51" s="13" customFormat="1" ht="12">
      <c r="B327" s="205"/>
      <c r="C327" s="206"/>
      <c r="D327" s="207" t="s">
        <v>172</v>
      </c>
      <c r="E327" s="208" t="s">
        <v>1</v>
      </c>
      <c r="F327" s="209" t="s">
        <v>881</v>
      </c>
      <c r="G327" s="206"/>
      <c r="H327" s="210">
        <v>52</v>
      </c>
      <c r="I327" s="211"/>
      <c r="J327" s="206"/>
      <c r="K327" s="206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172</v>
      </c>
      <c r="AU327" s="216" t="s">
        <v>86</v>
      </c>
      <c r="AV327" s="13" t="s">
        <v>86</v>
      </c>
      <c r="AW327" s="13" t="s">
        <v>32</v>
      </c>
      <c r="AX327" s="13" t="s">
        <v>76</v>
      </c>
      <c r="AY327" s="216" t="s">
        <v>155</v>
      </c>
    </row>
    <row r="328" spans="2:51" s="14" customFormat="1" ht="12">
      <c r="B328" s="217"/>
      <c r="C328" s="218"/>
      <c r="D328" s="207" t="s">
        <v>172</v>
      </c>
      <c r="E328" s="219" t="s">
        <v>1</v>
      </c>
      <c r="F328" s="220" t="s">
        <v>174</v>
      </c>
      <c r="G328" s="218"/>
      <c r="H328" s="221">
        <v>52</v>
      </c>
      <c r="I328" s="222"/>
      <c r="J328" s="218"/>
      <c r="K328" s="218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172</v>
      </c>
      <c r="AU328" s="227" t="s">
        <v>86</v>
      </c>
      <c r="AV328" s="14" t="s">
        <v>162</v>
      </c>
      <c r="AW328" s="14" t="s">
        <v>32</v>
      </c>
      <c r="AX328" s="14" t="s">
        <v>84</v>
      </c>
      <c r="AY328" s="227" t="s">
        <v>155</v>
      </c>
    </row>
    <row r="329" spans="1:65" s="2" customFormat="1" ht="33" customHeight="1">
      <c r="A329" s="34"/>
      <c r="B329" s="35"/>
      <c r="C329" s="192" t="s">
        <v>483</v>
      </c>
      <c r="D329" s="192" t="s">
        <v>157</v>
      </c>
      <c r="E329" s="193" t="s">
        <v>895</v>
      </c>
      <c r="F329" s="194" t="s">
        <v>896</v>
      </c>
      <c r="G329" s="195" t="s">
        <v>170</v>
      </c>
      <c r="H329" s="196">
        <v>25</v>
      </c>
      <c r="I329" s="197"/>
      <c r="J329" s="198">
        <f>ROUND(I329*H329,2)</f>
        <v>0</v>
      </c>
      <c r="K329" s="194" t="s">
        <v>161</v>
      </c>
      <c r="L329" s="39"/>
      <c r="M329" s="199" t="s">
        <v>1</v>
      </c>
      <c r="N329" s="200" t="s">
        <v>41</v>
      </c>
      <c r="O329" s="71"/>
      <c r="P329" s="201">
        <f>O329*H329</f>
        <v>0</v>
      </c>
      <c r="Q329" s="201">
        <v>0.00065</v>
      </c>
      <c r="R329" s="201">
        <f>Q329*H329</f>
        <v>0.01625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162</v>
      </c>
      <c r="AT329" s="203" t="s">
        <v>157</v>
      </c>
      <c r="AU329" s="203" t="s">
        <v>86</v>
      </c>
      <c r="AY329" s="17" t="s">
        <v>155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7" t="s">
        <v>84</v>
      </c>
      <c r="BK329" s="204">
        <f>ROUND(I329*H329,2)</f>
        <v>0</v>
      </c>
      <c r="BL329" s="17" t="s">
        <v>162</v>
      </c>
      <c r="BM329" s="203" t="s">
        <v>897</v>
      </c>
    </row>
    <row r="330" spans="2:51" s="13" customFormat="1" ht="12">
      <c r="B330" s="205"/>
      <c r="C330" s="206"/>
      <c r="D330" s="207" t="s">
        <v>172</v>
      </c>
      <c r="E330" s="208" t="s">
        <v>1</v>
      </c>
      <c r="F330" s="209" t="s">
        <v>281</v>
      </c>
      <c r="G330" s="206"/>
      <c r="H330" s="210">
        <v>25</v>
      </c>
      <c r="I330" s="211"/>
      <c r="J330" s="206"/>
      <c r="K330" s="206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172</v>
      </c>
      <c r="AU330" s="216" t="s">
        <v>86</v>
      </c>
      <c r="AV330" s="13" t="s">
        <v>86</v>
      </c>
      <c r="AW330" s="13" t="s">
        <v>32</v>
      </c>
      <c r="AX330" s="13" t="s">
        <v>76</v>
      </c>
      <c r="AY330" s="216" t="s">
        <v>155</v>
      </c>
    </row>
    <row r="331" spans="2:51" s="14" customFormat="1" ht="12">
      <c r="B331" s="217"/>
      <c r="C331" s="218"/>
      <c r="D331" s="207" t="s">
        <v>172</v>
      </c>
      <c r="E331" s="219" t="s">
        <v>1</v>
      </c>
      <c r="F331" s="220" t="s">
        <v>174</v>
      </c>
      <c r="G331" s="218"/>
      <c r="H331" s="221">
        <v>25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172</v>
      </c>
      <c r="AU331" s="227" t="s">
        <v>86</v>
      </c>
      <c r="AV331" s="14" t="s">
        <v>162</v>
      </c>
      <c r="AW331" s="14" t="s">
        <v>32</v>
      </c>
      <c r="AX331" s="14" t="s">
        <v>84</v>
      </c>
      <c r="AY331" s="227" t="s">
        <v>155</v>
      </c>
    </row>
    <row r="332" spans="1:65" s="2" customFormat="1" ht="33" customHeight="1">
      <c r="A332" s="34"/>
      <c r="B332" s="35"/>
      <c r="C332" s="192" t="s">
        <v>486</v>
      </c>
      <c r="D332" s="192" t="s">
        <v>157</v>
      </c>
      <c r="E332" s="193" t="s">
        <v>898</v>
      </c>
      <c r="F332" s="194" t="s">
        <v>899</v>
      </c>
      <c r="G332" s="195" t="s">
        <v>170</v>
      </c>
      <c r="H332" s="196">
        <v>35</v>
      </c>
      <c r="I332" s="197"/>
      <c r="J332" s="198">
        <f>ROUND(I332*H332,2)</f>
        <v>0</v>
      </c>
      <c r="K332" s="194" t="s">
        <v>161</v>
      </c>
      <c r="L332" s="39"/>
      <c r="M332" s="199" t="s">
        <v>1</v>
      </c>
      <c r="N332" s="200" t="s">
        <v>41</v>
      </c>
      <c r="O332" s="71"/>
      <c r="P332" s="201">
        <f>O332*H332</f>
        <v>0</v>
      </c>
      <c r="Q332" s="201">
        <v>0.00033</v>
      </c>
      <c r="R332" s="201">
        <f>Q332*H332</f>
        <v>0.01155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162</v>
      </c>
      <c r="AT332" s="203" t="s">
        <v>157</v>
      </c>
      <c r="AU332" s="203" t="s">
        <v>86</v>
      </c>
      <c r="AY332" s="17" t="s">
        <v>155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7" t="s">
        <v>84</v>
      </c>
      <c r="BK332" s="204">
        <f>ROUND(I332*H332,2)</f>
        <v>0</v>
      </c>
      <c r="BL332" s="17" t="s">
        <v>162</v>
      </c>
      <c r="BM332" s="203" t="s">
        <v>900</v>
      </c>
    </row>
    <row r="333" spans="1:47" s="2" customFormat="1" ht="19.5">
      <c r="A333" s="34"/>
      <c r="B333" s="35"/>
      <c r="C333" s="36"/>
      <c r="D333" s="207" t="s">
        <v>475</v>
      </c>
      <c r="E333" s="36"/>
      <c r="F333" s="238" t="s">
        <v>888</v>
      </c>
      <c r="G333" s="36"/>
      <c r="H333" s="36"/>
      <c r="I333" s="239"/>
      <c r="J333" s="36"/>
      <c r="K333" s="36"/>
      <c r="L333" s="39"/>
      <c r="M333" s="240"/>
      <c r="N333" s="241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475</v>
      </c>
      <c r="AU333" s="17" t="s">
        <v>86</v>
      </c>
    </row>
    <row r="334" spans="2:51" s="13" customFormat="1" ht="12">
      <c r="B334" s="205"/>
      <c r="C334" s="206"/>
      <c r="D334" s="207" t="s">
        <v>172</v>
      </c>
      <c r="E334" s="208" t="s">
        <v>1</v>
      </c>
      <c r="F334" s="209" t="s">
        <v>889</v>
      </c>
      <c r="G334" s="206"/>
      <c r="H334" s="210">
        <v>35</v>
      </c>
      <c r="I334" s="211"/>
      <c r="J334" s="206"/>
      <c r="K334" s="206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172</v>
      </c>
      <c r="AU334" s="216" t="s">
        <v>86</v>
      </c>
      <c r="AV334" s="13" t="s">
        <v>86</v>
      </c>
      <c r="AW334" s="13" t="s">
        <v>32</v>
      </c>
      <c r="AX334" s="13" t="s">
        <v>76</v>
      </c>
      <c r="AY334" s="216" t="s">
        <v>155</v>
      </c>
    </row>
    <row r="335" spans="2:51" s="14" customFormat="1" ht="12">
      <c r="B335" s="217"/>
      <c r="C335" s="218"/>
      <c r="D335" s="207" t="s">
        <v>172</v>
      </c>
      <c r="E335" s="219" t="s">
        <v>1</v>
      </c>
      <c r="F335" s="220" t="s">
        <v>174</v>
      </c>
      <c r="G335" s="218"/>
      <c r="H335" s="221">
        <v>35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172</v>
      </c>
      <c r="AU335" s="227" t="s">
        <v>86</v>
      </c>
      <c r="AV335" s="14" t="s">
        <v>162</v>
      </c>
      <c r="AW335" s="14" t="s">
        <v>32</v>
      </c>
      <c r="AX335" s="14" t="s">
        <v>84</v>
      </c>
      <c r="AY335" s="227" t="s">
        <v>155</v>
      </c>
    </row>
    <row r="336" spans="1:65" s="2" customFormat="1" ht="37.7" customHeight="1">
      <c r="A336" s="34"/>
      <c r="B336" s="35"/>
      <c r="C336" s="192" t="s">
        <v>491</v>
      </c>
      <c r="D336" s="192" t="s">
        <v>157</v>
      </c>
      <c r="E336" s="193" t="s">
        <v>447</v>
      </c>
      <c r="F336" s="194" t="s">
        <v>448</v>
      </c>
      <c r="G336" s="195" t="s">
        <v>160</v>
      </c>
      <c r="H336" s="196">
        <v>12</v>
      </c>
      <c r="I336" s="197"/>
      <c r="J336" s="198">
        <f>ROUND(I336*H336,2)</f>
        <v>0</v>
      </c>
      <c r="K336" s="194" t="s">
        <v>161</v>
      </c>
      <c r="L336" s="39"/>
      <c r="M336" s="199" t="s">
        <v>1</v>
      </c>
      <c r="N336" s="200" t="s">
        <v>41</v>
      </c>
      <c r="O336" s="71"/>
      <c r="P336" s="201">
        <f>O336*H336</f>
        <v>0</v>
      </c>
      <c r="Q336" s="201">
        <v>0.0026</v>
      </c>
      <c r="R336" s="201">
        <f>Q336*H336</f>
        <v>0.0312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162</v>
      </c>
      <c r="AT336" s="203" t="s">
        <v>157</v>
      </c>
      <c r="AU336" s="203" t="s">
        <v>86</v>
      </c>
      <c r="AY336" s="17" t="s">
        <v>155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7" t="s">
        <v>84</v>
      </c>
      <c r="BK336" s="204">
        <f>ROUND(I336*H336,2)</f>
        <v>0</v>
      </c>
      <c r="BL336" s="17" t="s">
        <v>162</v>
      </c>
      <c r="BM336" s="203" t="s">
        <v>901</v>
      </c>
    </row>
    <row r="337" spans="1:47" s="2" customFormat="1" ht="19.5">
      <c r="A337" s="34"/>
      <c r="B337" s="35"/>
      <c r="C337" s="36"/>
      <c r="D337" s="207" t="s">
        <v>475</v>
      </c>
      <c r="E337" s="36"/>
      <c r="F337" s="238" t="s">
        <v>891</v>
      </c>
      <c r="G337" s="36"/>
      <c r="H337" s="36"/>
      <c r="I337" s="239"/>
      <c r="J337" s="36"/>
      <c r="K337" s="36"/>
      <c r="L337" s="39"/>
      <c r="M337" s="240"/>
      <c r="N337" s="241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475</v>
      </c>
      <c r="AU337" s="17" t="s">
        <v>86</v>
      </c>
    </row>
    <row r="338" spans="2:51" s="13" customFormat="1" ht="12">
      <c r="B338" s="205"/>
      <c r="C338" s="206"/>
      <c r="D338" s="207" t="s">
        <v>172</v>
      </c>
      <c r="E338" s="208" t="s">
        <v>1</v>
      </c>
      <c r="F338" s="209" t="s">
        <v>892</v>
      </c>
      <c r="G338" s="206"/>
      <c r="H338" s="210">
        <v>10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172</v>
      </c>
      <c r="AU338" s="216" t="s">
        <v>86</v>
      </c>
      <c r="AV338" s="13" t="s">
        <v>86</v>
      </c>
      <c r="AW338" s="13" t="s">
        <v>32</v>
      </c>
      <c r="AX338" s="13" t="s">
        <v>76</v>
      </c>
      <c r="AY338" s="216" t="s">
        <v>155</v>
      </c>
    </row>
    <row r="339" spans="2:51" s="13" customFormat="1" ht="12">
      <c r="B339" s="205"/>
      <c r="C339" s="206"/>
      <c r="D339" s="207" t="s">
        <v>172</v>
      </c>
      <c r="E339" s="208" t="s">
        <v>1</v>
      </c>
      <c r="F339" s="209" t="s">
        <v>893</v>
      </c>
      <c r="G339" s="206"/>
      <c r="H339" s="210">
        <v>2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172</v>
      </c>
      <c r="AU339" s="216" t="s">
        <v>86</v>
      </c>
      <c r="AV339" s="13" t="s">
        <v>86</v>
      </c>
      <c r="AW339" s="13" t="s">
        <v>32</v>
      </c>
      <c r="AX339" s="13" t="s">
        <v>76</v>
      </c>
      <c r="AY339" s="216" t="s">
        <v>155</v>
      </c>
    </row>
    <row r="340" spans="2:51" s="14" customFormat="1" ht="12">
      <c r="B340" s="217"/>
      <c r="C340" s="218"/>
      <c r="D340" s="207" t="s">
        <v>172</v>
      </c>
      <c r="E340" s="219" t="s">
        <v>1</v>
      </c>
      <c r="F340" s="220" t="s">
        <v>174</v>
      </c>
      <c r="G340" s="218"/>
      <c r="H340" s="221">
        <v>12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172</v>
      </c>
      <c r="AU340" s="227" t="s">
        <v>86</v>
      </c>
      <c r="AV340" s="14" t="s">
        <v>162</v>
      </c>
      <c r="AW340" s="14" t="s">
        <v>32</v>
      </c>
      <c r="AX340" s="14" t="s">
        <v>84</v>
      </c>
      <c r="AY340" s="227" t="s">
        <v>155</v>
      </c>
    </row>
    <row r="341" spans="1:65" s="2" customFormat="1" ht="24.2" customHeight="1">
      <c r="A341" s="34"/>
      <c r="B341" s="35"/>
      <c r="C341" s="192" t="s">
        <v>495</v>
      </c>
      <c r="D341" s="192" t="s">
        <v>157</v>
      </c>
      <c r="E341" s="193" t="s">
        <v>350</v>
      </c>
      <c r="F341" s="194" t="s">
        <v>902</v>
      </c>
      <c r="G341" s="195" t="s">
        <v>170</v>
      </c>
      <c r="H341" s="196">
        <v>263</v>
      </c>
      <c r="I341" s="197"/>
      <c r="J341" s="198">
        <f>ROUND(I341*H341,2)</f>
        <v>0</v>
      </c>
      <c r="K341" s="194" t="s">
        <v>161</v>
      </c>
      <c r="L341" s="39"/>
      <c r="M341" s="199" t="s">
        <v>1</v>
      </c>
      <c r="N341" s="200" t="s">
        <v>41</v>
      </c>
      <c r="O341" s="71"/>
      <c r="P341" s="201">
        <f>O341*H341</f>
        <v>0</v>
      </c>
      <c r="Q341" s="201">
        <v>0.08978</v>
      </c>
      <c r="R341" s="201">
        <f>Q341*H341</f>
        <v>23.61214</v>
      </c>
      <c r="S341" s="201">
        <v>0</v>
      </c>
      <c r="T341" s="202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3" t="s">
        <v>162</v>
      </c>
      <c r="AT341" s="203" t="s">
        <v>157</v>
      </c>
      <c r="AU341" s="203" t="s">
        <v>86</v>
      </c>
      <c r="AY341" s="17" t="s">
        <v>155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17" t="s">
        <v>84</v>
      </c>
      <c r="BK341" s="204">
        <f>ROUND(I341*H341,2)</f>
        <v>0</v>
      </c>
      <c r="BL341" s="17" t="s">
        <v>162</v>
      </c>
      <c r="BM341" s="203" t="s">
        <v>903</v>
      </c>
    </row>
    <row r="342" spans="1:47" s="2" customFormat="1" ht="19.5">
      <c r="A342" s="34"/>
      <c r="B342" s="35"/>
      <c r="C342" s="36"/>
      <c r="D342" s="207" t="s">
        <v>475</v>
      </c>
      <c r="E342" s="36"/>
      <c r="F342" s="238" t="s">
        <v>904</v>
      </c>
      <c r="G342" s="36"/>
      <c r="H342" s="36"/>
      <c r="I342" s="239"/>
      <c r="J342" s="36"/>
      <c r="K342" s="36"/>
      <c r="L342" s="39"/>
      <c r="M342" s="240"/>
      <c r="N342" s="241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475</v>
      </c>
      <c r="AU342" s="17" t="s">
        <v>86</v>
      </c>
    </row>
    <row r="343" spans="2:51" s="13" customFormat="1" ht="12">
      <c r="B343" s="205"/>
      <c r="C343" s="206"/>
      <c r="D343" s="207" t="s">
        <v>172</v>
      </c>
      <c r="E343" s="208" t="s">
        <v>1</v>
      </c>
      <c r="F343" s="209" t="s">
        <v>905</v>
      </c>
      <c r="G343" s="206"/>
      <c r="H343" s="210">
        <v>81</v>
      </c>
      <c r="I343" s="211"/>
      <c r="J343" s="206"/>
      <c r="K343" s="206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172</v>
      </c>
      <c r="AU343" s="216" t="s">
        <v>86</v>
      </c>
      <c r="AV343" s="13" t="s">
        <v>86</v>
      </c>
      <c r="AW343" s="13" t="s">
        <v>32</v>
      </c>
      <c r="AX343" s="13" t="s">
        <v>76</v>
      </c>
      <c r="AY343" s="216" t="s">
        <v>155</v>
      </c>
    </row>
    <row r="344" spans="2:51" s="13" customFormat="1" ht="12">
      <c r="B344" s="205"/>
      <c r="C344" s="206"/>
      <c r="D344" s="207" t="s">
        <v>172</v>
      </c>
      <c r="E344" s="208" t="s">
        <v>1</v>
      </c>
      <c r="F344" s="209" t="s">
        <v>906</v>
      </c>
      <c r="G344" s="206"/>
      <c r="H344" s="210">
        <v>182</v>
      </c>
      <c r="I344" s="211"/>
      <c r="J344" s="206"/>
      <c r="K344" s="206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172</v>
      </c>
      <c r="AU344" s="216" t="s">
        <v>86</v>
      </c>
      <c r="AV344" s="13" t="s">
        <v>86</v>
      </c>
      <c r="AW344" s="13" t="s">
        <v>32</v>
      </c>
      <c r="AX344" s="13" t="s">
        <v>76</v>
      </c>
      <c r="AY344" s="216" t="s">
        <v>155</v>
      </c>
    </row>
    <row r="345" spans="2:51" s="14" customFormat="1" ht="12">
      <c r="B345" s="217"/>
      <c r="C345" s="218"/>
      <c r="D345" s="207" t="s">
        <v>172</v>
      </c>
      <c r="E345" s="219" t="s">
        <v>1</v>
      </c>
      <c r="F345" s="220" t="s">
        <v>174</v>
      </c>
      <c r="G345" s="218"/>
      <c r="H345" s="221">
        <v>263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172</v>
      </c>
      <c r="AU345" s="227" t="s">
        <v>86</v>
      </c>
      <c r="AV345" s="14" t="s">
        <v>162</v>
      </c>
      <c r="AW345" s="14" t="s">
        <v>32</v>
      </c>
      <c r="AX345" s="14" t="s">
        <v>84</v>
      </c>
      <c r="AY345" s="227" t="s">
        <v>155</v>
      </c>
    </row>
    <row r="346" spans="1:65" s="2" customFormat="1" ht="21.75" customHeight="1">
      <c r="A346" s="34"/>
      <c r="B346" s="35"/>
      <c r="C346" s="228" t="s">
        <v>907</v>
      </c>
      <c r="D346" s="228" t="s">
        <v>204</v>
      </c>
      <c r="E346" s="229" t="s">
        <v>355</v>
      </c>
      <c r="F346" s="230" t="s">
        <v>356</v>
      </c>
      <c r="G346" s="231" t="s">
        <v>160</v>
      </c>
      <c r="H346" s="232">
        <v>26.3</v>
      </c>
      <c r="I346" s="233"/>
      <c r="J346" s="234">
        <f>ROUND(I346*H346,2)</f>
        <v>0</v>
      </c>
      <c r="K346" s="230" t="s">
        <v>161</v>
      </c>
      <c r="L346" s="235"/>
      <c r="M346" s="236" t="s">
        <v>1</v>
      </c>
      <c r="N346" s="237" t="s">
        <v>41</v>
      </c>
      <c r="O346" s="71"/>
      <c r="P346" s="201">
        <f>O346*H346</f>
        <v>0</v>
      </c>
      <c r="Q346" s="201">
        <v>0.176</v>
      </c>
      <c r="R346" s="201">
        <f>Q346*H346</f>
        <v>4.6288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197</v>
      </c>
      <c r="AT346" s="203" t="s">
        <v>204</v>
      </c>
      <c r="AU346" s="203" t="s">
        <v>86</v>
      </c>
      <c r="AY346" s="17" t="s">
        <v>155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7" t="s">
        <v>84</v>
      </c>
      <c r="BK346" s="204">
        <f>ROUND(I346*H346,2)</f>
        <v>0</v>
      </c>
      <c r="BL346" s="17" t="s">
        <v>162</v>
      </c>
      <c r="BM346" s="203" t="s">
        <v>908</v>
      </c>
    </row>
    <row r="347" spans="2:51" s="13" customFormat="1" ht="12">
      <c r="B347" s="205"/>
      <c r="C347" s="206"/>
      <c r="D347" s="207" t="s">
        <v>172</v>
      </c>
      <c r="E347" s="208" t="s">
        <v>1</v>
      </c>
      <c r="F347" s="209" t="s">
        <v>909</v>
      </c>
      <c r="G347" s="206"/>
      <c r="H347" s="210">
        <v>8.1</v>
      </c>
      <c r="I347" s="211"/>
      <c r="J347" s="206"/>
      <c r="K347" s="206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172</v>
      </c>
      <c r="AU347" s="216" t="s">
        <v>86</v>
      </c>
      <c r="AV347" s="13" t="s">
        <v>86</v>
      </c>
      <c r="AW347" s="13" t="s">
        <v>32</v>
      </c>
      <c r="AX347" s="13" t="s">
        <v>76</v>
      </c>
      <c r="AY347" s="216" t="s">
        <v>155</v>
      </c>
    </row>
    <row r="348" spans="2:51" s="13" customFormat="1" ht="12">
      <c r="B348" s="205"/>
      <c r="C348" s="206"/>
      <c r="D348" s="207" t="s">
        <v>172</v>
      </c>
      <c r="E348" s="208" t="s">
        <v>1</v>
      </c>
      <c r="F348" s="209" t="s">
        <v>910</v>
      </c>
      <c r="G348" s="206"/>
      <c r="H348" s="210">
        <v>18.2</v>
      </c>
      <c r="I348" s="211"/>
      <c r="J348" s="206"/>
      <c r="K348" s="206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172</v>
      </c>
      <c r="AU348" s="216" t="s">
        <v>86</v>
      </c>
      <c r="AV348" s="13" t="s">
        <v>86</v>
      </c>
      <c r="AW348" s="13" t="s">
        <v>32</v>
      </c>
      <c r="AX348" s="13" t="s">
        <v>76</v>
      </c>
      <c r="AY348" s="216" t="s">
        <v>155</v>
      </c>
    </row>
    <row r="349" spans="2:51" s="14" customFormat="1" ht="12">
      <c r="B349" s="217"/>
      <c r="C349" s="218"/>
      <c r="D349" s="207" t="s">
        <v>172</v>
      </c>
      <c r="E349" s="219" t="s">
        <v>1</v>
      </c>
      <c r="F349" s="220" t="s">
        <v>174</v>
      </c>
      <c r="G349" s="218"/>
      <c r="H349" s="221">
        <v>26.3</v>
      </c>
      <c r="I349" s="222"/>
      <c r="J349" s="218"/>
      <c r="K349" s="218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172</v>
      </c>
      <c r="AU349" s="227" t="s">
        <v>86</v>
      </c>
      <c r="AV349" s="14" t="s">
        <v>162</v>
      </c>
      <c r="AW349" s="14" t="s">
        <v>32</v>
      </c>
      <c r="AX349" s="14" t="s">
        <v>84</v>
      </c>
      <c r="AY349" s="227" t="s">
        <v>155</v>
      </c>
    </row>
    <row r="350" spans="1:65" s="2" customFormat="1" ht="48.95" customHeight="1">
      <c r="A350" s="34"/>
      <c r="B350" s="35"/>
      <c r="C350" s="192" t="s">
        <v>911</v>
      </c>
      <c r="D350" s="192" t="s">
        <v>157</v>
      </c>
      <c r="E350" s="193" t="s">
        <v>340</v>
      </c>
      <c r="F350" s="194" t="s">
        <v>341</v>
      </c>
      <c r="G350" s="195" t="s">
        <v>170</v>
      </c>
      <c r="H350" s="196">
        <v>182</v>
      </c>
      <c r="I350" s="197"/>
      <c r="J350" s="198">
        <f>ROUND(I350*H350,2)</f>
        <v>0</v>
      </c>
      <c r="K350" s="194" t="s">
        <v>161</v>
      </c>
      <c r="L350" s="39"/>
      <c r="M350" s="199" t="s">
        <v>1</v>
      </c>
      <c r="N350" s="200" t="s">
        <v>41</v>
      </c>
      <c r="O350" s="71"/>
      <c r="P350" s="201">
        <f>O350*H350</f>
        <v>0</v>
      </c>
      <c r="Q350" s="201">
        <v>0.1554</v>
      </c>
      <c r="R350" s="201">
        <f>Q350*H350</f>
        <v>28.2828</v>
      </c>
      <c r="S350" s="201">
        <v>0</v>
      </c>
      <c r="T350" s="202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3" t="s">
        <v>162</v>
      </c>
      <c r="AT350" s="203" t="s">
        <v>157</v>
      </c>
      <c r="AU350" s="203" t="s">
        <v>86</v>
      </c>
      <c r="AY350" s="17" t="s">
        <v>155</v>
      </c>
      <c r="BE350" s="204">
        <f>IF(N350="základní",J350,0)</f>
        <v>0</v>
      </c>
      <c r="BF350" s="204">
        <f>IF(N350="snížená",J350,0)</f>
        <v>0</v>
      </c>
      <c r="BG350" s="204">
        <f>IF(N350="zákl. přenesená",J350,0)</f>
        <v>0</v>
      </c>
      <c r="BH350" s="204">
        <f>IF(N350="sníž. přenesená",J350,0)</f>
        <v>0</v>
      </c>
      <c r="BI350" s="204">
        <f>IF(N350="nulová",J350,0)</f>
        <v>0</v>
      </c>
      <c r="BJ350" s="17" t="s">
        <v>84</v>
      </c>
      <c r="BK350" s="204">
        <f>ROUND(I350*H350,2)</f>
        <v>0</v>
      </c>
      <c r="BL350" s="17" t="s">
        <v>162</v>
      </c>
      <c r="BM350" s="203" t="s">
        <v>912</v>
      </c>
    </row>
    <row r="351" spans="2:51" s="13" customFormat="1" ht="12">
      <c r="B351" s="205"/>
      <c r="C351" s="206"/>
      <c r="D351" s="207" t="s">
        <v>172</v>
      </c>
      <c r="E351" s="208" t="s">
        <v>1</v>
      </c>
      <c r="F351" s="209" t="s">
        <v>913</v>
      </c>
      <c r="G351" s="206"/>
      <c r="H351" s="210">
        <v>182</v>
      </c>
      <c r="I351" s="211"/>
      <c r="J351" s="206"/>
      <c r="K351" s="206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172</v>
      </c>
      <c r="AU351" s="216" t="s">
        <v>86</v>
      </c>
      <c r="AV351" s="13" t="s">
        <v>86</v>
      </c>
      <c r="AW351" s="13" t="s">
        <v>32</v>
      </c>
      <c r="AX351" s="13" t="s">
        <v>84</v>
      </c>
      <c r="AY351" s="216" t="s">
        <v>155</v>
      </c>
    </row>
    <row r="352" spans="1:65" s="2" customFormat="1" ht="16.5" customHeight="1">
      <c r="A352" s="34"/>
      <c r="B352" s="35"/>
      <c r="C352" s="228" t="s">
        <v>914</v>
      </c>
      <c r="D352" s="228" t="s">
        <v>204</v>
      </c>
      <c r="E352" s="229" t="s">
        <v>345</v>
      </c>
      <c r="F352" s="230" t="s">
        <v>346</v>
      </c>
      <c r="G352" s="231" t="s">
        <v>170</v>
      </c>
      <c r="H352" s="232">
        <v>157</v>
      </c>
      <c r="I352" s="233"/>
      <c r="J352" s="234">
        <f>ROUND(I352*H352,2)</f>
        <v>0</v>
      </c>
      <c r="K352" s="230" t="s">
        <v>161</v>
      </c>
      <c r="L352" s="235"/>
      <c r="M352" s="236" t="s">
        <v>1</v>
      </c>
      <c r="N352" s="237" t="s">
        <v>41</v>
      </c>
      <c r="O352" s="71"/>
      <c r="P352" s="201">
        <f>O352*H352</f>
        <v>0</v>
      </c>
      <c r="Q352" s="201">
        <v>0.08</v>
      </c>
      <c r="R352" s="201">
        <f>Q352*H352</f>
        <v>12.56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197</v>
      </c>
      <c r="AT352" s="203" t="s">
        <v>204</v>
      </c>
      <c r="AU352" s="203" t="s">
        <v>86</v>
      </c>
      <c r="AY352" s="17" t="s">
        <v>155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7" t="s">
        <v>84</v>
      </c>
      <c r="BK352" s="204">
        <f>ROUND(I352*H352,2)</f>
        <v>0</v>
      </c>
      <c r="BL352" s="17" t="s">
        <v>162</v>
      </c>
      <c r="BM352" s="203" t="s">
        <v>915</v>
      </c>
    </row>
    <row r="353" spans="2:51" s="13" customFormat="1" ht="12">
      <c r="B353" s="205"/>
      <c r="C353" s="206"/>
      <c r="D353" s="207" t="s">
        <v>172</v>
      </c>
      <c r="E353" s="208" t="s">
        <v>1</v>
      </c>
      <c r="F353" s="209" t="s">
        <v>916</v>
      </c>
      <c r="G353" s="206"/>
      <c r="H353" s="210">
        <v>157</v>
      </c>
      <c r="I353" s="211"/>
      <c r="J353" s="206"/>
      <c r="K353" s="206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172</v>
      </c>
      <c r="AU353" s="216" t="s">
        <v>86</v>
      </c>
      <c r="AV353" s="13" t="s">
        <v>86</v>
      </c>
      <c r="AW353" s="13" t="s">
        <v>32</v>
      </c>
      <c r="AX353" s="13" t="s">
        <v>76</v>
      </c>
      <c r="AY353" s="216" t="s">
        <v>155</v>
      </c>
    </row>
    <row r="354" spans="2:51" s="14" customFormat="1" ht="12">
      <c r="B354" s="217"/>
      <c r="C354" s="218"/>
      <c r="D354" s="207" t="s">
        <v>172</v>
      </c>
      <c r="E354" s="219" t="s">
        <v>1</v>
      </c>
      <c r="F354" s="220" t="s">
        <v>174</v>
      </c>
      <c r="G354" s="218"/>
      <c r="H354" s="221">
        <v>157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172</v>
      </c>
      <c r="AU354" s="227" t="s">
        <v>86</v>
      </c>
      <c r="AV354" s="14" t="s">
        <v>162</v>
      </c>
      <c r="AW354" s="14" t="s">
        <v>32</v>
      </c>
      <c r="AX354" s="14" t="s">
        <v>84</v>
      </c>
      <c r="AY354" s="227" t="s">
        <v>155</v>
      </c>
    </row>
    <row r="355" spans="1:65" s="2" customFormat="1" ht="16.5" customHeight="1">
      <c r="A355" s="34"/>
      <c r="B355" s="35"/>
      <c r="C355" s="228" t="s">
        <v>917</v>
      </c>
      <c r="D355" s="228" t="s">
        <v>204</v>
      </c>
      <c r="E355" s="229" t="s">
        <v>695</v>
      </c>
      <c r="F355" s="230" t="s">
        <v>696</v>
      </c>
      <c r="G355" s="231" t="s">
        <v>170</v>
      </c>
      <c r="H355" s="232">
        <v>25</v>
      </c>
      <c r="I355" s="233"/>
      <c r="J355" s="234">
        <f>ROUND(I355*H355,2)</f>
        <v>0</v>
      </c>
      <c r="K355" s="230" t="s">
        <v>161</v>
      </c>
      <c r="L355" s="235"/>
      <c r="M355" s="236" t="s">
        <v>1</v>
      </c>
      <c r="N355" s="237" t="s">
        <v>41</v>
      </c>
      <c r="O355" s="71"/>
      <c r="P355" s="201">
        <f>O355*H355</f>
        <v>0</v>
      </c>
      <c r="Q355" s="201">
        <v>0.102</v>
      </c>
      <c r="R355" s="201">
        <f>Q355*H355</f>
        <v>2.55</v>
      </c>
      <c r="S355" s="201">
        <v>0</v>
      </c>
      <c r="T355" s="202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3" t="s">
        <v>197</v>
      </c>
      <c r="AT355" s="203" t="s">
        <v>204</v>
      </c>
      <c r="AU355" s="203" t="s">
        <v>86</v>
      </c>
      <c r="AY355" s="17" t="s">
        <v>155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7" t="s">
        <v>84</v>
      </c>
      <c r="BK355" s="204">
        <f>ROUND(I355*H355,2)</f>
        <v>0</v>
      </c>
      <c r="BL355" s="17" t="s">
        <v>162</v>
      </c>
      <c r="BM355" s="203" t="s">
        <v>918</v>
      </c>
    </row>
    <row r="356" spans="2:51" s="13" customFormat="1" ht="12">
      <c r="B356" s="205"/>
      <c r="C356" s="206"/>
      <c r="D356" s="207" t="s">
        <v>172</v>
      </c>
      <c r="E356" s="208" t="s">
        <v>1</v>
      </c>
      <c r="F356" s="209" t="s">
        <v>281</v>
      </c>
      <c r="G356" s="206"/>
      <c r="H356" s="210">
        <v>25</v>
      </c>
      <c r="I356" s="211"/>
      <c r="J356" s="206"/>
      <c r="K356" s="206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172</v>
      </c>
      <c r="AU356" s="216" t="s">
        <v>86</v>
      </c>
      <c r="AV356" s="13" t="s">
        <v>86</v>
      </c>
      <c r="AW356" s="13" t="s">
        <v>32</v>
      </c>
      <c r="AX356" s="13" t="s">
        <v>76</v>
      </c>
      <c r="AY356" s="216" t="s">
        <v>155</v>
      </c>
    </row>
    <row r="357" spans="2:51" s="14" customFormat="1" ht="12">
      <c r="B357" s="217"/>
      <c r="C357" s="218"/>
      <c r="D357" s="207" t="s">
        <v>172</v>
      </c>
      <c r="E357" s="219" t="s">
        <v>1</v>
      </c>
      <c r="F357" s="220" t="s">
        <v>174</v>
      </c>
      <c r="G357" s="218"/>
      <c r="H357" s="221">
        <v>25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172</v>
      </c>
      <c r="AU357" s="227" t="s">
        <v>86</v>
      </c>
      <c r="AV357" s="14" t="s">
        <v>162</v>
      </c>
      <c r="AW357" s="14" t="s">
        <v>32</v>
      </c>
      <c r="AX357" s="14" t="s">
        <v>84</v>
      </c>
      <c r="AY357" s="227" t="s">
        <v>155</v>
      </c>
    </row>
    <row r="358" spans="1:65" s="2" customFormat="1" ht="24.2" customHeight="1">
      <c r="A358" s="34"/>
      <c r="B358" s="35"/>
      <c r="C358" s="192" t="s">
        <v>919</v>
      </c>
      <c r="D358" s="192" t="s">
        <v>157</v>
      </c>
      <c r="E358" s="193" t="s">
        <v>920</v>
      </c>
      <c r="F358" s="194" t="s">
        <v>921</v>
      </c>
      <c r="G358" s="195" t="s">
        <v>278</v>
      </c>
      <c r="H358" s="196">
        <v>4</v>
      </c>
      <c r="I358" s="197"/>
      <c r="J358" s="198">
        <f>ROUND(I358*H358,2)</f>
        <v>0</v>
      </c>
      <c r="K358" s="194" t="s">
        <v>1</v>
      </c>
      <c r="L358" s="39"/>
      <c r="M358" s="199" t="s">
        <v>1</v>
      </c>
      <c r="N358" s="200" t="s">
        <v>41</v>
      </c>
      <c r="O358" s="71"/>
      <c r="P358" s="201">
        <f>O358*H358</f>
        <v>0</v>
      </c>
      <c r="Q358" s="201">
        <v>7.00566</v>
      </c>
      <c r="R358" s="201">
        <f>Q358*H358</f>
        <v>28.02264</v>
      </c>
      <c r="S358" s="201">
        <v>0</v>
      </c>
      <c r="T358" s="202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3" t="s">
        <v>162</v>
      </c>
      <c r="AT358" s="203" t="s">
        <v>157</v>
      </c>
      <c r="AU358" s="203" t="s">
        <v>86</v>
      </c>
      <c r="AY358" s="17" t="s">
        <v>155</v>
      </c>
      <c r="BE358" s="204">
        <f>IF(N358="základní",J358,0)</f>
        <v>0</v>
      </c>
      <c r="BF358" s="204">
        <f>IF(N358="snížená",J358,0)</f>
        <v>0</v>
      </c>
      <c r="BG358" s="204">
        <f>IF(N358="zákl. přenesená",J358,0)</f>
        <v>0</v>
      </c>
      <c r="BH358" s="204">
        <f>IF(N358="sníž. přenesená",J358,0)</f>
        <v>0</v>
      </c>
      <c r="BI358" s="204">
        <f>IF(N358="nulová",J358,0)</f>
        <v>0</v>
      </c>
      <c r="BJ358" s="17" t="s">
        <v>84</v>
      </c>
      <c r="BK358" s="204">
        <f>ROUND(I358*H358,2)</f>
        <v>0</v>
      </c>
      <c r="BL358" s="17" t="s">
        <v>162</v>
      </c>
      <c r="BM358" s="203" t="s">
        <v>922</v>
      </c>
    </row>
    <row r="359" spans="1:65" s="2" customFormat="1" ht="24.2" customHeight="1">
      <c r="A359" s="34"/>
      <c r="B359" s="35"/>
      <c r="C359" s="192" t="s">
        <v>923</v>
      </c>
      <c r="D359" s="192" t="s">
        <v>157</v>
      </c>
      <c r="E359" s="193" t="s">
        <v>378</v>
      </c>
      <c r="F359" s="194" t="s">
        <v>379</v>
      </c>
      <c r="G359" s="195" t="s">
        <v>170</v>
      </c>
      <c r="H359" s="196">
        <v>15</v>
      </c>
      <c r="I359" s="197"/>
      <c r="J359" s="198">
        <f>ROUND(I359*H359,2)</f>
        <v>0</v>
      </c>
      <c r="K359" s="194" t="s">
        <v>161</v>
      </c>
      <c r="L359" s="39"/>
      <c r="M359" s="199" t="s">
        <v>1</v>
      </c>
      <c r="N359" s="200" t="s">
        <v>41</v>
      </c>
      <c r="O359" s="71"/>
      <c r="P359" s="201">
        <f>O359*H359</f>
        <v>0</v>
      </c>
      <c r="Q359" s="201">
        <v>0.61348</v>
      </c>
      <c r="R359" s="201">
        <f>Q359*H359</f>
        <v>9.202200000000001</v>
      </c>
      <c r="S359" s="201">
        <v>0</v>
      </c>
      <c r="T359" s="202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3" t="s">
        <v>162</v>
      </c>
      <c r="AT359" s="203" t="s">
        <v>157</v>
      </c>
      <c r="AU359" s="203" t="s">
        <v>86</v>
      </c>
      <c r="AY359" s="17" t="s">
        <v>155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7" t="s">
        <v>84</v>
      </c>
      <c r="BK359" s="204">
        <f>ROUND(I359*H359,2)</f>
        <v>0</v>
      </c>
      <c r="BL359" s="17" t="s">
        <v>162</v>
      </c>
      <c r="BM359" s="203" t="s">
        <v>924</v>
      </c>
    </row>
    <row r="360" spans="1:47" s="2" customFormat="1" ht="19.5">
      <c r="A360" s="34"/>
      <c r="B360" s="35"/>
      <c r="C360" s="36"/>
      <c r="D360" s="207" t="s">
        <v>475</v>
      </c>
      <c r="E360" s="36"/>
      <c r="F360" s="238" t="s">
        <v>925</v>
      </c>
      <c r="G360" s="36"/>
      <c r="H360" s="36"/>
      <c r="I360" s="239"/>
      <c r="J360" s="36"/>
      <c r="K360" s="36"/>
      <c r="L360" s="39"/>
      <c r="M360" s="240"/>
      <c r="N360" s="241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475</v>
      </c>
      <c r="AU360" s="17" t="s">
        <v>86</v>
      </c>
    </row>
    <row r="361" spans="2:51" s="13" customFormat="1" ht="12">
      <c r="B361" s="205"/>
      <c r="C361" s="206"/>
      <c r="D361" s="207" t="s">
        <v>172</v>
      </c>
      <c r="E361" s="208" t="s">
        <v>1</v>
      </c>
      <c r="F361" s="209" t="s">
        <v>926</v>
      </c>
      <c r="G361" s="206"/>
      <c r="H361" s="210">
        <v>15</v>
      </c>
      <c r="I361" s="211"/>
      <c r="J361" s="206"/>
      <c r="K361" s="206"/>
      <c r="L361" s="212"/>
      <c r="M361" s="213"/>
      <c r="N361" s="214"/>
      <c r="O361" s="214"/>
      <c r="P361" s="214"/>
      <c r="Q361" s="214"/>
      <c r="R361" s="214"/>
      <c r="S361" s="214"/>
      <c r="T361" s="215"/>
      <c r="AT361" s="216" t="s">
        <v>172</v>
      </c>
      <c r="AU361" s="216" t="s">
        <v>86</v>
      </c>
      <c r="AV361" s="13" t="s">
        <v>86</v>
      </c>
      <c r="AW361" s="13" t="s">
        <v>32</v>
      </c>
      <c r="AX361" s="13" t="s">
        <v>76</v>
      </c>
      <c r="AY361" s="216" t="s">
        <v>155</v>
      </c>
    </row>
    <row r="362" spans="2:51" s="14" customFormat="1" ht="12">
      <c r="B362" s="217"/>
      <c r="C362" s="218"/>
      <c r="D362" s="207" t="s">
        <v>172</v>
      </c>
      <c r="E362" s="219" t="s">
        <v>1</v>
      </c>
      <c r="F362" s="220" t="s">
        <v>174</v>
      </c>
      <c r="G362" s="218"/>
      <c r="H362" s="221">
        <v>15</v>
      </c>
      <c r="I362" s="222"/>
      <c r="J362" s="218"/>
      <c r="K362" s="218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172</v>
      </c>
      <c r="AU362" s="227" t="s">
        <v>86</v>
      </c>
      <c r="AV362" s="14" t="s">
        <v>162</v>
      </c>
      <c r="AW362" s="14" t="s">
        <v>32</v>
      </c>
      <c r="AX362" s="14" t="s">
        <v>84</v>
      </c>
      <c r="AY362" s="227" t="s">
        <v>155</v>
      </c>
    </row>
    <row r="363" spans="1:65" s="2" customFormat="1" ht="16.5" customHeight="1">
      <c r="A363" s="34"/>
      <c r="B363" s="35"/>
      <c r="C363" s="228" t="s">
        <v>927</v>
      </c>
      <c r="D363" s="228" t="s">
        <v>204</v>
      </c>
      <c r="E363" s="229" t="s">
        <v>382</v>
      </c>
      <c r="F363" s="230" t="s">
        <v>383</v>
      </c>
      <c r="G363" s="231" t="s">
        <v>170</v>
      </c>
      <c r="H363" s="232">
        <v>15</v>
      </c>
      <c r="I363" s="233"/>
      <c r="J363" s="234">
        <f>ROUND(I363*H363,2)</f>
        <v>0</v>
      </c>
      <c r="K363" s="230" t="s">
        <v>161</v>
      </c>
      <c r="L363" s="235"/>
      <c r="M363" s="236" t="s">
        <v>1</v>
      </c>
      <c r="N363" s="237" t="s">
        <v>41</v>
      </c>
      <c r="O363" s="71"/>
      <c r="P363" s="201">
        <f>O363*H363</f>
        <v>0</v>
      </c>
      <c r="Q363" s="201">
        <v>0.2996</v>
      </c>
      <c r="R363" s="201">
        <f>Q363*H363</f>
        <v>4.494</v>
      </c>
      <c r="S363" s="201">
        <v>0</v>
      </c>
      <c r="T363" s="202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3" t="s">
        <v>197</v>
      </c>
      <c r="AT363" s="203" t="s">
        <v>204</v>
      </c>
      <c r="AU363" s="203" t="s">
        <v>86</v>
      </c>
      <c r="AY363" s="17" t="s">
        <v>155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17" t="s">
        <v>84</v>
      </c>
      <c r="BK363" s="204">
        <f>ROUND(I363*H363,2)</f>
        <v>0</v>
      </c>
      <c r="BL363" s="17" t="s">
        <v>162</v>
      </c>
      <c r="BM363" s="203" t="s">
        <v>928</v>
      </c>
    </row>
    <row r="364" spans="2:51" s="13" customFormat="1" ht="12">
      <c r="B364" s="205"/>
      <c r="C364" s="206"/>
      <c r="D364" s="207" t="s">
        <v>172</v>
      </c>
      <c r="E364" s="208" t="s">
        <v>1</v>
      </c>
      <c r="F364" s="209" t="s">
        <v>926</v>
      </c>
      <c r="G364" s="206"/>
      <c r="H364" s="210">
        <v>15</v>
      </c>
      <c r="I364" s="211"/>
      <c r="J364" s="206"/>
      <c r="K364" s="206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172</v>
      </c>
      <c r="AU364" s="216" t="s">
        <v>86</v>
      </c>
      <c r="AV364" s="13" t="s">
        <v>86</v>
      </c>
      <c r="AW364" s="13" t="s">
        <v>32</v>
      </c>
      <c r="AX364" s="13" t="s">
        <v>76</v>
      </c>
      <c r="AY364" s="216" t="s">
        <v>155</v>
      </c>
    </row>
    <row r="365" spans="2:51" s="14" customFormat="1" ht="12">
      <c r="B365" s="217"/>
      <c r="C365" s="218"/>
      <c r="D365" s="207" t="s">
        <v>172</v>
      </c>
      <c r="E365" s="219" t="s">
        <v>1</v>
      </c>
      <c r="F365" s="220" t="s">
        <v>174</v>
      </c>
      <c r="G365" s="218"/>
      <c r="H365" s="221">
        <v>15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172</v>
      </c>
      <c r="AU365" s="227" t="s">
        <v>86</v>
      </c>
      <c r="AV365" s="14" t="s">
        <v>162</v>
      </c>
      <c r="AW365" s="14" t="s">
        <v>32</v>
      </c>
      <c r="AX365" s="14" t="s">
        <v>84</v>
      </c>
      <c r="AY365" s="227" t="s">
        <v>155</v>
      </c>
    </row>
    <row r="366" spans="1:65" s="2" customFormat="1" ht="62.85" customHeight="1">
      <c r="A366" s="34"/>
      <c r="B366" s="35"/>
      <c r="C366" s="192" t="s">
        <v>929</v>
      </c>
      <c r="D366" s="192" t="s">
        <v>157</v>
      </c>
      <c r="E366" s="193" t="s">
        <v>365</v>
      </c>
      <c r="F366" s="194" t="s">
        <v>366</v>
      </c>
      <c r="G366" s="195" t="s">
        <v>170</v>
      </c>
      <c r="H366" s="196">
        <v>10</v>
      </c>
      <c r="I366" s="197"/>
      <c r="J366" s="198">
        <f>ROUND(I366*H366,2)</f>
        <v>0</v>
      </c>
      <c r="K366" s="194" t="s">
        <v>161</v>
      </c>
      <c r="L366" s="39"/>
      <c r="M366" s="199" t="s">
        <v>1</v>
      </c>
      <c r="N366" s="200" t="s">
        <v>41</v>
      </c>
      <c r="O366" s="71"/>
      <c r="P366" s="201">
        <f>O366*H366</f>
        <v>0</v>
      </c>
      <c r="Q366" s="201">
        <v>0.00061</v>
      </c>
      <c r="R366" s="201">
        <f>Q366*H366</f>
        <v>0.0060999999999999995</v>
      </c>
      <c r="S366" s="201">
        <v>0</v>
      </c>
      <c r="T366" s="202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3" t="s">
        <v>162</v>
      </c>
      <c r="AT366" s="203" t="s">
        <v>157</v>
      </c>
      <c r="AU366" s="203" t="s">
        <v>86</v>
      </c>
      <c r="AY366" s="17" t="s">
        <v>155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17" t="s">
        <v>84</v>
      </c>
      <c r="BK366" s="204">
        <f>ROUND(I366*H366,2)</f>
        <v>0</v>
      </c>
      <c r="BL366" s="17" t="s">
        <v>162</v>
      </c>
      <c r="BM366" s="203" t="s">
        <v>930</v>
      </c>
    </row>
    <row r="367" spans="1:65" s="2" customFormat="1" ht="24.2" customHeight="1">
      <c r="A367" s="34"/>
      <c r="B367" s="35"/>
      <c r="C367" s="192" t="s">
        <v>842</v>
      </c>
      <c r="D367" s="192" t="s">
        <v>157</v>
      </c>
      <c r="E367" s="193" t="s">
        <v>360</v>
      </c>
      <c r="F367" s="194" t="s">
        <v>361</v>
      </c>
      <c r="G367" s="195" t="s">
        <v>170</v>
      </c>
      <c r="H367" s="196">
        <v>10</v>
      </c>
      <c r="I367" s="197"/>
      <c r="J367" s="198">
        <f>ROUND(I367*H367,2)</f>
        <v>0</v>
      </c>
      <c r="K367" s="194" t="s">
        <v>161</v>
      </c>
      <c r="L367" s="39"/>
      <c r="M367" s="199" t="s">
        <v>1</v>
      </c>
      <c r="N367" s="200" t="s">
        <v>41</v>
      </c>
      <c r="O367" s="71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3" t="s">
        <v>162</v>
      </c>
      <c r="AT367" s="203" t="s">
        <v>157</v>
      </c>
      <c r="AU367" s="203" t="s">
        <v>86</v>
      </c>
      <c r="AY367" s="17" t="s">
        <v>155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7" t="s">
        <v>84</v>
      </c>
      <c r="BK367" s="204">
        <f>ROUND(I367*H367,2)</f>
        <v>0</v>
      </c>
      <c r="BL367" s="17" t="s">
        <v>162</v>
      </c>
      <c r="BM367" s="203" t="s">
        <v>931</v>
      </c>
    </row>
    <row r="368" spans="1:65" s="2" customFormat="1" ht="55.5" customHeight="1">
      <c r="A368" s="34"/>
      <c r="B368" s="35"/>
      <c r="C368" s="192" t="s">
        <v>932</v>
      </c>
      <c r="D368" s="192" t="s">
        <v>157</v>
      </c>
      <c r="E368" s="193" t="s">
        <v>933</v>
      </c>
      <c r="F368" s="194" t="s">
        <v>934</v>
      </c>
      <c r="G368" s="195" t="s">
        <v>170</v>
      </c>
      <c r="H368" s="196">
        <v>124</v>
      </c>
      <c r="I368" s="197"/>
      <c r="J368" s="198">
        <f>ROUND(I368*H368,2)</f>
        <v>0</v>
      </c>
      <c r="K368" s="194" t="s">
        <v>161</v>
      </c>
      <c r="L368" s="39"/>
      <c r="M368" s="199" t="s">
        <v>1</v>
      </c>
      <c r="N368" s="200" t="s">
        <v>41</v>
      </c>
      <c r="O368" s="71"/>
      <c r="P368" s="201">
        <f>O368*H368</f>
        <v>0</v>
      </c>
      <c r="Q368" s="201">
        <v>0.16371</v>
      </c>
      <c r="R368" s="201">
        <f>Q368*H368</f>
        <v>20.30004</v>
      </c>
      <c r="S368" s="201">
        <v>0</v>
      </c>
      <c r="T368" s="202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3" t="s">
        <v>162</v>
      </c>
      <c r="AT368" s="203" t="s">
        <v>157</v>
      </c>
      <c r="AU368" s="203" t="s">
        <v>86</v>
      </c>
      <c r="AY368" s="17" t="s">
        <v>155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7" t="s">
        <v>84</v>
      </c>
      <c r="BK368" s="204">
        <f>ROUND(I368*H368,2)</f>
        <v>0</v>
      </c>
      <c r="BL368" s="17" t="s">
        <v>162</v>
      </c>
      <c r="BM368" s="203" t="s">
        <v>935</v>
      </c>
    </row>
    <row r="369" spans="1:47" s="2" customFormat="1" ht="19.5">
      <c r="A369" s="34"/>
      <c r="B369" s="35"/>
      <c r="C369" s="36"/>
      <c r="D369" s="207" t="s">
        <v>475</v>
      </c>
      <c r="E369" s="36"/>
      <c r="F369" s="238" t="s">
        <v>936</v>
      </c>
      <c r="G369" s="36"/>
      <c r="H369" s="36"/>
      <c r="I369" s="239"/>
      <c r="J369" s="36"/>
      <c r="K369" s="36"/>
      <c r="L369" s="39"/>
      <c r="M369" s="240"/>
      <c r="N369" s="241"/>
      <c r="O369" s="71"/>
      <c r="P369" s="71"/>
      <c r="Q369" s="71"/>
      <c r="R369" s="71"/>
      <c r="S369" s="71"/>
      <c r="T369" s="72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475</v>
      </c>
      <c r="AU369" s="17" t="s">
        <v>86</v>
      </c>
    </row>
    <row r="370" spans="2:51" s="13" customFormat="1" ht="12">
      <c r="B370" s="205"/>
      <c r="C370" s="206"/>
      <c r="D370" s="207" t="s">
        <v>172</v>
      </c>
      <c r="E370" s="208" t="s">
        <v>1</v>
      </c>
      <c r="F370" s="209" t="s">
        <v>937</v>
      </c>
      <c r="G370" s="206"/>
      <c r="H370" s="210">
        <v>124</v>
      </c>
      <c r="I370" s="211"/>
      <c r="J370" s="206"/>
      <c r="K370" s="206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172</v>
      </c>
      <c r="AU370" s="216" t="s">
        <v>86</v>
      </c>
      <c r="AV370" s="13" t="s">
        <v>86</v>
      </c>
      <c r="AW370" s="13" t="s">
        <v>32</v>
      </c>
      <c r="AX370" s="13" t="s">
        <v>76</v>
      </c>
      <c r="AY370" s="216" t="s">
        <v>155</v>
      </c>
    </row>
    <row r="371" spans="2:51" s="14" customFormat="1" ht="12">
      <c r="B371" s="217"/>
      <c r="C371" s="218"/>
      <c r="D371" s="207" t="s">
        <v>172</v>
      </c>
      <c r="E371" s="219" t="s">
        <v>1</v>
      </c>
      <c r="F371" s="220" t="s">
        <v>174</v>
      </c>
      <c r="G371" s="218"/>
      <c r="H371" s="221">
        <v>124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172</v>
      </c>
      <c r="AU371" s="227" t="s">
        <v>86</v>
      </c>
      <c r="AV371" s="14" t="s">
        <v>162</v>
      </c>
      <c r="AW371" s="14" t="s">
        <v>32</v>
      </c>
      <c r="AX371" s="14" t="s">
        <v>84</v>
      </c>
      <c r="AY371" s="227" t="s">
        <v>155</v>
      </c>
    </row>
    <row r="372" spans="1:65" s="2" customFormat="1" ht="16.5" customHeight="1">
      <c r="A372" s="34"/>
      <c r="B372" s="35"/>
      <c r="C372" s="228" t="s">
        <v>938</v>
      </c>
      <c r="D372" s="228" t="s">
        <v>204</v>
      </c>
      <c r="E372" s="229" t="s">
        <v>939</v>
      </c>
      <c r="F372" s="230" t="s">
        <v>940</v>
      </c>
      <c r="G372" s="231" t="s">
        <v>170</v>
      </c>
      <c r="H372" s="232">
        <v>124</v>
      </c>
      <c r="I372" s="233"/>
      <c r="J372" s="234">
        <f>ROUND(I372*H372,2)</f>
        <v>0</v>
      </c>
      <c r="K372" s="230" t="s">
        <v>161</v>
      </c>
      <c r="L372" s="235"/>
      <c r="M372" s="236" t="s">
        <v>1</v>
      </c>
      <c r="N372" s="237" t="s">
        <v>41</v>
      </c>
      <c r="O372" s="71"/>
      <c r="P372" s="201">
        <f>O372*H372</f>
        <v>0</v>
      </c>
      <c r="Q372" s="201">
        <v>0.14044</v>
      </c>
      <c r="R372" s="201">
        <f>Q372*H372</f>
        <v>17.41456</v>
      </c>
      <c r="S372" s="201">
        <v>0</v>
      </c>
      <c r="T372" s="202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3" t="s">
        <v>197</v>
      </c>
      <c r="AT372" s="203" t="s">
        <v>204</v>
      </c>
      <c r="AU372" s="203" t="s">
        <v>86</v>
      </c>
      <c r="AY372" s="17" t="s">
        <v>155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17" t="s">
        <v>84</v>
      </c>
      <c r="BK372" s="204">
        <f>ROUND(I372*H372,2)</f>
        <v>0</v>
      </c>
      <c r="BL372" s="17" t="s">
        <v>162</v>
      </c>
      <c r="BM372" s="203" t="s">
        <v>941</v>
      </c>
    </row>
    <row r="373" spans="2:51" s="13" customFormat="1" ht="12">
      <c r="B373" s="205"/>
      <c r="C373" s="206"/>
      <c r="D373" s="207" t="s">
        <v>172</v>
      </c>
      <c r="E373" s="208" t="s">
        <v>1</v>
      </c>
      <c r="F373" s="209" t="s">
        <v>937</v>
      </c>
      <c r="G373" s="206"/>
      <c r="H373" s="210">
        <v>124</v>
      </c>
      <c r="I373" s="211"/>
      <c r="J373" s="206"/>
      <c r="K373" s="206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172</v>
      </c>
      <c r="AU373" s="216" t="s">
        <v>86</v>
      </c>
      <c r="AV373" s="13" t="s">
        <v>86</v>
      </c>
      <c r="AW373" s="13" t="s">
        <v>32</v>
      </c>
      <c r="AX373" s="13" t="s">
        <v>76</v>
      </c>
      <c r="AY373" s="216" t="s">
        <v>155</v>
      </c>
    </row>
    <row r="374" spans="2:51" s="14" customFormat="1" ht="12">
      <c r="B374" s="217"/>
      <c r="C374" s="218"/>
      <c r="D374" s="207" t="s">
        <v>172</v>
      </c>
      <c r="E374" s="219" t="s">
        <v>1</v>
      </c>
      <c r="F374" s="220" t="s">
        <v>174</v>
      </c>
      <c r="G374" s="218"/>
      <c r="H374" s="221">
        <v>124</v>
      </c>
      <c r="I374" s="222"/>
      <c r="J374" s="218"/>
      <c r="K374" s="218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172</v>
      </c>
      <c r="AU374" s="227" t="s">
        <v>86</v>
      </c>
      <c r="AV374" s="14" t="s">
        <v>162</v>
      </c>
      <c r="AW374" s="14" t="s">
        <v>32</v>
      </c>
      <c r="AX374" s="14" t="s">
        <v>84</v>
      </c>
      <c r="AY374" s="227" t="s">
        <v>155</v>
      </c>
    </row>
    <row r="375" spans="2:63" s="12" customFormat="1" ht="22.7" customHeight="1">
      <c r="B375" s="176"/>
      <c r="C375" s="177"/>
      <c r="D375" s="178" t="s">
        <v>75</v>
      </c>
      <c r="E375" s="190" t="s">
        <v>450</v>
      </c>
      <c r="F375" s="190" t="s">
        <v>451</v>
      </c>
      <c r="G375" s="177"/>
      <c r="H375" s="177"/>
      <c r="I375" s="180"/>
      <c r="J375" s="191">
        <f>BK375</f>
        <v>0</v>
      </c>
      <c r="K375" s="177"/>
      <c r="L375" s="182"/>
      <c r="M375" s="183"/>
      <c r="N375" s="184"/>
      <c r="O375" s="184"/>
      <c r="P375" s="185">
        <f>P376</f>
        <v>0</v>
      </c>
      <c r="Q375" s="184"/>
      <c r="R375" s="185">
        <f>R376</f>
        <v>0</v>
      </c>
      <c r="S375" s="184"/>
      <c r="T375" s="186">
        <f>T376</f>
        <v>0</v>
      </c>
      <c r="AR375" s="187" t="s">
        <v>84</v>
      </c>
      <c r="AT375" s="188" t="s">
        <v>75</v>
      </c>
      <c r="AU375" s="188" t="s">
        <v>84</v>
      </c>
      <c r="AY375" s="187" t="s">
        <v>155</v>
      </c>
      <c r="BK375" s="189">
        <f>BK376</f>
        <v>0</v>
      </c>
    </row>
    <row r="376" spans="1:65" s="2" customFormat="1" ht="44.25" customHeight="1">
      <c r="A376" s="34"/>
      <c r="B376" s="35"/>
      <c r="C376" s="192" t="s">
        <v>942</v>
      </c>
      <c r="D376" s="192" t="s">
        <v>157</v>
      </c>
      <c r="E376" s="193" t="s">
        <v>453</v>
      </c>
      <c r="F376" s="194" t="s">
        <v>454</v>
      </c>
      <c r="G376" s="195" t="s">
        <v>207</v>
      </c>
      <c r="H376" s="196">
        <v>288.312</v>
      </c>
      <c r="I376" s="197"/>
      <c r="J376" s="198">
        <f>ROUND(I376*H376,2)</f>
        <v>0</v>
      </c>
      <c r="K376" s="194" t="s">
        <v>1</v>
      </c>
      <c r="L376" s="39"/>
      <c r="M376" s="199" t="s">
        <v>1</v>
      </c>
      <c r="N376" s="200" t="s">
        <v>41</v>
      </c>
      <c r="O376" s="71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162</v>
      </c>
      <c r="AT376" s="203" t="s">
        <v>157</v>
      </c>
      <c r="AU376" s="203" t="s">
        <v>86</v>
      </c>
      <c r="AY376" s="17" t="s">
        <v>155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17" t="s">
        <v>84</v>
      </c>
      <c r="BK376" s="204">
        <f>ROUND(I376*H376,2)</f>
        <v>0</v>
      </c>
      <c r="BL376" s="17" t="s">
        <v>162</v>
      </c>
      <c r="BM376" s="203" t="s">
        <v>943</v>
      </c>
    </row>
    <row r="377" spans="2:63" s="12" customFormat="1" ht="22.7" customHeight="1">
      <c r="B377" s="176"/>
      <c r="C377" s="177"/>
      <c r="D377" s="178" t="s">
        <v>75</v>
      </c>
      <c r="E377" s="190" t="s">
        <v>456</v>
      </c>
      <c r="F377" s="190" t="s">
        <v>457</v>
      </c>
      <c r="G377" s="177"/>
      <c r="H377" s="177"/>
      <c r="I377" s="180"/>
      <c r="J377" s="191">
        <f>BK377</f>
        <v>0</v>
      </c>
      <c r="K377" s="177"/>
      <c r="L377" s="182"/>
      <c r="M377" s="183"/>
      <c r="N377" s="184"/>
      <c r="O377" s="184"/>
      <c r="P377" s="185">
        <f>P378</f>
        <v>0</v>
      </c>
      <c r="Q377" s="184"/>
      <c r="R377" s="185">
        <f>R378</f>
        <v>0</v>
      </c>
      <c r="S377" s="184"/>
      <c r="T377" s="186">
        <f>T378</f>
        <v>0</v>
      </c>
      <c r="AR377" s="187" t="s">
        <v>84</v>
      </c>
      <c r="AT377" s="188" t="s">
        <v>75</v>
      </c>
      <c r="AU377" s="188" t="s">
        <v>84</v>
      </c>
      <c r="AY377" s="187" t="s">
        <v>155</v>
      </c>
      <c r="BK377" s="189">
        <f>BK378</f>
        <v>0</v>
      </c>
    </row>
    <row r="378" spans="1:65" s="2" customFormat="1" ht="44.25" customHeight="1">
      <c r="A378" s="34"/>
      <c r="B378" s="35"/>
      <c r="C378" s="192" t="s">
        <v>944</v>
      </c>
      <c r="D378" s="192" t="s">
        <v>157</v>
      </c>
      <c r="E378" s="193" t="s">
        <v>459</v>
      </c>
      <c r="F378" s="194" t="s">
        <v>460</v>
      </c>
      <c r="G378" s="195" t="s">
        <v>207</v>
      </c>
      <c r="H378" s="196">
        <v>527.726</v>
      </c>
      <c r="I378" s="197"/>
      <c r="J378" s="198">
        <f>ROUND(I378*H378,2)</f>
        <v>0</v>
      </c>
      <c r="K378" s="194" t="s">
        <v>1</v>
      </c>
      <c r="L378" s="39"/>
      <c r="M378" s="199" t="s">
        <v>1</v>
      </c>
      <c r="N378" s="200" t="s">
        <v>41</v>
      </c>
      <c r="O378" s="71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162</v>
      </c>
      <c r="AT378" s="203" t="s">
        <v>157</v>
      </c>
      <c r="AU378" s="203" t="s">
        <v>86</v>
      </c>
      <c r="AY378" s="17" t="s">
        <v>155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7" t="s">
        <v>84</v>
      </c>
      <c r="BK378" s="204">
        <f>ROUND(I378*H378,2)</f>
        <v>0</v>
      </c>
      <c r="BL378" s="17" t="s">
        <v>162</v>
      </c>
      <c r="BM378" s="203" t="s">
        <v>945</v>
      </c>
    </row>
    <row r="379" spans="2:63" s="12" customFormat="1" ht="25.9" customHeight="1">
      <c r="B379" s="176"/>
      <c r="C379" s="177"/>
      <c r="D379" s="178" t="s">
        <v>75</v>
      </c>
      <c r="E379" s="179" t="s">
        <v>462</v>
      </c>
      <c r="F379" s="179" t="s">
        <v>463</v>
      </c>
      <c r="G379" s="177"/>
      <c r="H379" s="177"/>
      <c r="I379" s="180"/>
      <c r="J379" s="181">
        <f>BK379</f>
        <v>0</v>
      </c>
      <c r="K379" s="177"/>
      <c r="L379" s="182"/>
      <c r="M379" s="183"/>
      <c r="N379" s="184"/>
      <c r="O379" s="184"/>
      <c r="P379" s="185">
        <f>P380+P385</f>
        <v>0</v>
      </c>
      <c r="Q379" s="184"/>
      <c r="R379" s="185">
        <f>R380+R385</f>
        <v>0</v>
      </c>
      <c r="S379" s="184"/>
      <c r="T379" s="186">
        <f>T380+T385</f>
        <v>0</v>
      </c>
      <c r="AR379" s="187" t="s">
        <v>179</v>
      </c>
      <c r="AT379" s="188" t="s">
        <v>75</v>
      </c>
      <c r="AU379" s="188" t="s">
        <v>76</v>
      </c>
      <c r="AY379" s="187" t="s">
        <v>155</v>
      </c>
      <c r="BK379" s="189">
        <f>BK380+BK385</f>
        <v>0</v>
      </c>
    </row>
    <row r="380" spans="2:63" s="12" customFormat="1" ht="22.7" customHeight="1">
      <c r="B380" s="176"/>
      <c r="C380" s="177"/>
      <c r="D380" s="178" t="s">
        <v>75</v>
      </c>
      <c r="E380" s="190" t="s">
        <v>464</v>
      </c>
      <c r="F380" s="190" t="s">
        <v>465</v>
      </c>
      <c r="G380" s="177"/>
      <c r="H380" s="177"/>
      <c r="I380" s="180"/>
      <c r="J380" s="191">
        <f>BK380</f>
        <v>0</v>
      </c>
      <c r="K380" s="177"/>
      <c r="L380" s="182"/>
      <c r="M380" s="183"/>
      <c r="N380" s="184"/>
      <c r="O380" s="184"/>
      <c r="P380" s="185">
        <f>SUM(P381:P384)</f>
        <v>0</v>
      </c>
      <c r="Q380" s="184"/>
      <c r="R380" s="185">
        <f>SUM(R381:R384)</f>
        <v>0</v>
      </c>
      <c r="S380" s="184"/>
      <c r="T380" s="186">
        <f>SUM(T381:T384)</f>
        <v>0</v>
      </c>
      <c r="AR380" s="187" t="s">
        <v>179</v>
      </c>
      <c r="AT380" s="188" t="s">
        <v>75</v>
      </c>
      <c r="AU380" s="188" t="s">
        <v>84</v>
      </c>
      <c r="AY380" s="187" t="s">
        <v>155</v>
      </c>
      <c r="BK380" s="189">
        <f>SUM(BK381:BK384)</f>
        <v>0</v>
      </c>
    </row>
    <row r="381" spans="1:65" s="2" customFormat="1" ht="16.5" customHeight="1">
      <c r="A381" s="34"/>
      <c r="B381" s="35"/>
      <c r="C381" s="192" t="s">
        <v>946</v>
      </c>
      <c r="D381" s="192" t="s">
        <v>157</v>
      </c>
      <c r="E381" s="193" t="s">
        <v>467</v>
      </c>
      <c r="F381" s="194" t="s">
        <v>468</v>
      </c>
      <c r="G381" s="195" t="s">
        <v>165</v>
      </c>
      <c r="H381" s="196">
        <v>1</v>
      </c>
      <c r="I381" s="197"/>
      <c r="J381" s="198">
        <f>ROUND(I381*H381,2)</f>
        <v>0</v>
      </c>
      <c r="K381" s="194" t="s">
        <v>1</v>
      </c>
      <c r="L381" s="39"/>
      <c r="M381" s="199" t="s">
        <v>1</v>
      </c>
      <c r="N381" s="200" t="s">
        <v>41</v>
      </c>
      <c r="O381" s="71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469</v>
      </c>
      <c r="AT381" s="203" t="s">
        <v>157</v>
      </c>
      <c r="AU381" s="203" t="s">
        <v>86</v>
      </c>
      <c r="AY381" s="17" t="s">
        <v>155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7" t="s">
        <v>84</v>
      </c>
      <c r="BK381" s="204">
        <f>ROUND(I381*H381,2)</f>
        <v>0</v>
      </c>
      <c r="BL381" s="17" t="s">
        <v>469</v>
      </c>
      <c r="BM381" s="203" t="s">
        <v>947</v>
      </c>
    </row>
    <row r="382" spans="1:65" s="2" customFormat="1" ht="16.5" customHeight="1">
      <c r="A382" s="34"/>
      <c r="B382" s="35"/>
      <c r="C382" s="192" t="s">
        <v>948</v>
      </c>
      <c r="D382" s="192" t="s">
        <v>157</v>
      </c>
      <c r="E382" s="193" t="s">
        <v>472</v>
      </c>
      <c r="F382" s="194" t="s">
        <v>473</v>
      </c>
      <c r="G382" s="195" t="s">
        <v>165</v>
      </c>
      <c r="H382" s="196">
        <v>1</v>
      </c>
      <c r="I382" s="197"/>
      <c r="J382" s="198">
        <f>ROUND(I382*H382,2)</f>
        <v>0</v>
      </c>
      <c r="K382" s="194" t="s">
        <v>1</v>
      </c>
      <c r="L382" s="39"/>
      <c r="M382" s="199" t="s">
        <v>1</v>
      </c>
      <c r="N382" s="200" t="s">
        <v>41</v>
      </c>
      <c r="O382" s="71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469</v>
      </c>
      <c r="AT382" s="203" t="s">
        <v>157</v>
      </c>
      <c r="AU382" s="203" t="s">
        <v>86</v>
      </c>
      <c r="AY382" s="17" t="s">
        <v>155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7" t="s">
        <v>84</v>
      </c>
      <c r="BK382" s="204">
        <f>ROUND(I382*H382,2)</f>
        <v>0</v>
      </c>
      <c r="BL382" s="17" t="s">
        <v>469</v>
      </c>
      <c r="BM382" s="203" t="s">
        <v>949</v>
      </c>
    </row>
    <row r="383" spans="1:47" s="2" customFormat="1" ht="19.5">
      <c r="A383" s="34"/>
      <c r="B383" s="35"/>
      <c r="C383" s="36"/>
      <c r="D383" s="207" t="s">
        <v>475</v>
      </c>
      <c r="E383" s="36"/>
      <c r="F383" s="238" t="s">
        <v>476</v>
      </c>
      <c r="G383" s="36"/>
      <c r="H383" s="36"/>
      <c r="I383" s="239"/>
      <c r="J383" s="36"/>
      <c r="K383" s="36"/>
      <c r="L383" s="39"/>
      <c r="M383" s="240"/>
      <c r="N383" s="241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475</v>
      </c>
      <c r="AU383" s="17" t="s">
        <v>86</v>
      </c>
    </row>
    <row r="384" spans="1:65" s="2" customFormat="1" ht="16.5" customHeight="1">
      <c r="A384" s="34"/>
      <c r="B384" s="35"/>
      <c r="C384" s="192" t="s">
        <v>950</v>
      </c>
      <c r="D384" s="192" t="s">
        <v>157</v>
      </c>
      <c r="E384" s="193" t="s">
        <v>478</v>
      </c>
      <c r="F384" s="194" t="s">
        <v>479</v>
      </c>
      <c r="G384" s="195" t="s">
        <v>165</v>
      </c>
      <c r="H384" s="196">
        <v>1</v>
      </c>
      <c r="I384" s="197"/>
      <c r="J384" s="198">
        <f>ROUND(I384*H384,2)</f>
        <v>0</v>
      </c>
      <c r="K384" s="194" t="s">
        <v>1</v>
      </c>
      <c r="L384" s="39"/>
      <c r="M384" s="199" t="s">
        <v>1</v>
      </c>
      <c r="N384" s="200" t="s">
        <v>41</v>
      </c>
      <c r="O384" s="71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469</v>
      </c>
      <c r="AT384" s="203" t="s">
        <v>157</v>
      </c>
      <c r="AU384" s="203" t="s">
        <v>86</v>
      </c>
      <c r="AY384" s="17" t="s">
        <v>155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17" t="s">
        <v>84</v>
      </c>
      <c r="BK384" s="204">
        <f>ROUND(I384*H384,2)</f>
        <v>0</v>
      </c>
      <c r="BL384" s="17" t="s">
        <v>469</v>
      </c>
      <c r="BM384" s="203" t="s">
        <v>951</v>
      </c>
    </row>
    <row r="385" spans="2:63" s="12" customFormat="1" ht="22.7" customHeight="1">
      <c r="B385" s="176"/>
      <c r="C385" s="177"/>
      <c r="D385" s="178" t="s">
        <v>75</v>
      </c>
      <c r="E385" s="190" t="s">
        <v>481</v>
      </c>
      <c r="F385" s="190" t="s">
        <v>482</v>
      </c>
      <c r="G385" s="177"/>
      <c r="H385" s="177"/>
      <c r="I385" s="180"/>
      <c r="J385" s="191">
        <f>BK385</f>
        <v>0</v>
      </c>
      <c r="K385" s="177"/>
      <c r="L385" s="182"/>
      <c r="M385" s="183"/>
      <c r="N385" s="184"/>
      <c r="O385" s="184"/>
      <c r="P385" s="185">
        <f>SUM(P386:P388)</f>
        <v>0</v>
      </c>
      <c r="Q385" s="184"/>
      <c r="R385" s="185">
        <f>SUM(R386:R388)</f>
        <v>0</v>
      </c>
      <c r="S385" s="184"/>
      <c r="T385" s="186">
        <f>SUM(T386:T388)</f>
        <v>0</v>
      </c>
      <c r="AR385" s="187" t="s">
        <v>179</v>
      </c>
      <c r="AT385" s="188" t="s">
        <v>75</v>
      </c>
      <c r="AU385" s="188" t="s">
        <v>84</v>
      </c>
      <c r="AY385" s="187" t="s">
        <v>155</v>
      </c>
      <c r="BK385" s="189">
        <f>SUM(BK386:BK388)</f>
        <v>0</v>
      </c>
    </row>
    <row r="386" spans="1:65" s="2" customFormat="1" ht="16.5" customHeight="1">
      <c r="A386" s="34"/>
      <c r="B386" s="35"/>
      <c r="C386" s="192" t="s">
        <v>952</v>
      </c>
      <c r="D386" s="192" t="s">
        <v>157</v>
      </c>
      <c r="E386" s="193" t="s">
        <v>484</v>
      </c>
      <c r="F386" s="194" t="s">
        <v>482</v>
      </c>
      <c r="G386" s="195" t="s">
        <v>165</v>
      </c>
      <c r="H386" s="196">
        <v>1</v>
      </c>
      <c r="I386" s="197"/>
      <c r="J386" s="198">
        <f>ROUND(I386*H386,2)</f>
        <v>0</v>
      </c>
      <c r="K386" s="194" t="s">
        <v>1</v>
      </c>
      <c r="L386" s="39"/>
      <c r="M386" s="199" t="s">
        <v>1</v>
      </c>
      <c r="N386" s="200" t="s">
        <v>41</v>
      </c>
      <c r="O386" s="71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3" t="s">
        <v>469</v>
      </c>
      <c r="AT386" s="203" t="s">
        <v>157</v>
      </c>
      <c r="AU386" s="203" t="s">
        <v>86</v>
      </c>
      <c r="AY386" s="17" t="s">
        <v>155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17" t="s">
        <v>84</v>
      </c>
      <c r="BK386" s="204">
        <f>ROUND(I386*H386,2)</f>
        <v>0</v>
      </c>
      <c r="BL386" s="17" t="s">
        <v>469</v>
      </c>
      <c r="BM386" s="203" t="s">
        <v>953</v>
      </c>
    </row>
    <row r="387" spans="1:65" s="2" customFormat="1" ht="24.2" customHeight="1">
      <c r="A387" s="34"/>
      <c r="B387" s="35"/>
      <c r="C387" s="192" t="s">
        <v>954</v>
      </c>
      <c r="D387" s="192" t="s">
        <v>157</v>
      </c>
      <c r="E387" s="193" t="s">
        <v>487</v>
      </c>
      <c r="F387" s="194" t="s">
        <v>488</v>
      </c>
      <c r="G387" s="195" t="s">
        <v>489</v>
      </c>
      <c r="H387" s="196">
        <v>1</v>
      </c>
      <c r="I387" s="197"/>
      <c r="J387" s="198">
        <f>ROUND(I387*H387,2)</f>
        <v>0</v>
      </c>
      <c r="K387" s="194" t="s">
        <v>1</v>
      </c>
      <c r="L387" s="39"/>
      <c r="M387" s="199" t="s">
        <v>1</v>
      </c>
      <c r="N387" s="200" t="s">
        <v>41</v>
      </c>
      <c r="O387" s="71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3" t="s">
        <v>469</v>
      </c>
      <c r="AT387" s="203" t="s">
        <v>157</v>
      </c>
      <c r="AU387" s="203" t="s">
        <v>86</v>
      </c>
      <c r="AY387" s="17" t="s">
        <v>155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17" t="s">
        <v>84</v>
      </c>
      <c r="BK387" s="204">
        <f>ROUND(I387*H387,2)</f>
        <v>0</v>
      </c>
      <c r="BL387" s="17" t="s">
        <v>469</v>
      </c>
      <c r="BM387" s="203" t="s">
        <v>955</v>
      </c>
    </row>
    <row r="388" spans="1:65" s="2" customFormat="1" ht="16.5" customHeight="1">
      <c r="A388" s="34"/>
      <c r="B388" s="35"/>
      <c r="C388" s="192" t="s">
        <v>956</v>
      </c>
      <c r="D388" s="192" t="s">
        <v>157</v>
      </c>
      <c r="E388" s="193" t="s">
        <v>492</v>
      </c>
      <c r="F388" s="194" t="s">
        <v>493</v>
      </c>
      <c r="G388" s="195" t="s">
        <v>165</v>
      </c>
      <c r="H388" s="196">
        <v>1</v>
      </c>
      <c r="I388" s="197"/>
      <c r="J388" s="198">
        <f>ROUND(I388*H388,2)</f>
        <v>0</v>
      </c>
      <c r="K388" s="194" t="s">
        <v>1</v>
      </c>
      <c r="L388" s="39"/>
      <c r="M388" s="242" t="s">
        <v>1</v>
      </c>
      <c r="N388" s="243" t="s">
        <v>41</v>
      </c>
      <c r="O388" s="244"/>
      <c r="P388" s="245">
        <f>O388*H388</f>
        <v>0</v>
      </c>
      <c r="Q388" s="245">
        <v>0</v>
      </c>
      <c r="R388" s="245">
        <f>Q388*H388</f>
        <v>0</v>
      </c>
      <c r="S388" s="245">
        <v>0</v>
      </c>
      <c r="T388" s="246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03" t="s">
        <v>469</v>
      </c>
      <c r="AT388" s="203" t="s">
        <v>157</v>
      </c>
      <c r="AU388" s="203" t="s">
        <v>86</v>
      </c>
      <c r="AY388" s="17" t="s">
        <v>155</v>
      </c>
      <c r="BE388" s="204">
        <f>IF(N388="základní",J388,0)</f>
        <v>0</v>
      </c>
      <c r="BF388" s="204">
        <f>IF(N388="snížená",J388,0)</f>
        <v>0</v>
      </c>
      <c r="BG388" s="204">
        <f>IF(N388="zákl. přenesená",J388,0)</f>
        <v>0</v>
      </c>
      <c r="BH388" s="204">
        <f>IF(N388="sníž. přenesená",J388,0)</f>
        <v>0</v>
      </c>
      <c r="BI388" s="204">
        <f>IF(N388="nulová",J388,0)</f>
        <v>0</v>
      </c>
      <c r="BJ388" s="17" t="s">
        <v>84</v>
      </c>
      <c r="BK388" s="204">
        <f>ROUND(I388*H388,2)</f>
        <v>0</v>
      </c>
      <c r="BL388" s="17" t="s">
        <v>469</v>
      </c>
      <c r="BM388" s="203" t="s">
        <v>957</v>
      </c>
    </row>
    <row r="389" spans="1:31" s="2" customFormat="1" ht="6.95" customHeight="1">
      <c r="A389" s="34"/>
      <c r="B389" s="54"/>
      <c r="C389" s="55"/>
      <c r="D389" s="55"/>
      <c r="E389" s="55"/>
      <c r="F389" s="55"/>
      <c r="G389" s="55"/>
      <c r="H389" s="55"/>
      <c r="I389" s="55"/>
      <c r="J389" s="55"/>
      <c r="K389" s="55"/>
      <c r="L389" s="39"/>
      <c r="M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</row>
  </sheetData>
  <sheetProtection algorithmName="SHA-512" hashValue="W+y+cfPNM42ZGQ90i3+EaUSNDmG1ACoanRkYsKhl87ATEJGwhRzg9rs1dhwBmj2jNjaF/OaEI8rbdGq2zgi+jA==" saltValue="xWvz/NQRNRAkS4AX3RcCCdMo8WHUh6rkl7vHEdbHoKCODkZC4c9N5DWnvgtfXFlsgjf23MdEgZN+NaXfK3qQ7w==" spinCount="100000" sheet="1" objects="1" scenarios="1" formatColumns="0" formatRows="0" autoFilter="0"/>
  <autoFilter ref="C127:K38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4.9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37" t="str">
        <f>'Rekapitulace stavby'!K6</f>
        <v>III/18614 PAČEJOV – NÁDRAŽÍ, REKONSTRUKCE</v>
      </c>
      <c r="F7" s="338"/>
      <c r="G7" s="338"/>
      <c r="H7" s="338"/>
      <c r="L7" s="20"/>
    </row>
    <row r="8" spans="2:12" s="1" customFormat="1" ht="12" customHeight="1">
      <c r="B8" s="20"/>
      <c r="D8" s="120" t="s">
        <v>120</v>
      </c>
      <c r="L8" s="20"/>
    </row>
    <row r="9" spans="1:31" s="2" customFormat="1" ht="16.5" customHeight="1">
      <c r="A9" s="34"/>
      <c r="B9" s="39"/>
      <c r="C9" s="34"/>
      <c r="D9" s="34"/>
      <c r="E9" s="337" t="s">
        <v>958</v>
      </c>
      <c r="F9" s="340"/>
      <c r="G9" s="340"/>
      <c r="H9" s="34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959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39" t="s">
        <v>960</v>
      </c>
      <c r="F11" s="340"/>
      <c r="G11" s="340"/>
      <c r="H11" s="34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 t="str">
        <f>'Rekapitulace stavby'!AN8</f>
        <v>14. 6. 2023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7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24</v>
      </c>
      <c r="E16" s="34"/>
      <c r="F16" s="34"/>
      <c r="G16" s="34"/>
      <c r="H16" s="34"/>
      <c r="I16" s="120" t="s">
        <v>25</v>
      </c>
      <c r="J16" s="110" t="s">
        <v>961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122</v>
      </c>
      <c r="F17" s="34"/>
      <c r="G17" s="34"/>
      <c r="H17" s="34"/>
      <c r="I17" s="120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28</v>
      </c>
      <c r="E19" s="34"/>
      <c r="F19" s="34"/>
      <c r="G19" s="34"/>
      <c r="H19" s="34"/>
      <c r="I19" s="120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1" t="str">
        <f>'Rekapitulace stavby'!E14</f>
        <v>Vyplň údaj</v>
      </c>
      <c r="F20" s="342"/>
      <c r="G20" s="342"/>
      <c r="H20" s="342"/>
      <c r="I20" s="120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30</v>
      </c>
      <c r="E22" s="34"/>
      <c r="F22" s="34"/>
      <c r="G22" s="34"/>
      <c r="H22" s="34"/>
      <c r="I22" s="120" t="s">
        <v>25</v>
      </c>
      <c r="J22" s="110" t="s">
        <v>962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963</v>
      </c>
      <c r="F23" s="34"/>
      <c r="G23" s="34"/>
      <c r="H23" s="34"/>
      <c r="I23" s="120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33</v>
      </c>
      <c r="E25" s="34"/>
      <c r="F25" s="34"/>
      <c r="G25" s="34"/>
      <c r="H25" s="34"/>
      <c r="I25" s="120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964</v>
      </c>
      <c r="F26" s="34"/>
      <c r="G26" s="34"/>
      <c r="H26" s="34"/>
      <c r="I26" s="120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43" t="s">
        <v>1</v>
      </c>
      <c r="F29" s="343"/>
      <c r="G29" s="343"/>
      <c r="H29" s="343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36</v>
      </c>
      <c r="E32" s="34"/>
      <c r="F32" s="34"/>
      <c r="G32" s="34"/>
      <c r="H32" s="34"/>
      <c r="I32" s="34"/>
      <c r="J32" s="127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38</v>
      </c>
      <c r="G34" s="34"/>
      <c r="H34" s="34"/>
      <c r="I34" s="128" t="s">
        <v>37</v>
      </c>
      <c r="J34" s="128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40</v>
      </c>
      <c r="E35" s="120" t="s">
        <v>41</v>
      </c>
      <c r="F35" s="130">
        <f>ROUND((SUM(BE130:BE251)),2)</f>
        <v>0</v>
      </c>
      <c r="G35" s="34"/>
      <c r="H35" s="34"/>
      <c r="I35" s="131">
        <v>0.21</v>
      </c>
      <c r="J35" s="130">
        <f>ROUND(((SUM(BE130:BE251))*I35),2)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42</v>
      </c>
      <c r="F36" s="130">
        <f>ROUND((SUM(BF130:BF251)),2)</f>
        <v>0</v>
      </c>
      <c r="G36" s="34"/>
      <c r="H36" s="34"/>
      <c r="I36" s="131">
        <v>0.12</v>
      </c>
      <c r="J36" s="130">
        <f>ROUND(((SUM(BF130:BF251))*I36),2)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43</v>
      </c>
      <c r="F37" s="130">
        <f>ROUND((SUM(BG130:BG251)),2)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44</v>
      </c>
      <c r="F38" s="130">
        <f>ROUND((SUM(BH130:BH251)),2)</f>
        <v>0</v>
      </c>
      <c r="G38" s="34"/>
      <c r="H38" s="34"/>
      <c r="I38" s="131">
        <v>0.12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45</v>
      </c>
      <c r="F39" s="130">
        <f>ROUND((SUM(BI130:BI251)),2)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5" t="str">
        <f>E7</f>
        <v>III/18614 PAČEJOV – NÁDRAŽÍ, REKONSTRUKCE</v>
      </c>
      <c r="F85" s="336"/>
      <c r="G85" s="336"/>
      <c r="H85" s="33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35" t="s">
        <v>958</v>
      </c>
      <c r="F87" s="334"/>
      <c r="G87" s="334"/>
      <c r="H87" s="33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959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20" t="str">
        <f>E11</f>
        <v>01 - Dešťová kanalizace</v>
      </c>
      <c r="F89" s="334"/>
      <c r="G89" s="334"/>
      <c r="H89" s="33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Pačejov</v>
      </c>
      <c r="G91" s="36"/>
      <c r="H91" s="36"/>
      <c r="I91" s="29" t="s">
        <v>22</v>
      </c>
      <c r="J91" s="66" t="str">
        <f>IF(J14="","",J14)</f>
        <v>14. 6. 2023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SÚS PK</v>
      </c>
      <c r="G93" s="36"/>
      <c r="H93" s="36"/>
      <c r="I93" s="29" t="s">
        <v>30</v>
      </c>
      <c r="J93" s="32" t="str">
        <f>E23</f>
        <v>MST - projekt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>Stanislav Tanczoš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124</v>
      </c>
      <c r="D96" s="151"/>
      <c r="E96" s="151"/>
      <c r="F96" s="151"/>
      <c r="G96" s="151"/>
      <c r="H96" s="151"/>
      <c r="I96" s="151"/>
      <c r="J96" s="152" t="s">
        <v>125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7" customHeight="1">
      <c r="A98" s="34"/>
      <c r="B98" s="35"/>
      <c r="C98" s="153" t="s">
        <v>126</v>
      </c>
      <c r="D98" s="36"/>
      <c r="E98" s="36"/>
      <c r="F98" s="36"/>
      <c r="G98" s="36"/>
      <c r="H98" s="36"/>
      <c r="I98" s="36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127</v>
      </c>
    </row>
    <row r="99" spans="2:12" s="9" customFormat="1" ht="24.95" customHeight="1">
      <c r="B99" s="154"/>
      <c r="C99" s="155"/>
      <c r="D99" s="156" t="s">
        <v>128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129</v>
      </c>
      <c r="E100" s="162"/>
      <c r="F100" s="162"/>
      <c r="G100" s="162"/>
      <c r="H100" s="162"/>
      <c r="I100" s="162"/>
      <c r="J100" s="163">
        <f>J132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130</v>
      </c>
      <c r="E101" s="162"/>
      <c r="F101" s="162"/>
      <c r="G101" s="162"/>
      <c r="H101" s="162"/>
      <c r="I101" s="162"/>
      <c r="J101" s="163">
        <f>J172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532</v>
      </c>
      <c r="E102" s="162"/>
      <c r="F102" s="162"/>
      <c r="G102" s="162"/>
      <c r="H102" s="162"/>
      <c r="I102" s="162"/>
      <c r="J102" s="163">
        <f>J175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131</v>
      </c>
      <c r="E103" s="162"/>
      <c r="F103" s="162"/>
      <c r="G103" s="162"/>
      <c r="H103" s="162"/>
      <c r="I103" s="162"/>
      <c r="J103" s="163">
        <f>J180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133</v>
      </c>
      <c r="E104" s="162"/>
      <c r="F104" s="162"/>
      <c r="G104" s="162"/>
      <c r="H104" s="162"/>
      <c r="I104" s="162"/>
      <c r="J104" s="163">
        <f>J200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136</v>
      </c>
      <c r="E105" s="162"/>
      <c r="F105" s="162"/>
      <c r="G105" s="162"/>
      <c r="H105" s="162"/>
      <c r="I105" s="162"/>
      <c r="J105" s="163">
        <f>J241</f>
        <v>0</v>
      </c>
      <c r="K105" s="104"/>
      <c r="L105" s="164"/>
    </row>
    <row r="106" spans="2:12" s="9" customFormat="1" ht="24.95" customHeight="1">
      <c r="B106" s="154"/>
      <c r="C106" s="155"/>
      <c r="D106" s="156" t="s">
        <v>137</v>
      </c>
      <c r="E106" s="157"/>
      <c r="F106" s="157"/>
      <c r="G106" s="157"/>
      <c r="H106" s="157"/>
      <c r="I106" s="157"/>
      <c r="J106" s="158">
        <f>J243</f>
        <v>0</v>
      </c>
      <c r="K106" s="155"/>
      <c r="L106" s="159"/>
    </row>
    <row r="107" spans="2:12" s="10" customFormat="1" ht="19.9" customHeight="1">
      <c r="B107" s="160"/>
      <c r="C107" s="104"/>
      <c r="D107" s="161" t="s">
        <v>138</v>
      </c>
      <c r="E107" s="162"/>
      <c r="F107" s="162"/>
      <c r="G107" s="162"/>
      <c r="H107" s="162"/>
      <c r="I107" s="162"/>
      <c r="J107" s="163">
        <f>J244</f>
        <v>0</v>
      </c>
      <c r="K107" s="104"/>
      <c r="L107" s="164"/>
    </row>
    <row r="108" spans="2:12" s="10" customFormat="1" ht="19.9" customHeight="1">
      <c r="B108" s="160"/>
      <c r="C108" s="104"/>
      <c r="D108" s="161" t="s">
        <v>965</v>
      </c>
      <c r="E108" s="162"/>
      <c r="F108" s="162"/>
      <c r="G108" s="162"/>
      <c r="H108" s="162"/>
      <c r="I108" s="162"/>
      <c r="J108" s="163">
        <f>J249</f>
        <v>0</v>
      </c>
      <c r="K108" s="104"/>
      <c r="L108" s="164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140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35" t="str">
        <f>E7</f>
        <v>III/18614 PAČEJOV – NÁDRAŽÍ, REKONSTRUKCE</v>
      </c>
      <c r="F118" s="336"/>
      <c r="G118" s="336"/>
      <c r="H118" s="3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120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35" t="s">
        <v>958</v>
      </c>
      <c r="F120" s="334"/>
      <c r="G120" s="334"/>
      <c r="H120" s="33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959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20" t="str">
        <f>E11</f>
        <v>01 - Dešťová kanalizace</v>
      </c>
      <c r="F122" s="334"/>
      <c r="G122" s="334"/>
      <c r="H122" s="334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Pačejov</v>
      </c>
      <c r="G124" s="36"/>
      <c r="H124" s="36"/>
      <c r="I124" s="29" t="s">
        <v>22</v>
      </c>
      <c r="J124" s="66" t="str">
        <f>IF(J14="","",J14)</f>
        <v>14. 6. 2023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24</v>
      </c>
      <c r="D126" s="36"/>
      <c r="E126" s="36"/>
      <c r="F126" s="27" t="str">
        <f>E17</f>
        <v>SÚS PK</v>
      </c>
      <c r="G126" s="36"/>
      <c r="H126" s="36"/>
      <c r="I126" s="29" t="s">
        <v>30</v>
      </c>
      <c r="J126" s="32" t="str">
        <f>E23</f>
        <v>MST - projekt s.r.o.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28</v>
      </c>
      <c r="D127" s="36"/>
      <c r="E127" s="36"/>
      <c r="F127" s="27" t="str">
        <f>IF(E20="","",E20)</f>
        <v>Vyplň údaj</v>
      </c>
      <c r="G127" s="36"/>
      <c r="H127" s="36"/>
      <c r="I127" s="29" t="s">
        <v>33</v>
      </c>
      <c r="J127" s="32" t="str">
        <f>E26</f>
        <v>Stanislav Tanczoš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5"/>
      <c r="B129" s="166"/>
      <c r="C129" s="167" t="s">
        <v>141</v>
      </c>
      <c r="D129" s="168" t="s">
        <v>61</v>
      </c>
      <c r="E129" s="168" t="s">
        <v>57</v>
      </c>
      <c r="F129" s="168" t="s">
        <v>58</v>
      </c>
      <c r="G129" s="168" t="s">
        <v>142</v>
      </c>
      <c r="H129" s="168" t="s">
        <v>143</v>
      </c>
      <c r="I129" s="168" t="s">
        <v>144</v>
      </c>
      <c r="J129" s="168" t="s">
        <v>125</v>
      </c>
      <c r="K129" s="169" t="s">
        <v>145</v>
      </c>
      <c r="L129" s="170"/>
      <c r="M129" s="75" t="s">
        <v>1</v>
      </c>
      <c r="N129" s="76" t="s">
        <v>40</v>
      </c>
      <c r="O129" s="76" t="s">
        <v>146</v>
      </c>
      <c r="P129" s="76" t="s">
        <v>147</v>
      </c>
      <c r="Q129" s="76" t="s">
        <v>148</v>
      </c>
      <c r="R129" s="76" t="s">
        <v>149</v>
      </c>
      <c r="S129" s="76" t="s">
        <v>150</v>
      </c>
      <c r="T129" s="77" t="s">
        <v>151</v>
      </c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</row>
    <row r="130" spans="1:63" s="2" customFormat="1" ht="22.7" customHeight="1">
      <c r="A130" s="34"/>
      <c r="B130" s="35"/>
      <c r="C130" s="82" t="s">
        <v>152</v>
      </c>
      <c r="D130" s="36"/>
      <c r="E130" s="36"/>
      <c r="F130" s="36"/>
      <c r="G130" s="36"/>
      <c r="H130" s="36"/>
      <c r="I130" s="36"/>
      <c r="J130" s="171">
        <f>BK130</f>
        <v>0</v>
      </c>
      <c r="K130" s="36"/>
      <c r="L130" s="39"/>
      <c r="M130" s="78"/>
      <c r="N130" s="172"/>
      <c r="O130" s="79"/>
      <c r="P130" s="173">
        <f>P131+P243</f>
        <v>0</v>
      </c>
      <c r="Q130" s="79"/>
      <c r="R130" s="173">
        <f>R131+R243</f>
        <v>1289.09739764</v>
      </c>
      <c r="S130" s="79"/>
      <c r="T130" s="174">
        <f>T131+T243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75</v>
      </c>
      <c r="AU130" s="17" t="s">
        <v>127</v>
      </c>
      <c r="BK130" s="175">
        <f>BK131+BK243</f>
        <v>0</v>
      </c>
    </row>
    <row r="131" spans="2:63" s="12" customFormat="1" ht="25.9" customHeight="1">
      <c r="B131" s="176"/>
      <c r="C131" s="177"/>
      <c r="D131" s="178" t="s">
        <v>75</v>
      </c>
      <c r="E131" s="179" t="s">
        <v>153</v>
      </c>
      <c r="F131" s="179" t="s">
        <v>154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P132+P172+P175+P180+P200+P241</f>
        <v>0</v>
      </c>
      <c r="Q131" s="184"/>
      <c r="R131" s="185">
        <f>R132+R172+R175+R180+R200+R241</f>
        <v>1289.09739764</v>
      </c>
      <c r="S131" s="184"/>
      <c r="T131" s="186">
        <f>T132+T172+T175+T180+T200+T241</f>
        <v>0</v>
      </c>
      <c r="AR131" s="187" t="s">
        <v>84</v>
      </c>
      <c r="AT131" s="188" t="s">
        <v>75</v>
      </c>
      <c r="AU131" s="188" t="s">
        <v>76</v>
      </c>
      <c r="AY131" s="187" t="s">
        <v>155</v>
      </c>
      <c r="BK131" s="189">
        <f>BK132+BK172+BK175+BK180+BK200+BK241</f>
        <v>0</v>
      </c>
    </row>
    <row r="132" spans="2:63" s="12" customFormat="1" ht="22.7" customHeight="1">
      <c r="B132" s="176"/>
      <c r="C132" s="177"/>
      <c r="D132" s="178" t="s">
        <v>75</v>
      </c>
      <c r="E132" s="190" t="s">
        <v>84</v>
      </c>
      <c r="F132" s="190" t="s">
        <v>156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SUM(P133:P171)</f>
        <v>0</v>
      </c>
      <c r="Q132" s="184"/>
      <c r="R132" s="185">
        <f>SUM(R133:R171)</f>
        <v>1090.1273108</v>
      </c>
      <c r="S132" s="184"/>
      <c r="T132" s="186">
        <f>SUM(T133:T171)</f>
        <v>0</v>
      </c>
      <c r="AR132" s="187" t="s">
        <v>84</v>
      </c>
      <c r="AT132" s="188" t="s">
        <v>75</v>
      </c>
      <c r="AU132" s="188" t="s">
        <v>84</v>
      </c>
      <c r="AY132" s="187" t="s">
        <v>155</v>
      </c>
      <c r="BK132" s="189">
        <f>SUM(BK133:BK171)</f>
        <v>0</v>
      </c>
    </row>
    <row r="133" spans="1:65" s="2" customFormat="1" ht="24.2" customHeight="1">
      <c r="A133" s="34"/>
      <c r="B133" s="35"/>
      <c r="C133" s="192" t="s">
        <v>84</v>
      </c>
      <c r="D133" s="192" t="s">
        <v>157</v>
      </c>
      <c r="E133" s="193" t="s">
        <v>966</v>
      </c>
      <c r="F133" s="194" t="s">
        <v>967</v>
      </c>
      <c r="G133" s="195" t="s">
        <v>968</v>
      </c>
      <c r="H133" s="196">
        <v>160</v>
      </c>
      <c r="I133" s="197"/>
      <c r="J133" s="198">
        <f>ROUND(I133*H133,2)</f>
        <v>0</v>
      </c>
      <c r="K133" s="194" t="s">
        <v>969</v>
      </c>
      <c r="L133" s="39"/>
      <c r="M133" s="199" t="s">
        <v>1</v>
      </c>
      <c r="N133" s="200" t="s">
        <v>41</v>
      </c>
      <c r="O133" s="71"/>
      <c r="P133" s="201">
        <f>O133*H133</f>
        <v>0</v>
      </c>
      <c r="Q133" s="201">
        <v>3E-05</v>
      </c>
      <c r="R133" s="201">
        <f>Q133*H133</f>
        <v>0.0048000000000000004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162</v>
      </c>
      <c r="AT133" s="203" t="s">
        <v>157</v>
      </c>
      <c r="AU133" s="203" t="s">
        <v>86</v>
      </c>
      <c r="AY133" s="17" t="s">
        <v>155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84</v>
      </c>
      <c r="BK133" s="204">
        <f>ROUND(I133*H133,2)</f>
        <v>0</v>
      </c>
      <c r="BL133" s="17" t="s">
        <v>162</v>
      </c>
      <c r="BM133" s="203" t="s">
        <v>970</v>
      </c>
    </row>
    <row r="134" spans="1:65" s="2" customFormat="1" ht="37.7" customHeight="1">
      <c r="A134" s="34"/>
      <c r="B134" s="35"/>
      <c r="C134" s="192" t="s">
        <v>86</v>
      </c>
      <c r="D134" s="192" t="s">
        <v>157</v>
      </c>
      <c r="E134" s="193" t="s">
        <v>971</v>
      </c>
      <c r="F134" s="194" t="s">
        <v>972</v>
      </c>
      <c r="G134" s="195" t="s">
        <v>973</v>
      </c>
      <c r="H134" s="196">
        <v>20</v>
      </c>
      <c r="I134" s="197"/>
      <c r="J134" s="198">
        <f>ROUND(I134*H134,2)</f>
        <v>0</v>
      </c>
      <c r="K134" s="194" t="s">
        <v>969</v>
      </c>
      <c r="L134" s="39"/>
      <c r="M134" s="199" t="s">
        <v>1</v>
      </c>
      <c r="N134" s="200" t="s">
        <v>41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162</v>
      </c>
      <c r="AT134" s="203" t="s">
        <v>157</v>
      </c>
      <c r="AU134" s="203" t="s">
        <v>86</v>
      </c>
      <c r="AY134" s="17" t="s">
        <v>155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162</v>
      </c>
      <c r="BM134" s="203" t="s">
        <v>974</v>
      </c>
    </row>
    <row r="135" spans="1:65" s="2" customFormat="1" ht="90" customHeight="1">
      <c r="A135" s="34"/>
      <c r="B135" s="35"/>
      <c r="C135" s="192" t="s">
        <v>167</v>
      </c>
      <c r="D135" s="192" t="s">
        <v>157</v>
      </c>
      <c r="E135" s="193" t="s">
        <v>975</v>
      </c>
      <c r="F135" s="194" t="s">
        <v>976</v>
      </c>
      <c r="G135" s="195" t="s">
        <v>170</v>
      </c>
      <c r="H135" s="196">
        <v>2</v>
      </c>
      <c r="I135" s="197"/>
      <c r="J135" s="198">
        <f>ROUND(I135*H135,2)</f>
        <v>0</v>
      </c>
      <c r="K135" s="194" t="s">
        <v>969</v>
      </c>
      <c r="L135" s="39"/>
      <c r="M135" s="199" t="s">
        <v>1</v>
      </c>
      <c r="N135" s="200" t="s">
        <v>41</v>
      </c>
      <c r="O135" s="71"/>
      <c r="P135" s="201">
        <f>O135*H135</f>
        <v>0</v>
      </c>
      <c r="Q135" s="201">
        <v>0.0369</v>
      </c>
      <c r="R135" s="201">
        <f>Q135*H135</f>
        <v>0.0738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162</v>
      </c>
      <c r="AT135" s="203" t="s">
        <v>157</v>
      </c>
      <c r="AU135" s="203" t="s">
        <v>86</v>
      </c>
      <c r="AY135" s="17" t="s">
        <v>155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7" t="s">
        <v>84</v>
      </c>
      <c r="BK135" s="204">
        <f>ROUND(I135*H135,2)</f>
        <v>0</v>
      </c>
      <c r="BL135" s="17" t="s">
        <v>162</v>
      </c>
      <c r="BM135" s="203" t="s">
        <v>977</v>
      </c>
    </row>
    <row r="136" spans="1:65" s="2" customFormat="1" ht="24.2" customHeight="1">
      <c r="A136" s="34"/>
      <c r="B136" s="35"/>
      <c r="C136" s="192" t="s">
        <v>162</v>
      </c>
      <c r="D136" s="192" t="s">
        <v>157</v>
      </c>
      <c r="E136" s="193" t="s">
        <v>978</v>
      </c>
      <c r="F136" s="194" t="s">
        <v>979</v>
      </c>
      <c r="G136" s="195" t="s">
        <v>160</v>
      </c>
      <c r="H136" s="196">
        <v>20</v>
      </c>
      <c r="I136" s="197"/>
      <c r="J136" s="198">
        <f>ROUND(I136*H136,2)</f>
        <v>0</v>
      </c>
      <c r="K136" s="194" t="s">
        <v>969</v>
      </c>
      <c r="L136" s="39"/>
      <c r="M136" s="199" t="s">
        <v>1</v>
      </c>
      <c r="N136" s="200" t="s">
        <v>41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162</v>
      </c>
      <c r="AT136" s="203" t="s">
        <v>157</v>
      </c>
      <c r="AU136" s="203" t="s">
        <v>86</v>
      </c>
      <c r="AY136" s="17" t="s">
        <v>155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84</v>
      </c>
      <c r="BK136" s="204">
        <f>ROUND(I136*H136,2)</f>
        <v>0</v>
      </c>
      <c r="BL136" s="17" t="s">
        <v>162</v>
      </c>
      <c r="BM136" s="203" t="s">
        <v>980</v>
      </c>
    </row>
    <row r="137" spans="2:51" s="13" customFormat="1" ht="12">
      <c r="B137" s="205"/>
      <c r="C137" s="206"/>
      <c r="D137" s="207" t="s">
        <v>172</v>
      </c>
      <c r="E137" s="208" t="s">
        <v>1</v>
      </c>
      <c r="F137" s="209" t="s">
        <v>981</v>
      </c>
      <c r="G137" s="206"/>
      <c r="H137" s="210">
        <v>20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172</v>
      </c>
      <c r="AU137" s="216" t="s">
        <v>86</v>
      </c>
      <c r="AV137" s="13" t="s">
        <v>86</v>
      </c>
      <c r="AW137" s="13" t="s">
        <v>32</v>
      </c>
      <c r="AX137" s="13" t="s">
        <v>84</v>
      </c>
      <c r="AY137" s="216" t="s">
        <v>155</v>
      </c>
    </row>
    <row r="138" spans="1:65" s="2" customFormat="1" ht="55.5" customHeight="1">
      <c r="A138" s="34"/>
      <c r="B138" s="35"/>
      <c r="C138" s="192" t="s">
        <v>179</v>
      </c>
      <c r="D138" s="192" t="s">
        <v>157</v>
      </c>
      <c r="E138" s="193" t="s">
        <v>982</v>
      </c>
      <c r="F138" s="194" t="s">
        <v>983</v>
      </c>
      <c r="G138" s="195" t="s">
        <v>113</v>
      </c>
      <c r="H138" s="196">
        <v>152.318</v>
      </c>
      <c r="I138" s="197"/>
      <c r="J138" s="198">
        <f>ROUND(I138*H138,2)</f>
        <v>0</v>
      </c>
      <c r="K138" s="194" t="s">
        <v>969</v>
      </c>
      <c r="L138" s="39"/>
      <c r="M138" s="199" t="s">
        <v>1</v>
      </c>
      <c r="N138" s="200" t="s">
        <v>41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162</v>
      </c>
      <c r="AT138" s="203" t="s">
        <v>157</v>
      </c>
      <c r="AU138" s="203" t="s">
        <v>86</v>
      </c>
      <c r="AY138" s="17" t="s">
        <v>155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84</v>
      </c>
      <c r="BK138" s="204">
        <f>ROUND(I138*H138,2)</f>
        <v>0</v>
      </c>
      <c r="BL138" s="17" t="s">
        <v>162</v>
      </c>
      <c r="BM138" s="203" t="s">
        <v>984</v>
      </c>
    </row>
    <row r="139" spans="2:51" s="13" customFormat="1" ht="12">
      <c r="B139" s="205"/>
      <c r="C139" s="206"/>
      <c r="D139" s="207" t="s">
        <v>172</v>
      </c>
      <c r="E139" s="208" t="s">
        <v>1</v>
      </c>
      <c r="F139" s="209" t="s">
        <v>985</v>
      </c>
      <c r="G139" s="206"/>
      <c r="H139" s="210">
        <v>152.318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172</v>
      </c>
      <c r="AU139" s="216" t="s">
        <v>86</v>
      </c>
      <c r="AV139" s="13" t="s">
        <v>86</v>
      </c>
      <c r="AW139" s="13" t="s">
        <v>32</v>
      </c>
      <c r="AX139" s="13" t="s">
        <v>84</v>
      </c>
      <c r="AY139" s="216" t="s">
        <v>155</v>
      </c>
    </row>
    <row r="140" spans="1:65" s="2" customFormat="1" ht="55.5" customHeight="1">
      <c r="A140" s="34"/>
      <c r="B140" s="35"/>
      <c r="C140" s="192" t="s">
        <v>183</v>
      </c>
      <c r="D140" s="192" t="s">
        <v>157</v>
      </c>
      <c r="E140" s="193" t="s">
        <v>986</v>
      </c>
      <c r="F140" s="194" t="s">
        <v>987</v>
      </c>
      <c r="G140" s="195" t="s">
        <v>113</v>
      </c>
      <c r="H140" s="196">
        <v>152.318</v>
      </c>
      <c r="I140" s="197"/>
      <c r="J140" s="198">
        <f>ROUND(I140*H140,2)</f>
        <v>0</v>
      </c>
      <c r="K140" s="194" t="s">
        <v>969</v>
      </c>
      <c r="L140" s="39"/>
      <c r="M140" s="199" t="s">
        <v>1</v>
      </c>
      <c r="N140" s="200" t="s">
        <v>41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162</v>
      </c>
      <c r="AT140" s="203" t="s">
        <v>157</v>
      </c>
      <c r="AU140" s="203" t="s">
        <v>86</v>
      </c>
      <c r="AY140" s="17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162</v>
      </c>
      <c r="BM140" s="203" t="s">
        <v>988</v>
      </c>
    </row>
    <row r="141" spans="2:51" s="13" customFormat="1" ht="12">
      <c r="B141" s="205"/>
      <c r="C141" s="206"/>
      <c r="D141" s="207" t="s">
        <v>172</v>
      </c>
      <c r="E141" s="208" t="s">
        <v>1</v>
      </c>
      <c r="F141" s="209" t="s">
        <v>989</v>
      </c>
      <c r="G141" s="206"/>
      <c r="H141" s="210">
        <v>152.318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172</v>
      </c>
      <c r="AU141" s="216" t="s">
        <v>86</v>
      </c>
      <c r="AV141" s="13" t="s">
        <v>86</v>
      </c>
      <c r="AW141" s="13" t="s">
        <v>32</v>
      </c>
      <c r="AX141" s="13" t="s">
        <v>84</v>
      </c>
      <c r="AY141" s="216" t="s">
        <v>155</v>
      </c>
    </row>
    <row r="142" spans="1:65" s="2" customFormat="1" ht="55.5" customHeight="1">
      <c r="A142" s="34"/>
      <c r="B142" s="35"/>
      <c r="C142" s="192" t="s">
        <v>189</v>
      </c>
      <c r="D142" s="192" t="s">
        <v>157</v>
      </c>
      <c r="E142" s="193" t="s">
        <v>990</v>
      </c>
      <c r="F142" s="194" t="s">
        <v>991</v>
      </c>
      <c r="G142" s="195" t="s">
        <v>113</v>
      </c>
      <c r="H142" s="196">
        <v>304.635</v>
      </c>
      <c r="I142" s="197"/>
      <c r="J142" s="198">
        <f>ROUND(I142*H142,2)</f>
        <v>0</v>
      </c>
      <c r="K142" s="194" t="s">
        <v>969</v>
      </c>
      <c r="L142" s="39"/>
      <c r="M142" s="199" t="s">
        <v>1</v>
      </c>
      <c r="N142" s="200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162</v>
      </c>
      <c r="AT142" s="203" t="s">
        <v>157</v>
      </c>
      <c r="AU142" s="203" t="s">
        <v>86</v>
      </c>
      <c r="AY142" s="17" t="s">
        <v>155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162</v>
      </c>
      <c r="BM142" s="203" t="s">
        <v>992</v>
      </c>
    </row>
    <row r="143" spans="2:51" s="13" customFormat="1" ht="12">
      <c r="B143" s="205"/>
      <c r="C143" s="206"/>
      <c r="D143" s="207" t="s">
        <v>172</v>
      </c>
      <c r="E143" s="208" t="s">
        <v>1</v>
      </c>
      <c r="F143" s="209" t="s">
        <v>993</v>
      </c>
      <c r="G143" s="206"/>
      <c r="H143" s="210">
        <v>304.635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172</v>
      </c>
      <c r="AU143" s="216" t="s">
        <v>86</v>
      </c>
      <c r="AV143" s="13" t="s">
        <v>86</v>
      </c>
      <c r="AW143" s="13" t="s">
        <v>32</v>
      </c>
      <c r="AX143" s="13" t="s">
        <v>84</v>
      </c>
      <c r="AY143" s="216" t="s">
        <v>155</v>
      </c>
    </row>
    <row r="144" spans="1:65" s="2" customFormat="1" ht="55.5" customHeight="1">
      <c r="A144" s="34"/>
      <c r="B144" s="35"/>
      <c r="C144" s="192" t="s">
        <v>197</v>
      </c>
      <c r="D144" s="192" t="s">
        <v>157</v>
      </c>
      <c r="E144" s="193" t="s">
        <v>994</v>
      </c>
      <c r="F144" s="194" t="s">
        <v>995</v>
      </c>
      <c r="G144" s="195" t="s">
        <v>113</v>
      </c>
      <c r="H144" s="196">
        <v>406.18</v>
      </c>
      <c r="I144" s="197"/>
      <c r="J144" s="198">
        <f>ROUND(I144*H144,2)</f>
        <v>0</v>
      </c>
      <c r="K144" s="194" t="s">
        <v>969</v>
      </c>
      <c r="L144" s="39"/>
      <c r="M144" s="199" t="s">
        <v>1</v>
      </c>
      <c r="N144" s="200" t="s">
        <v>41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162</v>
      </c>
      <c r="AT144" s="203" t="s">
        <v>157</v>
      </c>
      <c r="AU144" s="203" t="s">
        <v>86</v>
      </c>
      <c r="AY144" s="17" t="s">
        <v>155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84</v>
      </c>
      <c r="BK144" s="204">
        <f>ROUND(I144*H144,2)</f>
        <v>0</v>
      </c>
      <c r="BL144" s="17" t="s">
        <v>162</v>
      </c>
      <c r="BM144" s="203" t="s">
        <v>996</v>
      </c>
    </row>
    <row r="145" spans="2:51" s="13" customFormat="1" ht="12">
      <c r="B145" s="205"/>
      <c r="C145" s="206"/>
      <c r="D145" s="207" t="s">
        <v>172</v>
      </c>
      <c r="E145" s="208" t="s">
        <v>1</v>
      </c>
      <c r="F145" s="209" t="s">
        <v>997</v>
      </c>
      <c r="G145" s="206"/>
      <c r="H145" s="210">
        <v>406.18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172</v>
      </c>
      <c r="AU145" s="216" t="s">
        <v>86</v>
      </c>
      <c r="AV145" s="13" t="s">
        <v>86</v>
      </c>
      <c r="AW145" s="13" t="s">
        <v>32</v>
      </c>
      <c r="AX145" s="13" t="s">
        <v>84</v>
      </c>
      <c r="AY145" s="216" t="s">
        <v>155</v>
      </c>
    </row>
    <row r="146" spans="1:65" s="2" customFormat="1" ht="37.7" customHeight="1">
      <c r="A146" s="34"/>
      <c r="B146" s="35"/>
      <c r="C146" s="192" t="s">
        <v>203</v>
      </c>
      <c r="D146" s="192" t="s">
        <v>157</v>
      </c>
      <c r="E146" s="193" t="s">
        <v>998</v>
      </c>
      <c r="F146" s="194" t="s">
        <v>999</v>
      </c>
      <c r="G146" s="195" t="s">
        <v>113</v>
      </c>
      <c r="H146" s="196">
        <v>4.5</v>
      </c>
      <c r="I146" s="197"/>
      <c r="J146" s="198">
        <f>ROUND(I146*H146,2)</f>
        <v>0</v>
      </c>
      <c r="K146" s="194" t="s">
        <v>969</v>
      </c>
      <c r="L146" s="39"/>
      <c r="M146" s="199" t="s">
        <v>1</v>
      </c>
      <c r="N146" s="200" t="s">
        <v>41</v>
      </c>
      <c r="O146" s="7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162</v>
      </c>
      <c r="AT146" s="203" t="s">
        <v>157</v>
      </c>
      <c r="AU146" s="203" t="s">
        <v>86</v>
      </c>
      <c r="AY146" s="17" t="s">
        <v>155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84</v>
      </c>
      <c r="BK146" s="204">
        <f>ROUND(I146*H146,2)</f>
        <v>0</v>
      </c>
      <c r="BL146" s="17" t="s">
        <v>162</v>
      </c>
      <c r="BM146" s="203" t="s">
        <v>1000</v>
      </c>
    </row>
    <row r="147" spans="2:51" s="13" customFormat="1" ht="12">
      <c r="B147" s="205"/>
      <c r="C147" s="206"/>
      <c r="D147" s="207" t="s">
        <v>172</v>
      </c>
      <c r="E147" s="208" t="s">
        <v>1</v>
      </c>
      <c r="F147" s="209" t="s">
        <v>1001</v>
      </c>
      <c r="G147" s="206"/>
      <c r="H147" s="210">
        <v>4.5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172</v>
      </c>
      <c r="AU147" s="216" t="s">
        <v>86</v>
      </c>
      <c r="AV147" s="13" t="s">
        <v>86</v>
      </c>
      <c r="AW147" s="13" t="s">
        <v>32</v>
      </c>
      <c r="AX147" s="13" t="s">
        <v>84</v>
      </c>
      <c r="AY147" s="216" t="s">
        <v>155</v>
      </c>
    </row>
    <row r="148" spans="1:65" s="2" customFormat="1" ht="37.7" customHeight="1">
      <c r="A148" s="34"/>
      <c r="B148" s="35"/>
      <c r="C148" s="192" t="s">
        <v>210</v>
      </c>
      <c r="D148" s="192" t="s">
        <v>157</v>
      </c>
      <c r="E148" s="193" t="s">
        <v>1002</v>
      </c>
      <c r="F148" s="194" t="s">
        <v>1003</v>
      </c>
      <c r="G148" s="195" t="s">
        <v>160</v>
      </c>
      <c r="H148" s="196">
        <v>1055.37</v>
      </c>
      <c r="I148" s="197"/>
      <c r="J148" s="198">
        <f>ROUND(I148*H148,2)</f>
        <v>0</v>
      </c>
      <c r="K148" s="194" t="s">
        <v>969</v>
      </c>
      <c r="L148" s="39"/>
      <c r="M148" s="199" t="s">
        <v>1</v>
      </c>
      <c r="N148" s="200" t="s">
        <v>41</v>
      </c>
      <c r="O148" s="71"/>
      <c r="P148" s="201">
        <f>O148*H148</f>
        <v>0</v>
      </c>
      <c r="Q148" s="201">
        <v>0.00084</v>
      </c>
      <c r="R148" s="201">
        <f>Q148*H148</f>
        <v>0.8865107999999999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162</v>
      </c>
      <c r="AT148" s="203" t="s">
        <v>157</v>
      </c>
      <c r="AU148" s="203" t="s">
        <v>86</v>
      </c>
      <c r="AY148" s="17" t="s">
        <v>155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84</v>
      </c>
      <c r="BK148" s="204">
        <f>ROUND(I148*H148,2)</f>
        <v>0</v>
      </c>
      <c r="BL148" s="17" t="s">
        <v>162</v>
      </c>
      <c r="BM148" s="203" t="s">
        <v>1004</v>
      </c>
    </row>
    <row r="149" spans="1:65" s="2" customFormat="1" ht="44.25" customHeight="1">
      <c r="A149" s="34"/>
      <c r="B149" s="35"/>
      <c r="C149" s="192" t="s">
        <v>215</v>
      </c>
      <c r="D149" s="192" t="s">
        <v>157</v>
      </c>
      <c r="E149" s="193" t="s">
        <v>1005</v>
      </c>
      <c r="F149" s="194" t="s">
        <v>1006</v>
      </c>
      <c r="G149" s="195" t="s">
        <v>160</v>
      </c>
      <c r="H149" s="196">
        <v>1055.37</v>
      </c>
      <c r="I149" s="197"/>
      <c r="J149" s="198">
        <f>ROUND(I149*H149,2)</f>
        <v>0</v>
      </c>
      <c r="K149" s="194" t="s">
        <v>969</v>
      </c>
      <c r="L149" s="39"/>
      <c r="M149" s="199" t="s">
        <v>1</v>
      </c>
      <c r="N149" s="200" t="s">
        <v>41</v>
      </c>
      <c r="O149" s="7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162</v>
      </c>
      <c r="AT149" s="203" t="s">
        <v>157</v>
      </c>
      <c r="AU149" s="203" t="s">
        <v>86</v>
      </c>
      <c r="AY149" s="17" t="s">
        <v>155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84</v>
      </c>
      <c r="BK149" s="204">
        <f>ROUND(I149*H149,2)</f>
        <v>0</v>
      </c>
      <c r="BL149" s="17" t="s">
        <v>162</v>
      </c>
      <c r="BM149" s="203" t="s">
        <v>1007</v>
      </c>
    </row>
    <row r="150" spans="1:65" s="2" customFormat="1" ht="62.85" customHeight="1">
      <c r="A150" s="34"/>
      <c r="B150" s="35"/>
      <c r="C150" s="192" t="s">
        <v>8</v>
      </c>
      <c r="D150" s="192" t="s">
        <v>157</v>
      </c>
      <c r="E150" s="193" t="s">
        <v>1008</v>
      </c>
      <c r="F150" s="194" t="s">
        <v>1009</v>
      </c>
      <c r="G150" s="195" t="s">
        <v>113</v>
      </c>
      <c r="H150" s="196">
        <v>304.636</v>
      </c>
      <c r="I150" s="197"/>
      <c r="J150" s="198">
        <f>ROUND(I150*H150,2)</f>
        <v>0</v>
      </c>
      <c r="K150" s="194" t="s">
        <v>969</v>
      </c>
      <c r="L150" s="39"/>
      <c r="M150" s="199" t="s">
        <v>1</v>
      </c>
      <c r="N150" s="200" t="s">
        <v>41</v>
      </c>
      <c r="O150" s="7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162</v>
      </c>
      <c r="AT150" s="203" t="s">
        <v>157</v>
      </c>
      <c r="AU150" s="203" t="s">
        <v>86</v>
      </c>
      <c r="AY150" s="17" t="s">
        <v>155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84</v>
      </c>
      <c r="BK150" s="204">
        <f>ROUND(I150*H150,2)</f>
        <v>0</v>
      </c>
      <c r="BL150" s="17" t="s">
        <v>162</v>
      </c>
      <c r="BM150" s="203" t="s">
        <v>1010</v>
      </c>
    </row>
    <row r="151" spans="2:51" s="13" customFormat="1" ht="12">
      <c r="B151" s="205"/>
      <c r="C151" s="206"/>
      <c r="D151" s="207" t="s">
        <v>172</v>
      </c>
      <c r="E151" s="208" t="s">
        <v>1</v>
      </c>
      <c r="F151" s="209" t="s">
        <v>1011</v>
      </c>
      <c r="G151" s="206"/>
      <c r="H151" s="210">
        <v>304.636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172</v>
      </c>
      <c r="AU151" s="216" t="s">
        <v>86</v>
      </c>
      <c r="AV151" s="13" t="s">
        <v>86</v>
      </c>
      <c r="AW151" s="13" t="s">
        <v>32</v>
      </c>
      <c r="AX151" s="13" t="s">
        <v>84</v>
      </c>
      <c r="AY151" s="216" t="s">
        <v>155</v>
      </c>
    </row>
    <row r="152" spans="1:65" s="2" customFormat="1" ht="62.85" customHeight="1">
      <c r="A152" s="34"/>
      <c r="B152" s="35"/>
      <c r="C152" s="192" t="s">
        <v>226</v>
      </c>
      <c r="D152" s="192" t="s">
        <v>157</v>
      </c>
      <c r="E152" s="193" t="s">
        <v>1012</v>
      </c>
      <c r="F152" s="194" t="s">
        <v>1013</v>
      </c>
      <c r="G152" s="195" t="s">
        <v>113</v>
      </c>
      <c r="H152" s="196">
        <v>318.48</v>
      </c>
      <c r="I152" s="197"/>
      <c r="J152" s="198">
        <f>ROUND(I152*H152,2)</f>
        <v>0</v>
      </c>
      <c r="K152" s="194" t="s">
        <v>969</v>
      </c>
      <c r="L152" s="39"/>
      <c r="M152" s="199" t="s">
        <v>1</v>
      </c>
      <c r="N152" s="200" t="s">
        <v>41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162</v>
      </c>
      <c r="AT152" s="203" t="s">
        <v>157</v>
      </c>
      <c r="AU152" s="203" t="s">
        <v>86</v>
      </c>
      <c r="AY152" s="17" t="s">
        <v>155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84</v>
      </c>
      <c r="BK152" s="204">
        <f>ROUND(I152*H152,2)</f>
        <v>0</v>
      </c>
      <c r="BL152" s="17" t="s">
        <v>162</v>
      </c>
      <c r="BM152" s="203" t="s">
        <v>1014</v>
      </c>
    </row>
    <row r="153" spans="2:51" s="13" customFormat="1" ht="12">
      <c r="B153" s="205"/>
      <c r="C153" s="206"/>
      <c r="D153" s="207" t="s">
        <v>172</v>
      </c>
      <c r="E153" s="208" t="s">
        <v>1</v>
      </c>
      <c r="F153" s="209" t="s">
        <v>1015</v>
      </c>
      <c r="G153" s="206"/>
      <c r="H153" s="210">
        <v>318.48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172</v>
      </c>
      <c r="AU153" s="216" t="s">
        <v>86</v>
      </c>
      <c r="AV153" s="13" t="s">
        <v>86</v>
      </c>
      <c r="AW153" s="13" t="s">
        <v>32</v>
      </c>
      <c r="AX153" s="13" t="s">
        <v>84</v>
      </c>
      <c r="AY153" s="216" t="s">
        <v>155</v>
      </c>
    </row>
    <row r="154" spans="1:65" s="2" customFormat="1" ht="37.7" customHeight="1">
      <c r="A154" s="34"/>
      <c r="B154" s="35"/>
      <c r="C154" s="192" t="s">
        <v>232</v>
      </c>
      <c r="D154" s="192" t="s">
        <v>157</v>
      </c>
      <c r="E154" s="193" t="s">
        <v>211</v>
      </c>
      <c r="F154" s="194" t="s">
        <v>1016</v>
      </c>
      <c r="G154" s="195" t="s">
        <v>113</v>
      </c>
      <c r="H154" s="196">
        <v>616.83</v>
      </c>
      <c r="I154" s="197"/>
      <c r="J154" s="198">
        <f>ROUND(I154*H154,2)</f>
        <v>0</v>
      </c>
      <c r="K154" s="194" t="s">
        <v>1</v>
      </c>
      <c r="L154" s="39"/>
      <c r="M154" s="199" t="s">
        <v>1</v>
      </c>
      <c r="N154" s="200" t="s">
        <v>41</v>
      </c>
      <c r="O154" s="7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162</v>
      </c>
      <c r="AT154" s="203" t="s">
        <v>157</v>
      </c>
      <c r="AU154" s="203" t="s">
        <v>86</v>
      </c>
      <c r="AY154" s="17" t="s">
        <v>155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84</v>
      </c>
      <c r="BK154" s="204">
        <f>ROUND(I154*H154,2)</f>
        <v>0</v>
      </c>
      <c r="BL154" s="17" t="s">
        <v>162</v>
      </c>
      <c r="BM154" s="203" t="s">
        <v>1017</v>
      </c>
    </row>
    <row r="155" spans="2:51" s="13" customFormat="1" ht="12">
      <c r="B155" s="205"/>
      <c r="C155" s="206"/>
      <c r="D155" s="207" t="s">
        <v>172</v>
      </c>
      <c r="E155" s="208" t="s">
        <v>1</v>
      </c>
      <c r="F155" s="209" t="s">
        <v>1018</v>
      </c>
      <c r="G155" s="206"/>
      <c r="H155" s="210">
        <v>616.83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172</v>
      </c>
      <c r="AU155" s="216" t="s">
        <v>86</v>
      </c>
      <c r="AV155" s="13" t="s">
        <v>86</v>
      </c>
      <c r="AW155" s="13" t="s">
        <v>32</v>
      </c>
      <c r="AX155" s="13" t="s">
        <v>84</v>
      </c>
      <c r="AY155" s="216" t="s">
        <v>155</v>
      </c>
    </row>
    <row r="156" spans="1:65" s="2" customFormat="1" ht="44.25" customHeight="1">
      <c r="A156" s="34"/>
      <c r="B156" s="35"/>
      <c r="C156" s="192" t="s">
        <v>236</v>
      </c>
      <c r="D156" s="192" t="s">
        <v>157</v>
      </c>
      <c r="E156" s="193" t="s">
        <v>1019</v>
      </c>
      <c r="F156" s="194" t="s">
        <v>1020</v>
      </c>
      <c r="G156" s="195" t="s">
        <v>113</v>
      </c>
      <c r="H156" s="196">
        <v>152.318</v>
      </c>
      <c r="I156" s="197"/>
      <c r="J156" s="198">
        <f>ROUND(I156*H156,2)</f>
        <v>0</v>
      </c>
      <c r="K156" s="194" t="s">
        <v>969</v>
      </c>
      <c r="L156" s="39"/>
      <c r="M156" s="199" t="s">
        <v>1</v>
      </c>
      <c r="N156" s="200" t="s">
        <v>41</v>
      </c>
      <c r="O156" s="7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162</v>
      </c>
      <c r="AT156" s="203" t="s">
        <v>157</v>
      </c>
      <c r="AU156" s="203" t="s">
        <v>86</v>
      </c>
      <c r="AY156" s="17" t="s">
        <v>155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7" t="s">
        <v>84</v>
      </c>
      <c r="BK156" s="204">
        <f>ROUND(I156*H156,2)</f>
        <v>0</v>
      </c>
      <c r="BL156" s="17" t="s">
        <v>162</v>
      </c>
      <c r="BM156" s="203" t="s">
        <v>1021</v>
      </c>
    </row>
    <row r="157" spans="2:51" s="13" customFormat="1" ht="12">
      <c r="B157" s="205"/>
      <c r="C157" s="206"/>
      <c r="D157" s="207" t="s">
        <v>172</v>
      </c>
      <c r="E157" s="208" t="s">
        <v>1</v>
      </c>
      <c r="F157" s="209" t="s">
        <v>1022</v>
      </c>
      <c r="G157" s="206"/>
      <c r="H157" s="210">
        <v>152.318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172</v>
      </c>
      <c r="AU157" s="216" t="s">
        <v>86</v>
      </c>
      <c r="AV157" s="13" t="s">
        <v>86</v>
      </c>
      <c r="AW157" s="13" t="s">
        <v>32</v>
      </c>
      <c r="AX157" s="13" t="s">
        <v>84</v>
      </c>
      <c r="AY157" s="216" t="s">
        <v>155</v>
      </c>
    </row>
    <row r="158" spans="1:65" s="2" customFormat="1" ht="44.25" customHeight="1">
      <c r="A158" s="34"/>
      <c r="B158" s="35"/>
      <c r="C158" s="192" t="s">
        <v>240</v>
      </c>
      <c r="D158" s="192" t="s">
        <v>157</v>
      </c>
      <c r="E158" s="193" t="s">
        <v>1023</v>
      </c>
      <c r="F158" s="194" t="s">
        <v>1024</v>
      </c>
      <c r="G158" s="195" t="s">
        <v>113</v>
      </c>
      <c r="H158" s="196">
        <v>159.24</v>
      </c>
      <c r="I158" s="197"/>
      <c r="J158" s="198">
        <f>ROUND(I158*H158,2)</f>
        <v>0</v>
      </c>
      <c r="K158" s="194" t="s">
        <v>969</v>
      </c>
      <c r="L158" s="39"/>
      <c r="M158" s="199" t="s">
        <v>1</v>
      </c>
      <c r="N158" s="200" t="s">
        <v>41</v>
      </c>
      <c r="O158" s="7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162</v>
      </c>
      <c r="AT158" s="203" t="s">
        <v>157</v>
      </c>
      <c r="AU158" s="203" t="s">
        <v>86</v>
      </c>
      <c r="AY158" s="17" t="s">
        <v>155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84</v>
      </c>
      <c r="BK158" s="204">
        <f>ROUND(I158*H158,2)</f>
        <v>0</v>
      </c>
      <c r="BL158" s="17" t="s">
        <v>162</v>
      </c>
      <c r="BM158" s="203" t="s">
        <v>1025</v>
      </c>
    </row>
    <row r="159" spans="2:51" s="13" customFormat="1" ht="12">
      <c r="B159" s="205"/>
      <c r="C159" s="206"/>
      <c r="D159" s="207" t="s">
        <v>172</v>
      </c>
      <c r="E159" s="208" t="s">
        <v>1</v>
      </c>
      <c r="F159" s="209" t="s">
        <v>1026</v>
      </c>
      <c r="G159" s="206"/>
      <c r="H159" s="210">
        <v>159.24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172</v>
      </c>
      <c r="AU159" s="216" t="s">
        <v>86</v>
      </c>
      <c r="AV159" s="13" t="s">
        <v>86</v>
      </c>
      <c r="AW159" s="13" t="s">
        <v>32</v>
      </c>
      <c r="AX159" s="13" t="s">
        <v>84</v>
      </c>
      <c r="AY159" s="216" t="s">
        <v>155</v>
      </c>
    </row>
    <row r="160" spans="1:65" s="2" customFormat="1" ht="44.25" customHeight="1">
      <c r="A160" s="34"/>
      <c r="B160" s="35"/>
      <c r="C160" s="192" t="s">
        <v>245</v>
      </c>
      <c r="D160" s="192" t="s">
        <v>157</v>
      </c>
      <c r="E160" s="193" t="s">
        <v>1027</v>
      </c>
      <c r="F160" s="194" t="s">
        <v>199</v>
      </c>
      <c r="G160" s="195" t="s">
        <v>113</v>
      </c>
      <c r="H160" s="196">
        <v>311.56</v>
      </c>
      <c r="I160" s="197"/>
      <c r="J160" s="198">
        <f>ROUND(I160*H160,2)</f>
        <v>0</v>
      </c>
      <c r="K160" s="194" t="s">
        <v>969</v>
      </c>
      <c r="L160" s="39"/>
      <c r="M160" s="199" t="s">
        <v>1</v>
      </c>
      <c r="N160" s="200" t="s">
        <v>41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162</v>
      </c>
      <c r="AT160" s="203" t="s">
        <v>157</v>
      </c>
      <c r="AU160" s="203" t="s">
        <v>86</v>
      </c>
      <c r="AY160" s="17" t="s">
        <v>155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84</v>
      </c>
      <c r="BK160" s="204">
        <f>ROUND(I160*H160,2)</f>
        <v>0</v>
      </c>
      <c r="BL160" s="17" t="s">
        <v>162</v>
      </c>
      <c r="BM160" s="203" t="s">
        <v>1028</v>
      </c>
    </row>
    <row r="161" spans="1:65" s="2" customFormat="1" ht="44.25" customHeight="1">
      <c r="A161" s="34"/>
      <c r="B161" s="35"/>
      <c r="C161" s="192" t="s">
        <v>249</v>
      </c>
      <c r="D161" s="192" t="s">
        <v>157</v>
      </c>
      <c r="E161" s="193" t="s">
        <v>1029</v>
      </c>
      <c r="F161" s="194" t="s">
        <v>1030</v>
      </c>
      <c r="G161" s="195" t="s">
        <v>113</v>
      </c>
      <c r="H161" s="196">
        <v>311.56</v>
      </c>
      <c r="I161" s="197"/>
      <c r="J161" s="198">
        <f>ROUND(I161*H161,2)</f>
        <v>0</v>
      </c>
      <c r="K161" s="194" t="s">
        <v>1</v>
      </c>
      <c r="L161" s="39"/>
      <c r="M161" s="199" t="s">
        <v>1</v>
      </c>
      <c r="N161" s="200" t="s">
        <v>41</v>
      </c>
      <c r="O161" s="71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162</v>
      </c>
      <c r="AT161" s="203" t="s">
        <v>157</v>
      </c>
      <c r="AU161" s="203" t="s">
        <v>86</v>
      </c>
      <c r="AY161" s="17" t="s">
        <v>155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84</v>
      </c>
      <c r="BK161" s="204">
        <f>ROUND(I161*H161,2)</f>
        <v>0</v>
      </c>
      <c r="BL161" s="17" t="s">
        <v>162</v>
      </c>
      <c r="BM161" s="203" t="s">
        <v>1031</v>
      </c>
    </row>
    <row r="162" spans="2:51" s="13" customFormat="1" ht="22.5">
      <c r="B162" s="205"/>
      <c r="C162" s="206"/>
      <c r="D162" s="207" t="s">
        <v>172</v>
      </c>
      <c r="E162" s="208" t="s">
        <v>1</v>
      </c>
      <c r="F162" s="209" t="s">
        <v>1032</v>
      </c>
      <c r="G162" s="206"/>
      <c r="H162" s="210">
        <v>311.56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172</v>
      </c>
      <c r="AU162" s="216" t="s">
        <v>86</v>
      </c>
      <c r="AV162" s="13" t="s">
        <v>86</v>
      </c>
      <c r="AW162" s="13" t="s">
        <v>32</v>
      </c>
      <c r="AX162" s="13" t="s">
        <v>84</v>
      </c>
      <c r="AY162" s="216" t="s">
        <v>155</v>
      </c>
    </row>
    <row r="163" spans="1:65" s="2" customFormat="1" ht="24.2" customHeight="1">
      <c r="A163" s="34"/>
      <c r="B163" s="35"/>
      <c r="C163" s="228" t="s">
        <v>253</v>
      </c>
      <c r="D163" s="228" t="s">
        <v>204</v>
      </c>
      <c r="E163" s="229" t="s">
        <v>1033</v>
      </c>
      <c r="F163" s="230" t="s">
        <v>1034</v>
      </c>
      <c r="G163" s="231" t="s">
        <v>207</v>
      </c>
      <c r="H163" s="232">
        <v>560.808</v>
      </c>
      <c r="I163" s="233"/>
      <c r="J163" s="234">
        <f>ROUND(I163*H163,2)</f>
        <v>0</v>
      </c>
      <c r="K163" s="230" t="s">
        <v>1</v>
      </c>
      <c r="L163" s="235"/>
      <c r="M163" s="236" t="s">
        <v>1</v>
      </c>
      <c r="N163" s="237" t="s">
        <v>41</v>
      </c>
      <c r="O163" s="71"/>
      <c r="P163" s="201">
        <f>O163*H163</f>
        <v>0</v>
      </c>
      <c r="Q163" s="201">
        <v>1</v>
      </c>
      <c r="R163" s="201">
        <f>Q163*H163</f>
        <v>560.808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197</v>
      </c>
      <c r="AT163" s="203" t="s">
        <v>204</v>
      </c>
      <c r="AU163" s="203" t="s">
        <v>86</v>
      </c>
      <c r="AY163" s="17" t="s">
        <v>155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84</v>
      </c>
      <c r="BK163" s="204">
        <f>ROUND(I163*H163,2)</f>
        <v>0</v>
      </c>
      <c r="BL163" s="17" t="s">
        <v>162</v>
      </c>
      <c r="BM163" s="203" t="s">
        <v>1035</v>
      </c>
    </row>
    <row r="164" spans="2:51" s="13" customFormat="1" ht="12">
      <c r="B164" s="205"/>
      <c r="C164" s="206"/>
      <c r="D164" s="207" t="s">
        <v>172</v>
      </c>
      <c r="E164" s="208" t="s">
        <v>1</v>
      </c>
      <c r="F164" s="209" t="s">
        <v>1036</v>
      </c>
      <c r="G164" s="206"/>
      <c r="H164" s="210">
        <v>560.808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172</v>
      </c>
      <c r="AU164" s="216" t="s">
        <v>86</v>
      </c>
      <c r="AV164" s="13" t="s">
        <v>86</v>
      </c>
      <c r="AW164" s="13" t="s">
        <v>32</v>
      </c>
      <c r="AX164" s="13" t="s">
        <v>84</v>
      </c>
      <c r="AY164" s="216" t="s">
        <v>155</v>
      </c>
    </row>
    <row r="165" spans="1:65" s="2" customFormat="1" ht="66.75" customHeight="1">
      <c r="A165" s="34"/>
      <c r="B165" s="35"/>
      <c r="C165" s="192" t="s">
        <v>257</v>
      </c>
      <c r="D165" s="192" t="s">
        <v>157</v>
      </c>
      <c r="E165" s="193" t="s">
        <v>1037</v>
      </c>
      <c r="F165" s="194" t="s">
        <v>1038</v>
      </c>
      <c r="G165" s="195" t="s">
        <v>113</v>
      </c>
      <c r="H165" s="196">
        <v>293.53</v>
      </c>
      <c r="I165" s="197"/>
      <c r="J165" s="198">
        <f>ROUND(I165*H165,2)</f>
        <v>0</v>
      </c>
      <c r="K165" s="194" t="s">
        <v>969</v>
      </c>
      <c r="L165" s="39"/>
      <c r="M165" s="199" t="s">
        <v>1</v>
      </c>
      <c r="N165" s="200" t="s">
        <v>41</v>
      </c>
      <c r="O165" s="7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162</v>
      </c>
      <c r="AT165" s="203" t="s">
        <v>157</v>
      </c>
      <c r="AU165" s="203" t="s">
        <v>86</v>
      </c>
      <c r="AY165" s="17" t="s">
        <v>155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84</v>
      </c>
      <c r="BK165" s="204">
        <f>ROUND(I165*H165,2)</f>
        <v>0</v>
      </c>
      <c r="BL165" s="17" t="s">
        <v>162</v>
      </c>
      <c r="BM165" s="203" t="s">
        <v>1039</v>
      </c>
    </row>
    <row r="166" spans="1:65" s="2" customFormat="1" ht="16.5" customHeight="1">
      <c r="A166" s="34"/>
      <c r="B166" s="35"/>
      <c r="C166" s="228" t="s">
        <v>7</v>
      </c>
      <c r="D166" s="228" t="s">
        <v>204</v>
      </c>
      <c r="E166" s="229" t="s">
        <v>1040</v>
      </c>
      <c r="F166" s="230" t="s">
        <v>1041</v>
      </c>
      <c r="G166" s="231" t="s">
        <v>207</v>
      </c>
      <c r="H166" s="232">
        <v>528.354</v>
      </c>
      <c r="I166" s="233"/>
      <c r="J166" s="234">
        <f>ROUND(I166*H166,2)</f>
        <v>0</v>
      </c>
      <c r="K166" s="230" t="s">
        <v>969</v>
      </c>
      <c r="L166" s="235"/>
      <c r="M166" s="236" t="s">
        <v>1</v>
      </c>
      <c r="N166" s="237" t="s">
        <v>41</v>
      </c>
      <c r="O166" s="71"/>
      <c r="P166" s="201">
        <f>O166*H166</f>
        <v>0</v>
      </c>
      <c r="Q166" s="201">
        <v>1</v>
      </c>
      <c r="R166" s="201">
        <f>Q166*H166</f>
        <v>528.354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197</v>
      </c>
      <c r="AT166" s="203" t="s">
        <v>204</v>
      </c>
      <c r="AU166" s="203" t="s">
        <v>86</v>
      </c>
      <c r="AY166" s="17" t="s">
        <v>155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84</v>
      </c>
      <c r="BK166" s="204">
        <f>ROUND(I166*H166,2)</f>
        <v>0</v>
      </c>
      <c r="BL166" s="17" t="s">
        <v>162</v>
      </c>
      <c r="BM166" s="203" t="s">
        <v>1042</v>
      </c>
    </row>
    <row r="167" spans="2:51" s="13" customFormat="1" ht="12">
      <c r="B167" s="205"/>
      <c r="C167" s="206"/>
      <c r="D167" s="207" t="s">
        <v>172</v>
      </c>
      <c r="E167" s="208" t="s">
        <v>1</v>
      </c>
      <c r="F167" s="209" t="s">
        <v>1043</v>
      </c>
      <c r="G167" s="206"/>
      <c r="H167" s="210">
        <v>528.354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172</v>
      </c>
      <c r="AU167" s="216" t="s">
        <v>86</v>
      </c>
      <c r="AV167" s="13" t="s">
        <v>86</v>
      </c>
      <c r="AW167" s="13" t="s">
        <v>32</v>
      </c>
      <c r="AX167" s="13" t="s">
        <v>84</v>
      </c>
      <c r="AY167" s="216" t="s">
        <v>155</v>
      </c>
    </row>
    <row r="168" spans="1:65" s="2" customFormat="1" ht="37.7" customHeight="1">
      <c r="A168" s="34"/>
      <c r="B168" s="35"/>
      <c r="C168" s="192" t="s">
        <v>265</v>
      </c>
      <c r="D168" s="192" t="s">
        <v>157</v>
      </c>
      <c r="E168" s="193" t="s">
        <v>1044</v>
      </c>
      <c r="F168" s="194" t="s">
        <v>1045</v>
      </c>
      <c r="G168" s="195" t="s">
        <v>160</v>
      </c>
      <c r="H168" s="196">
        <v>10</v>
      </c>
      <c r="I168" s="197"/>
      <c r="J168" s="198">
        <f>ROUND(I168*H168,2)</f>
        <v>0</v>
      </c>
      <c r="K168" s="194" t="s">
        <v>969</v>
      </c>
      <c r="L168" s="39"/>
      <c r="M168" s="199" t="s">
        <v>1</v>
      </c>
      <c r="N168" s="200" t="s">
        <v>41</v>
      </c>
      <c r="O168" s="7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162</v>
      </c>
      <c r="AT168" s="203" t="s">
        <v>157</v>
      </c>
      <c r="AU168" s="203" t="s">
        <v>86</v>
      </c>
      <c r="AY168" s="17" t="s">
        <v>155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84</v>
      </c>
      <c r="BK168" s="204">
        <f>ROUND(I168*H168,2)</f>
        <v>0</v>
      </c>
      <c r="BL168" s="17" t="s">
        <v>162</v>
      </c>
      <c r="BM168" s="203" t="s">
        <v>1046</v>
      </c>
    </row>
    <row r="169" spans="1:65" s="2" customFormat="1" ht="37.7" customHeight="1">
      <c r="A169" s="34"/>
      <c r="B169" s="35"/>
      <c r="C169" s="192" t="s">
        <v>270</v>
      </c>
      <c r="D169" s="192" t="s">
        <v>157</v>
      </c>
      <c r="E169" s="193" t="s">
        <v>545</v>
      </c>
      <c r="F169" s="194" t="s">
        <v>546</v>
      </c>
      <c r="G169" s="195" t="s">
        <v>160</v>
      </c>
      <c r="H169" s="196">
        <v>10</v>
      </c>
      <c r="I169" s="197"/>
      <c r="J169" s="198">
        <f>ROUND(I169*H169,2)</f>
        <v>0</v>
      </c>
      <c r="K169" s="194" t="s">
        <v>969</v>
      </c>
      <c r="L169" s="39"/>
      <c r="M169" s="199" t="s">
        <v>1</v>
      </c>
      <c r="N169" s="200" t="s">
        <v>41</v>
      </c>
      <c r="O169" s="7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162</v>
      </c>
      <c r="AT169" s="203" t="s">
        <v>157</v>
      </c>
      <c r="AU169" s="203" t="s">
        <v>86</v>
      </c>
      <c r="AY169" s="17" t="s">
        <v>155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84</v>
      </c>
      <c r="BK169" s="204">
        <f>ROUND(I169*H169,2)</f>
        <v>0</v>
      </c>
      <c r="BL169" s="17" t="s">
        <v>162</v>
      </c>
      <c r="BM169" s="203" t="s">
        <v>1047</v>
      </c>
    </row>
    <row r="170" spans="1:65" s="2" customFormat="1" ht="16.5" customHeight="1">
      <c r="A170" s="34"/>
      <c r="B170" s="35"/>
      <c r="C170" s="228" t="s">
        <v>275</v>
      </c>
      <c r="D170" s="228" t="s">
        <v>204</v>
      </c>
      <c r="E170" s="229" t="s">
        <v>1048</v>
      </c>
      <c r="F170" s="230" t="s">
        <v>1049</v>
      </c>
      <c r="G170" s="231" t="s">
        <v>550</v>
      </c>
      <c r="H170" s="232">
        <v>0.2</v>
      </c>
      <c r="I170" s="233"/>
      <c r="J170" s="234">
        <f>ROUND(I170*H170,2)</f>
        <v>0</v>
      </c>
      <c r="K170" s="230" t="s">
        <v>969</v>
      </c>
      <c r="L170" s="235"/>
      <c r="M170" s="236" t="s">
        <v>1</v>
      </c>
      <c r="N170" s="237" t="s">
        <v>41</v>
      </c>
      <c r="O170" s="71"/>
      <c r="P170" s="201">
        <f>O170*H170</f>
        <v>0</v>
      </c>
      <c r="Q170" s="201">
        <v>0.001</v>
      </c>
      <c r="R170" s="201">
        <f>Q170*H170</f>
        <v>0.0002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197</v>
      </c>
      <c r="AT170" s="203" t="s">
        <v>204</v>
      </c>
      <c r="AU170" s="203" t="s">
        <v>86</v>
      </c>
      <c r="AY170" s="17" t="s">
        <v>155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84</v>
      </c>
      <c r="BK170" s="204">
        <f>ROUND(I170*H170,2)</f>
        <v>0</v>
      </c>
      <c r="BL170" s="17" t="s">
        <v>162</v>
      </c>
      <c r="BM170" s="203" t="s">
        <v>1050</v>
      </c>
    </row>
    <row r="171" spans="2:51" s="13" customFormat="1" ht="12">
      <c r="B171" s="205"/>
      <c r="C171" s="206"/>
      <c r="D171" s="207" t="s">
        <v>172</v>
      </c>
      <c r="E171" s="208" t="s">
        <v>1</v>
      </c>
      <c r="F171" s="209" t="s">
        <v>1051</v>
      </c>
      <c r="G171" s="206"/>
      <c r="H171" s="210">
        <v>0.2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172</v>
      </c>
      <c r="AU171" s="216" t="s">
        <v>86</v>
      </c>
      <c r="AV171" s="13" t="s">
        <v>86</v>
      </c>
      <c r="AW171" s="13" t="s">
        <v>32</v>
      </c>
      <c r="AX171" s="13" t="s">
        <v>84</v>
      </c>
      <c r="AY171" s="216" t="s">
        <v>155</v>
      </c>
    </row>
    <row r="172" spans="2:63" s="12" customFormat="1" ht="22.7" customHeight="1">
      <c r="B172" s="176"/>
      <c r="C172" s="177"/>
      <c r="D172" s="178" t="s">
        <v>75</v>
      </c>
      <c r="E172" s="190" t="s">
        <v>86</v>
      </c>
      <c r="F172" s="190" t="s">
        <v>220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SUM(P173:P174)</f>
        <v>0</v>
      </c>
      <c r="Q172" s="184"/>
      <c r="R172" s="185">
        <f>SUM(R173:R174)</f>
        <v>20.9356862</v>
      </c>
      <c r="S172" s="184"/>
      <c r="T172" s="186">
        <f>SUM(T173:T174)</f>
        <v>0</v>
      </c>
      <c r="AR172" s="187" t="s">
        <v>84</v>
      </c>
      <c r="AT172" s="188" t="s">
        <v>75</v>
      </c>
      <c r="AU172" s="188" t="s">
        <v>84</v>
      </c>
      <c r="AY172" s="187" t="s">
        <v>155</v>
      </c>
      <c r="BK172" s="189">
        <f>SUM(BK173:BK174)</f>
        <v>0</v>
      </c>
    </row>
    <row r="173" spans="1:65" s="2" customFormat="1" ht="66.75" customHeight="1">
      <c r="A173" s="34"/>
      <c r="B173" s="35"/>
      <c r="C173" s="192" t="s">
        <v>281</v>
      </c>
      <c r="D173" s="192" t="s">
        <v>157</v>
      </c>
      <c r="E173" s="193" t="s">
        <v>1052</v>
      </c>
      <c r="F173" s="194" t="s">
        <v>1053</v>
      </c>
      <c r="G173" s="195" t="s">
        <v>170</v>
      </c>
      <c r="H173" s="196">
        <v>102.38</v>
      </c>
      <c r="I173" s="197"/>
      <c r="J173" s="198">
        <f>ROUND(I173*H173,2)</f>
        <v>0</v>
      </c>
      <c r="K173" s="194" t="s">
        <v>969</v>
      </c>
      <c r="L173" s="39"/>
      <c r="M173" s="199" t="s">
        <v>1</v>
      </c>
      <c r="N173" s="200" t="s">
        <v>41</v>
      </c>
      <c r="O173" s="71"/>
      <c r="P173" s="201">
        <f>O173*H173</f>
        <v>0</v>
      </c>
      <c r="Q173" s="201">
        <v>0.20449</v>
      </c>
      <c r="R173" s="201">
        <f>Q173*H173</f>
        <v>20.9356862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162</v>
      </c>
      <c r="AT173" s="203" t="s">
        <v>157</v>
      </c>
      <c r="AU173" s="203" t="s">
        <v>86</v>
      </c>
      <c r="AY173" s="17" t="s">
        <v>155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84</v>
      </c>
      <c r="BK173" s="204">
        <f>ROUND(I173*H173,2)</f>
        <v>0</v>
      </c>
      <c r="BL173" s="17" t="s">
        <v>162</v>
      </c>
      <c r="BM173" s="203" t="s">
        <v>1054</v>
      </c>
    </row>
    <row r="174" spans="2:51" s="13" customFormat="1" ht="12">
      <c r="B174" s="205"/>
      <c r="C174" s="206"/>
      <c r="D174" s="207" t="s">
        <v>172</v>
      </c>
      <c r="E174" s="208" t="s">
        <v>1</v>
      </c>
      <c r="F174" s="209" t="s">
        <v>1055</v>
      </c>
      <c r="G174" s="206"/>
      <c r="H174" s="210">
        <v>102.38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172</v>
      </c>
      <c r="AU174" s="216" t="s">
        <v>86</v>
      </c>
      <c r="AV174" s="13" t="s">
        <v>86</v>
      </c>
      <c r="AW174" s="13" t="s">
        <v>32</v>
      </c>
      <c r="AX174" s="13" t="s">
        <v>84</v>
      </c>
      <c r="AY174" s="216" t="s">
        <v>155</v>
      </c>
    </row>
    <row r="175" spans="2:63" s="12" customFormat="1" ht="22.7" customHeight="1">
      <c r="B175" s="176"/>
      <c r="C175" s="177"/>
      <c r="D175" s="178" t="s">
        <v>75</v>
      </c>
      <c r="E175" s="190" t="s">
        <v>167</v>
      </c>
      <c r="F175" s="190" t="s">
        <v>563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SUM(P176:P179)</f>
        <v>0</v>
      </c>
      <c r="Q175" s="184"/>
      <c r="R175" s="185">
        <f>SUM(R176:R179)</f>
        <v>0.1528488</v>
      </c>
      <c r="S175" s="184"/>
      <c r="T175" s="186">
        <f>SUM(T176:T179)</f>
        <v>0</v>
      </c>
      <c r="AR175" s="187" t="s">
        <v>84</v>
      </c>
      <c r="AT175" s="188" t="s">
        <v>75</v>
      </c>
      <c r="AU175" s="188" t="s">
        <v>84</v>
      </c>
      <c r="AY175" s="187" t="s">
        <v>155</v>
      </c>
      <c r="BK175" s="189">
        <f>SUM(BK176:BK179)</f>
        <v>0</v>
      </c>
    </row>
    <row r="176" spans="1:65" s="2" customFormat="1" ht="66.75" customHeight="1">
      <c r="A176" s="34"/>
      <c r="B176" s="35"/>
      <c r="C176" s="192" t="s">
        <v>285</v>
      </c>
      <c r="D176" s="192" t="s">
        <v>157</v>
      </c>
      <c r="E176" s="193" t="s">
        <v>1056</v>
      </c>
      <c r="F176" s="194" t="s">
        <v>1057</v>
      </c>
      <c r="G176" s="195" t="s">
        <v>113</v>
      </c>
      <c r="H176" s="196">
        <v>4.73</v>
      </c>
      <c r="I176" s="197"/>
      <c r="J176" s="198">
        <f>ROUND(I176*H176,2)</f>
        <v>0</v>
      </c>
      <c r="K176" s="194" t="s">
        <v>969</v>
      </c>
      <c r="L176" s="39"/>
      <c r="M176" s="199" t="s">
        <v>1</v>
      </c>
      <c r="N176" s="200" t="s">
        <v>41</v>
      </c>
      <c r="O176" s="71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162</v>
      </c>
      <c r="AT176" s="203" t="s">
        <v>157</v>
      </c>
      <c r="AU176" s="203" t="s">
        <v>86</v>
      </c>
      <c r="AY176" s="17" t="s">
        <v>155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84</v>
      </c>
      <c r="BK176" s="204">
        <f>ROUND(I176*H176,2)</f>
        <v>0</v>
      </c>
      <c r="BL176" s="17" t="s">
        <v>162</v>
      </c>
      <c r="BM176" s="203" t="s">
        <v>1058</v>
      </c>
    </row>
    <row r="177" spans="2:51" s="13" customFormat="1" ht="12">
      <c r="B177" s="205"/>
      <c r="C177" s="206"/>
      <c r="D177" s="207" t="s">
        <v>172</v>
      </c>
      <c r="E177" s="208" t="s">
        <v>1</v>
      </c>
      <c r="F177" s="209" t="s">
        <v>1059</v>
      </c>
      <c r="G177" s="206"/>
      <c r="H177" s="210">
        <v>4.73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172</v>
      </c>
      <c r="AU177" s="216" t="s">
        <v>86</v>
      </c>
      <c r="AV177" s="13" t="s">
        <v>86</v>
      </c>
      <c r="AW177" s="13" t="s">
        <v>32</v>
      </c>
      <c r="AX177" s="13" t="s">
        <v>84</v>
      </c>
      <c r="AY177" s="216" t="s">
        <v>155</v>
      </c>
    </row>
    <row r="178" spans="1:65" s="2" customFormat="1" ht="16.5" customHeight="1">
      <c r="A178" s="34"/>
      <c r="B178" s="35"/>
      <c r="C178" s="192" t="s">
        <v>289</v>
      </c>
      <c r="D178" s="192" t="s">
        <v>157</v>
      </c>
      <c r="E178" s="193" t="s">
        <v>1060</v>
      </c>
      <c r="F178" s="194" t="s">
        <v>1061</v>
      </c>
      <c r="G178" s="195" t="s">
        <v>160</v>
      </c>
      <c r="H178" s="196">
        <v>23.92</v>
      </c>
      <c r="I178" s="197"/>
      <c r="J178" s="198">
        <f>ROUND(I178*H178,2)</f>
        <v>0</v>
      </c>
      <c r="K178" s="194" t="s">
        <v>1</v>
      </c>
      <c r="L178" s="39"/>
      <c r="M178" s="199" t="s">
        <v>1</v>
      </c>
      <c r="N178" s="200" t="s">
        <v>41</v>
      </c>
      <c r="O178" s="71"/>
      <c r="P178" s="201">
        <f>O178*H178</f>
        <v>0</v>
      </c>
      <c r="Q178" s="201">
        <v>0.00639</v>
      </c>
      <c r="R178" s="201">
        <f>Q178*H178</f>
        <v>0.1528488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162</v>
      </c>
      <c r="AT178" s="203" t="s">
        <v>157</v>
      </c>
      <c r="AU178" s="203" t="s">
        <v>86</v>
      </c>
      <c r="AY178" s="17" t="s">
        <v>155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84</v>
      </c>
      <c r="BK178" s="204">
        <f>ROUND(I178*H178,2)</f>
        <v>0</v>
      </c>
      <c r="BL178" s="17" t="s">
        <v>162</v>
      </c>
      <c r="BM178" s="203" t="s">
        <v>1062</v>
      </c>
    </row>
    <row r="179" spans="2:51" s="13" customFormat="1" ht="12">
      <c r="B179" s="205"/>
      <c r="C179" s="206"/>
      <c r="D179" s="207" t="s">
        <v>172</v>
      </c>
      <c r="E179" s="208" t="s">
        <v>1</v>
      </c>
      <c r="F179" s="209" t="s">
        <v>1063</v>
      </c>
      <c r="G179" s="206"/>
      <c r="H179" s="210">
        <v>23.92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172</v>
      </c>
      <c r="AU179" s="216" t="s">
        <v>86</v>
      </c>
      <c r="AV179" s="13" t="s">
        <v>86</v>
      </c>
      <c r="AW179" s="13" t="s">
        <v>32</v>
      </c>
      <c r="AX179" s="13" t="s">
        <v>84</v>
      </c>
      <c r="AY179" s="216" t="s">
        <v>155</v>
      </c>
    </row>
    <row r="180" spans="2:63" s="12" customFormat="1" ht="22.7" customHeight="1">
      <c r="B180" s="176"/>
      <c r="C180" s="177"/>
      <c r="D180" s="178" t="s">
        <v>75</v>
      </c>
      <c r="E180" s="190" t="s">
        <v>162</v>
      </c>
      <c r="F180" s="190" t="s">
        <v>225</v>
      </c>
      <c r="G180" s="177"/>
      <c r="H180" s="177"/>
      <c r="I180" s="180"/>
      <c r="J180" s="191">
        <f>BK180</f>
        <v>0</v>
      </c>
      <c r="K180" s="177"/>
      <c r="L180" s="182"/>
      <c r="M180" s="183"/>
      <c r="N180" s="184"/>
      <c r="O180" s="184"/>
      <c r="P180" s="185">
        <f>SUM(P181:P199)</f>
        <v>0</v>
      </c>
      <c r="Q180" s="184"/>
      <c r="R180" s="185">
        <f>SUM(R181:R199)</f>
        <v>122.72096164000001</v>
      </c>
      <c r="S180" s="184"/>
      <c r="T180" s="186">
        <f>SUM(T181:T199)</f>
        <v>0</v>
      </c>
      <c r="AR180" s="187" t="s">
        <v>84</v>
      </c>
      <c r="AT180" s="188" t="s">
        <v>75</v>
      </c>
      <c r="AU180" s="188" t="s">
        <v>84</v>
      </c>
      <c r="AY180" s="187" t="s">
        <v>155</v>
      </c>
      <c r="BK180" s="189">
        <f>SUM(BK181:BK199)</f>
        <v>0</v>
      </c>
    </row>
    <row r="181" spans="1:65" s="2" customFormat="1" ht="33" customHeight="1">
      <c r="A181" s="34"/>
      <c r="B181" s="35"/>
      <c r="C181" s="192" t="s">
        <v>293</v>
      </c>
      <c r="D181" s="192" t="s">
        <v>157</v>
      </c>
      <c r="E181" s="193" t="s">
        <v>1064</v>
      </c>
      <c r="F181" s="194" t="s">
        <v>1065</v>
      </c>
      <c r="G181" s="195" t="s">
        <v>160</v>
      </c>
      <c r="H181" s="196">
        <v>5.82</v>
      </c>
      <c r="I181" s="197"/>
      <c r="J181" s="198">
        <f>ROUND(I181*H181,2)</f>
        <v>0</v>
      </c>
      <c r="K181" s="194" t="s">
        <v>969</v>
      </c>
      <c r="L181" s="39"/>
      <c r="M181" s="199" t="s">
        <v>1</v>
      </c>
      <c r="N181" s="200" t="s">
        <v>41</v>
      </c>
      <c r="O181" s="7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162</v>
      </c>
      <c r="AT181" s="203" t="s">
        <v>157</v>
      </c>
      <c r="AU181" s="203" t="s">
        <v>86</v>
      </c>
      <c r="AY181" s="17" t="s">
        <v>155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84</v>
      </c>
      <c r="BK181" s="204">
        <f>ROUND(I181*H181,2)</f>
        <v>0</v>
      </c>
      <c r="BL181" s="17" t="s">
        <v>162</v>
      </c>
      <c r="BM181" s="203" t="s">
        <v>1066</v>
      </c>
    </row>
    <row r="182" spans="1:65" s="2" customFormat="1" ht="33" customHeight="1">
      <c r="A182" s="34"/>
      <c r="B182" s="35"/>
      <c r="C182" s="192" t="s">
        <v>297</v>
      </c>
      <c r="D182" s="192" t="s">
        <v>157</v>
      </c>
      <c r="E182" s="193" t="s">
        <v>1067</v>
      </c>
      <c r="F182" s="194" t="s">
        <v>1068</v>
      </c>
      <c r="G182" s="195" t="s">
        <v>113</v>
      </c>
      <c r="H182" s="196">
        <v>62.412</v>
      </c>
      <c r="I182" s="197"/>
      <c r="J182" s="198">
        <f>ROUND(I182*H182,2)</f>
        <v>0</v>
      </c>
      <c r="K182" s="194" t="s">
        <v>969</v>
      </c>
      <c r="L182" s="39"/>
      <c r="M182" s="199" t="s">
        <v>1</v>
      </c>
      <c r="N182" s="200" t="s">
        <v>41</v>
      </c>
      <c r="O182" s="71"/>
      <c r="P182" s="201">
        <f>O182*H182</f>
        <v>0</v>
      </c>
      <c r="Q182" s="201">
        <v>1.89077</v>
      </c>
      <c r="R182" s="201">
        <f>Q182*H182</f>
        <v>118.00673724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162</v>
      </c>
      <c r="AT182" s="203" t="s">
        <v>157</v>
      </c>
      <c r="AU182" s="203" t="s">
        <v>86</v>
      </c>
      <c r="AY182" s="17" t="s">
        <v>155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84</v>
      </c>
      <c r="BK182" s="204">
        <f>ROUND(I182*H182,2)</f>
        <v>0</v>
      </c>
      <c r="BL182" s="17" t="s">
        <v>162</v>
      </c>
      <c r="BM182" s="203" t="s">
        <v>1069</v>
      </c>
    </row>
    <row r="183" spans="2:51" s="13" customFormat="1" ht="12">
      <c r="B183" s="205"/>
      <c r="C183" s="206"/>
      <c r="D183" s="207" t="s">
        <v>172</v>
      </c>
      <c r="E183" s="208" t="s">
        <v>1</v>
      </c>
      <c r="F183" s="209" t="s">
        <v>1070</v>
      </c>
      <c r="G183" s="206"/>
      <c r="H183" s="210">
        <v>52.74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172</v>
      </c>
      <c r="AU183" s="216" t="s">
        <v>86</v>
      </c>
      <c r="AV183" s="13" t="s">
        <v>86</v>
      </c>
      <c r="AW183" s="13" t="s">
        <v>32</v>
      </c>
      <c r="AX183" s="13" t="s">
        <v>76</v>
      </c>
      <c r="AY183" s="216" t="s">
        <v>155</v>
      </c>
    </row>
    <row r="184" spans="2:51" s="13" customFormat="1" ht="12">
      <c r="B184" s="205"/>
      <c r="C184" s="206"/>
      <c r="D184" s="207" t="s">
        <v>172</v>
      </c>
      <c r="E184" s="208" t="s">
        <v>1</v>
      </c>
      <c r="F184" s="209" t="s">
        <v>1071</v>
      </c>
      <c r="G184" s="206"/>
      <c r="H184" s="210">
        <v>6.6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172</v>
      </c>
      <c r="AU184" s="216" t="s">
        <v>86</v>
      </c>
      <c r="AV184" s="13" t="s">
        <v>86</v>
      </c>
      <c r="AW184" s="13" t="s">
        <v>32</v>
      </c>
      <c r="AX184" s="13" t="s">
        <v>76</v>
      </c>
      <c r="AY184" s="216" t="s">
        <v>155</v>
      </c>
    </row>
    <row r="185" spans="2:51" s="13" customFormat="1" ht="12">
      <c r="B185" s="205"/>
      <c r="C185" s="206"/>
      <c r="D185" s="207" t="s">
        <v>172</v>
      </c>
      <c r="E185" s="208" t="s">
        <v>1</v>
      </c>
      <c r="F185" s="209" t="s">
        <v>1072</v>
      </c>
      <c r="G185" s="206"/>
      <c r="H185" s="210">
        <v>3.072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172</v>
      </c>
      <c r="AU185" s="216" t="s">
        <v>86</v>
      </c>
      <c r="AV185" s="13" t="s">
        <v>86</v>
      </c>
      <c r="AW185" s="13" t="s">
        <v>32</v>
      </c>
      <c r="AX185" s="13" t="s">
        <v>76</v>
      </c>
      <c r="AY185" s="216" t="s">
        <v>155</v>
      </c>
    </row>
    <row r="186" spans="2:51" s="14" customFormat="1" ht="12">
      <c r="B186" s="217"/>
      <c r="C186" s="218"/>
      <c r="D186" s="207" t="s">
        <v>172</v>
      </c>
      <c r="E186" s="219" t="s">
        <v>1</v>
      </c>
      <c r="F186" s="220" t="s">
        <v>174</v>
      </c>
      <c r="G186" s="218"/>
      <c r="H186" s="221">
        <v>62.412000000000006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172</v>
      </c>
      <c r="AU186" s="227" t="s">
        <v>86</v>
      </c>
      <c r="AV186" s="14" t="s">
        <v>162</v>
      </c>
      <c r="AW186" s="14" t="s">
        <v>32</v>
      </c>
      <c r="AX186" s="14" t="s">
        <v>84</v>
      </c>
      <c r="AY186" s="227" t="s">
        <v>155</v>
      </c>
    </row>
    <row r="187" spans="1:65" s="2" customFormat="1" ht="24.2" customHeight="1">
      <c r="A187" s="34"/>
      <c r="B187" s="35"/>
      <c r="C187" s="192" t="s">
        <v>301</v>
      </c>
      <c r="D187" s="192" t="s">
        <v>157</v>
      </c>
      <c r="E187" s="193" t="s">
        <v>1073</v>
      </c>
      <c r="F187" s="194" t="s">
        <v>1074</v>
      </c>
      <c r="G187" s="195" t="s">
        <v>278</v>
      </c>
      <c r="H187" s="196">
        <v>13</v>
      </c>
      <c r="I187" s="197"/>
      <c r="J187" s="198">
        <f aca="true" t="shared" si="0" ref="J187:J194">ROUND(I187*H187,2)</f>
        <v>0</v>
      </c>
      <c r="K187" s="194" t="s">
        <v>969</v>
      </c>
      <c r="L187" s="39"/>
      <c r="M187" s="199" t="s">
        <v>1</v>
      </c>
      <c r="N187" s="200" t="s">
        <v>41</v>
      </c>
      <c r="O187" s="71"/>
      <c r="P187" s="201">
        <f aca="true" t="shared" si="1" ref="P187:P194">O187*H187</f>
        <v>0</v>
      </c>
      <c r="Q187" s="201">
        <v>0.08742</v>
      </c>
      <c r="R187" s="201">
        <f aca="true" t="shared" si="2" ref="R187:R194">Q187*H187</f>
        <v>1.13646</v>
      </c>
      <c r="S187" s="201">
        <v>0</v>
      </c>
      <c r="T187" s="202">
        <f aca="true" t="shared" si="3" ref="T187:T194"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162</v>
      </c>
      <c r="AT187" s="203" t="s">
        <v>157</v>
      </c>
      <c r="AU187" s="203" t="s">
        <v>86</v>
      </c>
      <c r="AY187" s="17" t="s">
        <v>155</v>
      </c>
      <c r="BE187" s="204">
        <f aca="true" t="shared" si="4" ref="BE187:BE194">IF(N187="základní",J187,0)</f>
        <v>0</v>
      </c>
      <c r="BF187" s="204">
        <f aca="true" t="shared" si="5" ref="BF187:BF194">IF(N187="snížená",J187,0)</f>
        <v>0</v>
      </c>
      <c r="BG187" s="204">
        <f aca="true" t="shared" si="6" ref="BG187:BG194">IF(N187="zákl. přenesená",J187,0)</f>
        <v>0</v>
      </c>
      <c r="BH187" s="204">
        <f aca="true" t="shared" si="7" ref="BH187:BH194">IF(N187="sníž. přenesená",J187,0)</f>
        <v>0</v>
      </c>
      <c r="BI187" s="204">
        <f aca="true" t="shared" si="8" ref="BI187:BI194">IF(N187="nulová",J187,0)</f>
        <v>0</v>
      </c>
      <c r="BJ187" s="17" t="s">
        <v>84</v>
      </c>
      <c r="BK187" s="204">
        <f aca="true" t="shared" si="9" ref="BK187:BK194">ROUND(I187*H187,2)</f>
        <v>0</v>
      </c>
      <c r="BL187" s="17" t="s">
        <v>162</v>
      </c>
      <c r="BM187" s="203" t="s">
        <v>1075</v>
      </c>
    </row>
    <row r="188" spans="1:65" s="2" customFormat="1" ht="24.2" customHeight="1">
      <c r="A188" s="34"/>
      <c r="B188" s="35"/>
      <c r="C188" s="228" t="s">
        <v>305</v>
      </c>
      <c r="D188" s="228" t="s">
        <v>204</v>
      </c>
      <c r="E188" s="229" t="s">
        <v>1076</v>
      </c>
      <c r="F188" s="230" t="s">
        <v>1077</v>
      </c>
      <c r="G188" s="231" t="s">
        <v>278</v>
      </c>
      <c r="H188" s="232">
        <v>2</v>
      </c>
      <c r="I188" s="233"/>
      <c r="J188" s="234">
        <f t="shared" si="0"/>
        <v>0</v>
      </c>
      <c r="K188" s="230" t="s">
        <v>969</v>
      </c>
      <c r="L188" s="235"/>
      <c r="M188" s="236" t="s">
        <v>1</v>
      </c>
      <c r="N188" s="237" t="s">
        <v>41</v>
      </c>
      <c r="O188" s="71"/>
      <c r="P188" s="201">
        <f t="shared" si="1"/>
        <v>0</v>
      </c>
      <c r="Q188" s="201">
        <v>0.051</v>
      </c>
      <c r="R188" s="201">
        <f t="shared" si="2"/>
        <v>0.102</v>
      </c>
      <c r="S188" s="201">
        <v>0</v>
      </c>
      <c r="T188" s="202">
        <f t="shared" si="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197</v>
      </c>
      <c r="AT188" s="203" t="s">
        <v>204</v>
      </c>
      <c r="AU188" s="203" t="s">
        <v>86</v>
      </c>
      <c r="AY188" s="17" t="s">
        <v>155</v>
      </c>
      <c r="BE188" s="204">
        <f t="shared" si="4"/>
        <v>0</v>
      </c>
      <c r="BF188" s="204">
        <f t="shared" si="5"/>
        <v>0</v>
      </c>
      <c r="BG188" s="204">
        <f t="shared" si="6"/>
        <v>0</v>
      </c>
      <c r="BH188" s="204">
        <f t="shared" si="7"/>
        <v>0</v>
      </c>
      <c r="BI188" s="204">
        <f t="shared" si="8"/>
        <v>0</v>
      </c>
      <c r="BJ188" s="17" t="s">
        <v>84</v>
      </c>
      <c r="BK188" s="204">
        <f t="shared" si="9"/>
        <v>0</v>
      </c>
      <c r="BL188" s="17" t="s">
        <v>162</v>
      </c>
      <c r="BM188" s="203" t="s">
        <v>1078</v>
      </c>
    </row>
    <row r="189" spans="1:65" s="2" customFormat="1" ht="24.2" customHeight="1">
      <c r="A189" s="34"/>
      <c r="B189" s="35"/>
      <c r="C189" s="228" t="s">
        <v>309</v>
      </c>
      <c r="D189" s="228" t="s">
        <v>204</v>
      </c>
      <c r="E189" s="229" t="s">
        <v>1079</v>
      </c>
      <c r="F189" s="230" t="s">
        <v>1080</v>
      </c>
      <c r="G189" s="231" t="s">
        <v>278</v>
      </c>
      <c r="H189" s="232">
        <v>3</v>
      </c>
      <c r="I189" s="233"/>
      <c r="J189" s="234">
        <f t="shared" si="0"/>
        <v>0</v>
      </c>
      <c r="K189" s="230" t="s">
        <v>969</v>
      </c>
      <c r="L189" s="235"/>
      <c r="M189" s="236" t="s">
        <v>1</v>
      </c>
      <c r="N189" s="237" t="s">
        <v>41</v>
      </c>
      <c r="O189" s="71"/>
      <c r="P189" s="201">
        <f t="shared" si="1"/>
        <v>0</v>
      </c>
      <c r="Q189" s="201">
        <v>0.028</v>
      </c>
      <c r="R189" s="201">
        <f t="shared" si="2"/>
        <v>0.084</v>
      </c>
      <c r="S189" s="201">
        <v>0</v>
      </c>
      <c r="T189" s="202">
        <f t="shared" si="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197</v>
      </c>
      <c r="AT189" s="203" t="s">
        <v>204</v>
      </c>
      <c r="AU189" s="203" t="s">
        <v>86</v>
      </c>
      <c r="AY189" s="17" t="s">
        <v>155</v>
      </c>
      <c r="BE189" s="204">
        <f t="shared" si="4"/>
        <v>0</v>
      </c>
      <c r="BF189" s="204">
        <f t="shared" si="5"/>
        <v>0</v>
      </c>
      <c r="BG189" s="204">
        <f t="shared" si="6"/>
        <v>0</v>
      </c>
      <c r="BH189" s="204">
        <f t="shared" si="7"/>
        <v>0</v>
      </c>
      <c r="BI189" s="204">
        <f t="shared" si="8"/>
        <v>0</v>
      </c>
      <c r="BJ189" s="17" t="s">
        <v>84</v>
      </c>
      <c r="BK189" s="204">
        <f t="shared" si="9"/>
        <v>0</v>
      </c>
      <c r="BL189" s="17" t="s">
        <v>162</v>
      </c>
      <c r="BM189" s="203" t="s">
        <v>1081</v>
      </c>
    </row>
    <row r="190" spans="1:65" s="2" customFormat="1" ht="24.2" customHeight="1">
      <c r="A190" s="34"/>
      <c r="B190" s="35"/>
      <c r="C190" s="228" t="s">
        <v>313</v>
      </c>
      <c r="D190" s="228" t="s">
        <v>204</v>
      </c>
      <c r="E190" s="229" t="s">
        <v>1082</v>
      </c>
      <c r="F190" s="230" t="s">
        <v>1083</v>
      </c>
      <c r="G190" s="231" t="s">
        <v>278</v>
      </c>
      <c r="H190" s="232">
        <v>6</v>
      </c>
      <c r="I190" s="233"/>
      <c r="J190" s="234">
        <f t="shared" si="0"/>
        <v>0</v>
      </c>
      <c r="K190" s="230" t="s">
        <v>969</v>
      </c>
      <c r="L190" s="235"/>
      <c r="M190" s="236" t="s">
        <v>1</v>
      </c>
      <c r="N190" s="237" t="s">
        <v>41</v>
      </c>
      <c r="O190" s="71"/>
      <c r="P190" s="201">
        <f t="shared" si="1"/>
        <v>0</v>
      </c>
      <c r="Q190" s="201">
        <v>0.04</v>
      </c>
      <c r="R190" s="201">
        <f t="shared" si="2"/>
        <v>0.24</v>
      </c>
      <c r="S190" s="201">
        <v>0</v>
      </c>
      <c r="T190" s="202">
        <f t="shared" si="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197</v>
      </c>
      <c r="AT190" s="203" t="s">
        <v>204</v>
      </c>
      <c r="AU190" s="203" t="s">
        <v>86</v>
      </c>
      <c r="AY190" s="17" t="s">
        <v>155</v>
      </c>
      <c r="BE190" s="204">
        <f t="shared" si="4"/>
        <v>0</v>
      </c>
      <c r="BF190" s="204">
        <f t="shared" si="5"/>
        <v>0</v>
      </c>
      <c r="BG190" s="204">
        <f t="shared" si="6"/>
        <v>0</v>
      </c>
      <c r="BH190" s="204">
        <f t="shared" si="7"/>
        <v>0</v>
      </c>
      <c r="BI190" s="204">
        <f t="shared" si="8"/>
        <v>0</v>
      </c>
      <c r="BJ190" s="17" t="s">
        <v>84</v>
      </c>
      <c r="BK190" s="204">
        <f t="shared" si="9"/>
        <v>0</v>
      </c>
      <c r="BL190" s="17" t="s">
        <v>162</v>
      </c>
      <c r="BM190" s="203" t="s">
        <v>1084</v>
      </c>
    </row>
    <row r="191" spans="1:65" s="2" customFormat="1" ht="24.2" customHeight="1">
      <c r="A191" s="34"/>
      <c r="B191" s="35"/>
      <c r="C191" s="228" t="s">
        <v>317</v>
      </c>
      <c r="D191" s="228" t="s">
        <v>204</v>
      </c>
      <c r="E191" s="229" t="s">
        <v>1085</v>
      </c>
      <c r="F191" s="230" t="s">
        <v>1086</v>
      </c>
      <c r="G191" s="231" t="s">
        <v>278</v>
      </c>
      <c r="H191" s="232">
        <v>2</v>
      </c>
      <c r="I191" s="233"/>
      <c r="J191" s="234">
        <f t="shared" si="0"/>
        <v>0</v>
      </c>
      <c r="K191" s="230" t="s">
        <v>969</v>
      </c>
      <c r="L191" s="235"/>
      <c r="M191" s="236" t="s">
        <v>1</v>
      </c>
      <c r="N191" s="237" t="s">
        <v>41</v>
      </c>
      <c r="O191" s="71"/>
      <c r="P191" s="201">
        <f t="shared" si="1"/>
        <v>0</v>
      </c>
      <c r="Q191" s="201">
        <v>0.068</v>
      </c>
      <c r="R191" s="201">
        <f t="shared" si="2"/>
        <v>0.136</v>
      </c>
      <c r="S191" s="201">
        <v>0</v>
      </c>
      <c r="T191" s="202">
        <f t="shared" si="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197</v>
      </c>
      <c r="AT191" s="203" t="s">
        <v>204</v>
      </c>
      <c r="AU191" s="203" t="s">
        <v>86</v>
      </c>
      <c r="AY191" s="17" t="s">
        <v>155</v>
      </c>
      <c r="BE191" s="204">
        <f t="shared" si="4"/>
        <v>0</v>
      </c>
      <c r="BF191" s="204">
        <f t="shared" si="5"/>
        <v>0</v>
      </c>
      <c r="BG191" s="204">
        <f t="shared" si="6"/>
        <v>0</v>
      </c>
      <c r="BH191" s="204">
        <f t="shared" si="7"/>
        <v>0</v>
      </c>
      <c r="BI191" s="204">
        <f t="shared" si="8"/>
        <v>0</v>
      </c>
      <c r="BJ191" s="17" t="s">
        <v>84</v>
      </c>
      <c r="BK191" s="204">
        <f t="shared" si="9"/>
        <v>0</v>
      </c>
      <c r="BL191" s="17" t="s">
        <v>162</v>
      </c>
      <c r="BM191" s="203" t="s">
        <v>1087</v>
      </c>
    </row>
    <row r="192" spans="1:65" s="2" customFormat="1" ht="33" customHeight="1">
      <c r="A192" s="34"/>
      <c r="B192" s="35"/>
      <c r="C192" s="192" t="s">
        <v>321</v>
      </c>
      <c r="D192" s="192" t="s">
        <v>157</v>
      </c>
      <c r="E192" s="193" t="s">
        <v>1088</v>
      </c>
      <c r="F192" s="194" t="s">
        <v>1089</v>
      </c>
      <c r="G192" s="195" t="s">
        <v>278</v>
      </c>
      <c r="H192" s="196">
        <v>4</v>
      </c>
      <c r="I192" s="197"/>
      <c r="J192" s="198">
        <f t="shared" si="0"/>
        <v>0</v>
      </c>
      <c r="K192" s="194" t="s">
        <v>969</v>
      </c>
      <c r="L192" s="39"/>
      <c r="M192" s="199" t="s">
        <v>1</v>
      </c>
      <c r="N192" s="200" t="s">
        <v>41</v>
      </c>
      <c r="O192" s="71"/>
      <c r="P192" s="201">
        <f t="shared" si="1"/>
        <v>0</v>
      </c>
      <c r="Q192" s="201">
        <v>0.08742</v>
      </c>
      <c r="R192" s="201">
        <f t="shared" si="2"/>
        <v>0.34968</v>
      </c>
      <c r="S192" s="201">
        <v>0</v>
      </c>
      <c r="T192" s="202">
        <f t="shared" si="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162</v>
      </c>
      <c r="AT192" s="203" t="s">
        <v>157</v>
      </c>
      <c r="AU192" s="203" t="s">
        <v>86</v>
      </c>
      <c r="AY192" s="17" t="s">
        <v>155</v>
      </c>
      <c r="BE192" s="204">
        <f t="shared" si="4"/>
        <v>0</v>
      </c>
      <c r="BF192" s="204">
        <f t="shared" si="5"/>
        <v>0</v>
      </c>
      <c r="BG192" s="204">
        <f t="shared" si="6"/>
        <v>0</v>
      </c>
      <c r="BH192" s="204">
        <f t="shared" si="7"/>
        <v>0</v>
      </c>
      <c r="BI192" s="204">
        <f t="shared" si="8"/>
        <v>0</v>
      </c>
      <c r="BJ192" s="17" t="s">
        <v>84</v>
      </c>
      <c r="BK192" s="204">
        <f t="shared" si="9"/>
        <v>0</v>
      </c>
      <c r="BL192" s="17" t="s">
        <v>162</v>
      </c>
      <c r="BM192" s="203" t="s">
        <v>1090</v>
      </c>
    </row>
    <row r="193" spans="1:65" s="2" customFormat="1" ht="24.2" customHeight="1">
      <c r="A193" s="34"/>
      <c r="B193" s="35"/>
      <c r="C193" s="228" t="s">
        <v>325</v>
      </c>
      <c r="D193" s="228" t="s">
        <v>204</v>
      </c>
      <c r="E193" s="229" t="s">
        <v>1091</v>
      </c>
      <c r="F193" s="230" t="s">
        <v>1092</v>
      </c>
      <c r="G193" s="231" t="s">
        <v>278</v>
      </c>
      <c r="H193" s="232">
        <v>4</v>
      </c>
      <c r="I193" s="233"/>
      <c r="J193" s="234">
        <f t="shared" si="0"/>
        <v>0</v>
      </c>
      <c r="K193" s="230" t="s">
        <v>969</v>
      </c>
      <c r="L193" s="235"/>
      <c r="M193" s="236" t="s">
        <v>1</v>
      </c>
      <c r="N193" s="237" t="s">
        <v>41</v>
      </c>
      <c r="O193" s="71"/>
      <c r="P193" s="201">
        <f t="shared" si="1"/>
        <v>0</v>
      </c>
      <c r="Q193" s="201">
        <v>0.081</v>
      </c>
      <c r="R193" s="201">
        <f t="shared" si="2"/>
        <v>0.324</v>
      </c>
      <c r="S193" s="201">
        <v>0</v>
      </c>
      <c r="T193" s="202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197</v>
      </c>
      <c r="AT193" s="203" t="s">
        <v>204</v>
      </c>
      <c r="AU193" s="203" t="s">
        <v>86</v>
      </c>
      <c r="AY193" s="17" t="s">
        <v>155</v>
      </c>
      <c r="BE193" s="204">
        <f t="shared" si="4"/>
        <v>0</v>
      </c>
      <c r="BF193" s="204">
        <f t="shared" si="5"/>
        <v>0</v>
      </c>
      <c r="BG193" s="204">
        <f t="shared" si="6"/>
        <v>0</v>
      </c>
      <c r="BH193" s="204">
        <f t="shared" si="7"/>
        <v>0</v>
      </c>
      <c r="BI193" s="204">
        <f t="shared" si="8"/>
        <v>0</v>
      </c>
      <c r="BJ193" s="17" t="s">
        <v>84</v>
      </c>
      <c r="BK193" s="204">
        <f t="shared" si="9"/>
        <v>0</v>
      </c>
      <c r="BL193" s="17" t="s">
        <v>162</v>
      </c>
      <c r="BM193" s="203" t="s">
        <v>1093</v>
      </c>
    </row>
    <row r="194" spans="1:65" s="2" customFormat="1" ht="48.95" customHeight="1">
      <c r="A194" s="34"/>
      <c r="B194" s="35"/>
      <c r="C194" s="192" t="s">
        <v>329</v>
      </c>
      <c r="D194" s="192" t="s">
        <v>157</v>
      </c>
      <c r="E194" s="193" t="s">
        <v>1094</v>
      </c>
      <c r="F194" s="194" t="s">
        <v>1095</v>
      </c>
      <c r="G194" s="195" t="s">
        <v>113</v>
      </c>
      <c r="H194" s="196">
        <v>4.168</v>
      </c>
      <c r="I194" s="197"/>
      <c r="J194" s="198">
        <f t="shared" si="0"/>
        <v>0</v>
      </c>
      <c r="K194" s="194" t="s">
        <v>969</v>
      </c>
      <c r="L194" s="39"/>
      <c r="M194" s="199" t="s">
        <v>1</v>
      </c>
      <c r="N194" s="200" t="s">
        <v>41</v>
      </c>
      <c r="O194" s="71"/>
      <c r="P194" s="201">
        <f t="shared" si="1"/>
        <v>0</v>
      </c>
      <c r="Q194" s="201">
        <v>0</v>
      </c>
      <c r="R194" s="201">
        <f t="shared" si="2"/>
        <v>0</v>
      </c>
      <c r="S194" s="201">
        <v>0</v>
      </c>
      <c r="T194" s="202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162</v>
      </c>
      <c r="AT194" s="203" t="s">
        <v>157</v>
      </c>
      <c r="AU194" s="203" t="s">
        <v>86</v>
      </c>
      <c r="AY194" s="17" t="s">
        <v>155</v>
      </c>
      <c r="BE194" s="204">
        <f t="shared" si="4"/>
        <v>0</v>
      </c>
      <c r="BF194" s="204">
        <f t="shared" si="5"/>
        <v>0</v>
      </c>
      <c r="BG194" s="204">
        <f t="shared" si="6"/>
        <v>0</v>
      </c>
      <c r="BH194" s="204">
        <f t="shared" si="7"/>
        <v>0</v>
      </c>
      <c r="BI194" s="204">
        <f t="shared" si="8"/>
        <v>0</v>
      </c>
      <c r="BJ194" s="17" t="s">
        <v>84</v>
      </c>
      <c r="BK194" s="204">
        <f t="shared" si="9"/>
        <v>0</v>
      </c>
      <c r="BL194" s="17" t="s">
        <v>162</v>
      </c>
      <c r="BM194" s="203" t="s">
        <v>1096</v>
      </c>
    </row>
    <row r="195" spans="2:51" s="13" customFormat="1" ht="12">
      <c r="B195" s="205"/>
      <c r="C195" s="206"/>
      <c r="D195" s="207" t="s">
        <v>172</v>
      </c>
      <c r="E195" s="208" t="s">
        <v>1</v>
      </c>
      <c r="F195" s="209" t="s">
        <v>1097</v>
      </c>
      <c r="G195" s="206"/>
      <c r="H195" s="210">
        <v>2.816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172</v>
      </c>
      <c r="AU195" s="216" t="s">
        <v>86</v>
      </c>
      <c r="AV195" s="13" t="s">
        <v>86</v>
      </c>
      <c r="AW195" s="13" t="s">
        <v>32</v>
      </c>
      <c r="AX195" s="13" t="s">
        <v>76</v>
      </c>
      <c r="AY195" s="216" t="s">
        <v>155</v>
      </c>
    </row>
    <row r="196" spans="2:51" s="13" customFormat="1" ht="12">
      <c r="B196" s="205"/>
      <c r="C196" s="206"/>
      <c r="D196" s="207" t="s">
        <v>172</v>
      </c>
      <c r="E196" s="208" t="s">
        <v>1</v>
      </c>
      <c r="F196" s="209" t="s">
        <v>1098</v>
      </c>
      <c r="G196" s="206"/>
      <c r="H196" s="210">
        <v>1.352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172</v>
      </c>
      <c r="AU196" s="216" t="s">
        <v>86</v>
      </c>
      <c r="AV196" s="13" t="s">
        <v>86</v>
      </c>
      <c r="AW196" s="13" t="s">
        <v>32</v>
      </c>
      <c r="AX196" s="13" t="s">
        <v>76</v>
      </c>
      <c r="AY196" s="216" t="s">
        <v>155</v>
      </c>
    </row>
    <row r="197" spans="2:51" s="14" customFormat="1" ht="12">
      <c r="B197" s="217"/>
      <c r="C197" s="218"/>
      <c r="D197" s="207" t="s">
        <v>172</v>
      </c>
      <c r="E197" s="219" t="s">
        <v>1</v>
      </c>
      <c r="F197" s="220" t="s">
        <v>174</v>
      </c>
      <c r="G197" s="218"/>
      <c r="H197" s="221">
        <v>4.168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172</v>
      </c>
      <c r="AU197" s="227" t="s">
        <v>86</v>
      </c>
      <c r="AV197" s="14" t="s">
        <v>162</v>
      </c>
      <c r="AW197" s="14" t="s">
        <v>32</v>
      </c>
      <c r="AX197" s="14" t="s">
        <v>84</v>
      </c>
      <c r="AY197" s="227" t="s">
        <v>155</v>
      </c>
    </row>
    <row r="198" spans="1:65" s="2" customFormat="1" ht="55.5" customHeight="1">
      <c r="A198" s="34"/>
      <c r="B198" s="35"/>
      <c r="C198" s="192" t="s">
        <v>333</v>
      </c>
      <c r="D198" s="192" t="s">
        <v>157</v>
      </c>
      <c r="E198" s="193" t="s">
        <v>1099</v>
      </c>
      <c r="F198" s="194" t="s">
        <v>1100</v>
      </c>
      <c r="G198" s="195" t="s">
        <v>160</v>
      </c>
      <c r="H198" s="196">
        <v>5.82</v>
      </c>
      <c r="I198" s="197"/>
      <c r="J198" s="198">
        <f>ROUND(I198*H198,2)</f>
        <v>0</v>
      </c>
      <c r="K198" s="194" t="s">
        <v>969</v>
      </c>
      <c r="L198" s="39"/>
      <c r="M198" s="199" t="s">
        <v>1</v>
      </c>
      <c r="N198" s="200" t="s">
        <v>41</v>
      </c>
      <c r="O198" s="71"/>
      <c r="P198" s="201">
        <f>O198*H198</f>
        <v>0</v>
      </c>
      <c r="Q198" s="201">
        <v>0.40242</v>
      </c>
      <c r="R198" s="201">
        <f>Q198*H198</f>
        <v>2.3420844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162</v>
      </c>
      <c r="AT198" s="203" t="s">
        <v>157</v>
      </c>
      <c r="AU198" s="203" t="s">
        <v>86</v>
      </c>
      <c r="AY198" s="17" t="s">
        <v>155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84</v>
      </c>
      <c r="BK198" s="204">
        <f>ROUND(I198*H198,2)</f>
        <v>0</v>
      </c>
      <c r="BL198" s="17" t="s">
        <v>162</v>
      </c>
      <c r="BM198" s="203" t="s">
        <v>1101</v>
      </c>
    </row>
    <row r="199" spans="2:51" s="13" customFormat="1" ht="12">
      <c r="B199" s="205"/>
      <c r="C199" s="206"/>
      <c r="D199" s="207" t="s">
        <v>172</v>
      </c>
      <c r="E199" s="208" t="s">
        <v>1</v>
      </c>
      <c r="F199" s="209" t="s">
        <v>1102</v>
      </c>
      <c r="G199" s="206"/>
      <c r="H199" s="210">
        <v>5.82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172</v>
      </c>
      <c r="AU199" s="216" t="s">
        <v>86</v>
      </c>
      <c r="AV199" s="13" t="s">
        <v>86</v>
      </c>
      <c r="AW199" s="13" t="s">
        <v>32</v>
      </c>
      <c r="AX199" s="13" t="s">
        <v>84</v>
      </c>
      <c r="AY199" s="216" t="s">
        <v>155</v>
      </c>
    </row>
    <row r="200" spans="2:63" s="12" customFormat="1" ht="22.7" customHeight="1">
      <c r="B200" s="176"/>
      <c r="C200" s="177"/>
      <c r="D200" s="178" t="s">
        <v>75</v>
      </c>
      <c r="E200" s="190" t="s">
        <v>197</v>
      </c>
      <c r="F200" s="190" t="s">
        <v>269</v>
      </c>
      <c r="G200" s="177"/>
      <c r="H200" s="177"/>
      <c r="I200" s="180"/>
      <c r="J200" s="191">
        <f>BK200</f>
        <v>0</v>
      </c>
      <c r="K200" s="177"/>
      <c r="L200" s="182"/>
      <c r="M200" s="183"/>
      <c r="N200" s="184"/>
      <c r="O200" s="184"/>
      <c r="P200" s="185">
        <f>SUM(P201:P240)</f>
        <v>0</v>
      </c>
      <c r="Q200" s="184"/>
      <c r="R200" s="185">
        <f>SUM(R201:R240)</f>
        <v>55.16059020000001</v>
      </c>
      <c r="S200" s="184"/>
      <c r="T200" s="186">
        <f>SUM(T201:T240)</f>
        <v>0</v>
      </c>
      <c r="AR200" s="187" t="s">
        <v>84</v>
      </c>
      <c r="AT200" s="188" t="s">
        <v>75</v>
      </c>
      <c r="AU200" s="188" t="s">
        <v>84</v>
      </c>
      <c r="AY200" s="187" t="s">
        <v>155</v>
      </c>
      <c r="BK200" s="189">
        <f>SUM(BK201:BK240)</f>
        <v>0</v>
      </c>
    </row>
    <row r="201" spans="1:65" s="2" customFormat="1" ht="16.5" customHeight="1">
      <c r="A201" s="34"/>
      <c r="B201" s="35"/>
      <c r="C201" s="192" t="s">
        <v>339</v>
      </c>
      <c r="D201" s="192" t="s">
        <v>157</v>
      </c>
      <c r="E201" s="193" t="s">
        <v>1103</v>
      </c>
      <c r="F201" s="194" t="s">
        <v>1104</v>
      </c>
      <c r="G201" s="195" t="s">
        <v>170</v>
      </c>
      <c r="H201" s="196">
        <v>511.9</v>
      </c>
      <c r="I201" s="197"/>
      <c r="J201" s="198">
        <f>ROUND(I201*H201,2)</f>
        <v>0</v>
      </c>
      <c r="K201" s="194" t="s">
        <v>969</v>
      </c>
      <c r="L201" s="39"/>
      <c r="M201" s="199" t="s">
        <v>1</v>
      </c>
      <c r="N201" s="200" t="s">
        <v>41</v>
      </c>
      <c r="O201" s="71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162</v>
      </c>
      <c r="AT201" s="203" t="s">
        <v>157</v>
      </c>
      <c r="AU201" s="203" t="s">
        <v>86</v>
      </c>
      <c r="AY201" s="17" t="s">
        <v>155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84</v>
      </c>
      <c r="BK201" s="204">
        <f>ROUND(I201*H201,2)</f>
        <v>0</v>
      </c>
      <c r="BL201" s="17" t="s">
        <v>162</v>
      </c>
      <c r="BM201" s="203" t="s">
        <v>1105</v>
      </c>
    </row>
    <row r="202" spans="1:65" s="2" customFormat="1" ht="24.2" customHeight="1">
      <c r="A202" s="34"/>
      <c r="B202" s="35"/>
      <c r="C202" s="192" t="s">
        <v>344</v>
      </c>
      <c r="D202" s="192" t="s">
        <v>157</v>
      </c>
      <c r="E202" s="193" t="s">
        <v>1106</v>
      </c>
      <c r="F202" s="194" t="s">
        <v>1107</v>
      </c>
      <c r="G202" s="195" t="s">
        <v>170</v>
      </c>
      <c r="H202" s="196">
        <v>511.9</v>
      </c>
      <c r="I202" s="197"/>
      <c r="J202" s="198">
        <f>ROUND(I202*H202,2)</f>
        <v>0</v>
      </c>
      <c r="K202" s="194" t="s">
        <v>969</v>
      </c>
      <c r="L202" s="39"/>
      <c r="M202" s="199" t="s">
        <v>1</v>
      </c>
      <c r="N202" s="200" t="s">
        <v>41</v>
      </c>
      <c r="O202" s="71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162</v>
      </c>
      <c r="AT202" s="203" t="s">
        <v>157</v>
      </c>
      <c r="AU202" s="203" t="s">
        <v>86</v>
      </c>
      <c r="AY202" s="17" t="s">
        <v>155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84</v>
      </c>
      <c r="BK202" s="204">
        <f>ROUND(I202*H202,2)</f>
        <v>0</v>
      </c>
      <c r="BL202" s="17" t="s">
        <v>162</v>
      </c>
      <c r="BM202" s="203" t="s">
        <v>1108</v>
      </c>
    </row>
    <row r="203" spans="1:65" s="2" customFormat="1" ht="33" customHeight="1">
      <c r="A203" s="34"/>
      <c r="B203" s="35"/>
      <c r="C203" s="192" t="s">
        <v>349</v>
      </c>
      <c r="D203" s="192" t="s">
        <v>157</v>
      </c>
      <c r="E203" s="193" t="s">
        <v>1109</v>
      </c>
      <c r="F203" s="194" t="s">
        <v>1110</v>
      </c>
      <c r="G203" s="195" t="s">
        <v>170</v>
      </c>
      <c r="H203" s="196">
        <v>259.2</v>
      </c>
      <c r="I203" s="197"/>
      <c r="J203" s="198">
        <f>ROUND(I203*H203,2)</f>
        <v>0</v>
      </c>
      <c r="K203" s="194" t="s">
        <v>969</v>
      </c>
      <c r="L203" s="39"/>
      <c r="M203" s="199" t="s">
        <v>1</v>
      </c>
      <c r="N203" s="200" t="s">
        <v>41</v>
      </c>
      <c r="O203" s="71"/>
      <c r="P203" s="201">
        <f>O203*H203</f>
        <v>0</v>
      </c>
      <c r="Q203" s="201">
        <v>2E-05</v>
      </c>
      <c r="R203" s="201">
        <f>Q203*H203</f>
        <v>0.005184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162</v>
      </c>
      <c r="AT203" s="203" t="s">
        <v>157</v>
      </c>
      <c r="AU203" s="203" t="s">
        <v>86</v>
      </c>
      <c r="AY203" s="17" t="s">
        <v>155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84</v>
      </c>
      <c r="BK203" s="204">
        <f>ROUND(I203*H203,2)</f>
        <v>0</v>
      </c>
      <c r="BL203" s="17" t="s">
        <v>162</v>
      </c>
      <c r="BM203" s="203" t="s">
        <v>1111</v>
      </c>
    </row>
    <row r="204" spans="1:65" s="2" customFormat="1" ht="24.2" customHeight="1">
      <c r="A204" s="34"/>
      <c r="B204" s="35"/>
      <c r="C204" s="228" t="s">
        <v>354</v>
      </c>
      <c r="D204" s="228" t="s">
        <v>204</v>
      </c>
      <c r="E204" s="229" t="s">
        <v>1112</v>
      </c>
      <c r="F204" s="230" t="s">
        <v>1113</v>
      </c>
      <c r="G204" s="231" t="s">
        <v>170</v>
      </c>
      <c r="H204" s="232">
        <v>263.088</v>
      </c>
      <c r="I204" s="233"/>
      <c r="J204" s="234">
        <f>ROUND(I204*H204,2)</f>
        <v>0</v>
      </c>
      <c r="K204" s="230" t="s">
        <v>969</v>
      </c>
      <c r="L204" s="235"/>
      <c r="M204" s="236" t="s">
        <v>1</v>
      </c>
      <c r="N204" s="237" t="s">
        <v>41</v>
      </c>
      <c r="O204" s="71"/>
      <c r="P204" s="201">
        <f>O204*H204</f>
        <v>0</v>
      </c>
      <c r="Q204" s="201">
        <v>0.0031</v>
      </c>
      <c r="R204" s="201">
        <f>Q204*H204</f>
        <v>0.8155728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197</v>
      </c>
      <c r="AT204" s="203" t="s">
        <v>204</v>
      </c>
      <c r="AU204" s="203" t="s">
        <v>86</v>
      </c>
      <c r="AY204" s="17" t="s">
        <v>155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84</v>
      </c>
      <c r="BK204" s="204">
        <f>ROUND(I204*H204,2)</f>
        <v>0</v>
      </c>
      <c r="BL204" s="17" t="s">
        <v>162</v>
      </c>
      <c r="BM204" s="203" t="s">
        <v>1114</v>
      </c>
    </row>
    <row r="205" spans="2:51" s="13" customFormat="1" ht="12">
      <c r="B205" s="205"/>
      <c r="C205" s="206"/>
      <c r="D205" s="207" t="s">
        <v>172</v>
      </c>
      <c r="E205" s="208" t="s">
        <v>1</v>
      </c>
      <c r="F205" s="209" t="s">
        <v>1115</v>
      </c>
      <c r="G205" s="206"/>
      <c r="H205" s="210">
        <v>263.088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172</v>
      </c>
      <c r="AU205" s="216" t="s">
        <v>86</v>
      </c>
      <c r="AV205" s="13" t="s">
        <v>86</v>
      </c>
      <c r="AW205" s="13" t="s">
        <v>32</v>
      </c>
      <c r="AX205" s="13" t="s">
        <v>84</v>
      </c>
      <c r="AY205" s="216" t="s">
        <v>155</v>
      </c>
    </row>
    <row r="206" spans="1:65" s="2" customFormat="1" ht="33" customHeight="1">
      <c r="A206" s="34"/>
      <c r="B206" s="35"/>
      <c r="C206" s="192" t="s">
        <v>359</v>
      </c>
      <c r="D206" s="192" t="s">
        <v>157</v>
      </c>
      <c r="E206" s="193" t="s">
        <v>1116</v>
      </c>
      <c r="F206" s="194" t="s">
        <v>1117</v>
      </c>
      <c r="G206" s="195" t="s">
        <v>170</v>
      </c>
      <c r="H206" s="196">
        <v>223.3</v>
      </c>
      <c r="I206" s="197"/>
      <c r="J206" s="198">
        <f>ROUND(I206*H206,2)</f>
        <v>0</v>
      </c>
      <c r="K206" s="194" t="s">
        <v>969</v>
      </c>
      <c r="L206" s="39"/>
      <c r="M206" s="199" t="s">
        <v>1</v>
      </c>
      <c r="N206" s="200" t="s">
        <v>41</v>
      </c>
      <c r="O206" s="71"/>
      <c r="P206" s="201">
        <f>O206*H206</f>
        <v>0</v>
      </c>
      <c r="Q206" s="201">
        <v>2E-05</v>
      </c>
      <c r="R206" s="201">
        <f>Q206*H206</f>
        <v>0.004466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162</v>
      </c>
      <c r="AT206" s="203" t="s">
        <v>157</v>
      </c>
      <c r="AU206" s="203" t="s">
        <v>86</v>
      </c>
      <c r="AY206" s="17" t="s">
        <v>155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84</v>
      </c>
      <c r="BK206" s="204">
        <f>ROUND(I206*H206,2)</f>
        <v>0</v>
      </c>
      <c r="BL206" s="17" t="s">
        <v>162</v>
      </c>
      <c r="BM206" s="203" t="s">
        <v>1118</v>
      </c>
    </row>
    <row r="207" spans="1:65" s="2" customFormat="1" ht="24.2" customHeight="1">
      <c r="A207" s="34"/>
      <c r="B207" s="35"/>
      <c r="C207" s="228" t="s">
        <v>364</v>
      </c>
      <c r="D207" s="228" t="s">
        <v>204</v>
      </c>
      <c r="E207" s="229" t="s">
        <v>1119</v>
      </c>
      <c r="F207" s="230" t="s">
        <v>1120</v>
      </c>
      <c r="G207" s="231" t="s">
        <v>170</v>
      </c>
      <c r="H207" s="232">
        <v>226.65</v>
      </c>
      <c r="I207" s="233"/>
      <c r="J207" s="234">
        <f>ROUND(I207*H207,2)</f>
        <v>0</v>
      </c>
      <c r="K207" s="230" t="s">
        <v>969</v>
      </c>
      <c r="L207" s="235"/>
      <c r="M207" s="236" t="s">
        <v>1</v>
      </c>
      <c r="N207" s="237" t="s">
        <v>41</v>
      </c>
      <c r="O207" s="71"/>
      <c r="P207" s="201">
        <f>O207*H207</f>
        <v>0</v>
      </c>
      <c r="Q207" s="201">
        <v>0.00484</v>
      </c>
      <c r="R207" s="201">
        <f>Q207*H207</f>
        <v>1.096986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197</v>
      </c>
      <c r="AT207" s="203" t="s">
        <v>204</v>
      </c>
      <c r="AU207" s="203" t="s">
        <v>86</v>
      </c>
      <c r="AY207" s="17" t="s">
        <v>155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84</v>
      </c>
      <c r="BK207" s="204">
        <f>ROUND(I207*H207,2)</f>
        <v>0</v>
      </c>
      <c r="BL207" s="17" t="s">
        <v>162</v>
      </c>
      <c r="BM207" s="203" t="s">
        <v>1121</v>
      </c>
    </row>
    <row r="208" spans="2:51" s="13" customFormat="1" ht="12">
      <c r="B208" s="205"/>
      <c r="C208" s="206"/>
      <c r="D208" s="207" t="s">
        <v>172</v>
      </c>
      <c r="E208" s="208" t="s">
        <v>1</v>
      </c>
      <c r="F208" s="209" t="s">
        <v>1122</v>
      </c>
      <c r="G208" s="206"/>
      <c r="H208" s="210">
        <v>226.65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172</v>
      </c>
      <c r="AU208" s="216" t="s">
        <v>86</v>
      </c>
      <c r="AV208" s="13" t="s">
        <v>86</v>
      </c>
      <c r="AW208" s="13" t="s">
        <v>32</v>
      </c>
      <c r="AX208" s="13" t="s">
        <v>84</v>
      </c>
      <c r="AY208" s="216" t="s">
        <v>155</v>
      </c>
    </row>
    <row r="209" spans="1:65" s="2" customFormat="1" ht="33" customHeight="1">
      <c r="A209" s="34"/>
      <c r="B209" s="35"/>
      <c r="C209" s="192" t="s">
        <v>368</v>
      </c>
      <c r="D209" s="192" t="s">
        <v>157</v>
      </c>
      <c r="E209" s="193" t="s">
        <v>1123</v>
      </c>
      <c r="F209" s="194" t="s">
        <v>1124</v>
      </c>
      <c r="G209" s="195" t="s">
        <v>170</v>
      </c>
      <c r="H209" s="196">
        <v>29.4</v>
      </c>
      <c r="I209" s="197"/>
      <c r="J209" s="198">
        <f>ROUND(I209*H209,2)</f>
        <v>0</v>
      </c>
      <c r="K209" s="194" t="s">
        <v>969</v>
      </c>
      <c r="L209" s="39"/>
      <c r="M209" s="199" t="s">
        <v>1</v>
      </c>
      <c r="N209" s="200" t="s">
        <v>41</v>
      </c>
      <c r="O209" s="71"/>
      <c r="P209" s="201">
        <f>O209*H209</f>
        <v>0</v>
      </c>
      <c r="Q209" s="201">
        <v>6E-05</v>
      </c>
      <c r="R209" s="201">
        <f>Q209*H209</f>
        <v>0.001764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162</v>
      </c>
      <c r="AT209" s="203" t="s">
        <v>157</v>
      </c>
      <c r="AU209" s="203" t="s">
        <v>86</v>
      </c>
      <c r="AY209" s="17" t="s">
        <v>155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84</v>
      </c>
      <c r="BK209" s="204">
        <f>ROUND(I209*H209,2)</f>
        <v>0</v>
      </c>
      <c r="BL209" s="17" t="s">
        <v>162</v>
      </c>
      <c r="BM209" s="203" t="s">
        <v>1125</v>
      </c>
    </row>
    <row r="210" spans="1:65" s="2" customFormat="1" ht="24.2" customHeight="1">
      <c r="A210" s="34"/>
      <c r="B210" s="35"/>
      <c r="C210" s="228" t="s">
        <v>373</v>
      </c>
      <c r="D210" s="228" t="s">
        <v>204</v>
      </c>
      <c r="E210" s="229" t="s">
        <v>1126</v>
      </c>
      <c r="F210" s="230" t="s">
        <v>1127</v>
      </c>
      <c r="G210" s="231" t="s">
        <v>170</v>
      </c>
      <c r="H210" s="232">
        <v>29.841</v>
      </c>
      <c r="I210" s="233"/>
      <c r="J210" s="234">
        <f>ROUND(I210*H210,2)</f>
        <v>0</v>
      </c>
      <c r="K210" s="230" t="s">
        <v>969</v>
      </c>
      <c r="L210" s="235"/>
      <c r="M210" s="236" t="s">
        <v>1</v>
      </c>
      <c r="N210" s="237" t="s">
        <v>41</v>
      </c>
      <c r="O210" s="71"/>
      <c r="P210" s="201">
        <f>O210*H210</f>
        <v>0</v>
      </c>
      <c r="Q210" s="201">
        <v>0.0314</v>
      </c>
      <c r="R210" s="201">
        <f>Q210*H210</f>
        <v>0.9370073999999999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197</v>
      </c>
      <c r="AT210" s="203" t="s">
        <v>204</v>
      </c>
      <c r="AU210" s="203" t="s">
        <v>86</v>
      </c>
      <c r="AY210" s="17" t="s">
        <v>155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84</v>
      </c>
      <c r="BK210" s="204">
        <f>ROUND(I210*H210,2)</f>
        <v>0</v>
      </c>
      <c r="BL210" s="17" t="s">
        <v>162</v>
      </c>
      <c r="BM210" s="203" t="s">
        <v>1128</v>
      </c>
    </row>
    <row r="211" spans="2:51" s="13" customFormat="1" ht="12">
      <c r="B211" s="205"/>
      <c r="C211" s="206"/>
      <c r="D211" s="207" t="s">
        <v>172</v>
      </c>
      <c r="E211" s="208" t="s">
        <v>1</v>
      </c>
      <c r="F211" s="209" t="s">
        <v>1129</v>
      </c>
      <c r="G211" s="206"/>
      <c r="H211" s="210">
        <v>29.841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172</v>
      </c>
      <c r="AU211" s="216" t="s">
        <v>86</v>
      </c>
      <c r="AV211" s="13" t="s">
        <v>86</v>
      </c>
      <c r="AW211" s="13" t="s">
        <v>32</v>
      </c>
      <c r="AX211" s="13" t="s">
        <v>84</v>
      </c>
      <c r="AY211" s="216" t="s">
        <v>155</v>
      </c>
    </row>
    <row r="212" spans="1:65" s="2" customFormat="1" ht="37.7" customHeight="1">
      <c r="A212" s="34"/>
      <c r="B212" s="35"/>
      <c r="C212" s="192" t="s">
        <v>377</v>
      </c>
      <c r="D212" s="192" t="s">
        <v>157</v>
      </c>
      <c r="E212" s="193" t="s">
        <v>1130</v>
      </c>
      <c r="F212" s="194" t="s">
        <v>1131</v>
      </c>
      <c r="G212" s="195" t="s">
        <v>278</v>
      </c>
      <c r="H212" s="196">
        <v>18</v>
      </c>
      <c r="I212" s="197"/>
      <c r="J212" s="198">
        <f aca="true" t="shared" si="10" ref="J212:J240">ROUND(I212*H212,2)</f>
        <v>0</v>
      </c>
      <c r="K212" s="194" t="s">
        <v>969</v>
      </c>
      <c r="L212" s="39"/>
      <c r="M212" s="199" t="s">
        <v>1</v>
      </c>
      <c r="N212" s="200" t="s">
        <v>41</v>
      </c>
      <c r="O212" s="71"/>
      <c r="P212" s="201">
        <f aca="true" t="shared" si="11" ref="P212:P240">O212*H212</f>
        <v>0</v>
      </c>
      <c r="Q212" s="201">
        <v>0</v>
      </c>
      <c r="R212" s="201">
        <f aca="true" t="shared" si="12" ref="R212:R240">Q212*H212</f>
        <v>0</v>
      </c>
      <c r="S212" s="201">
        <v>0</v>
      </c>
      <c r="T212" s="202">
        <f aca="true" t="shared" si="13" ref="T212:T240"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162</v>
      </c>
      <c r="AT212" s="203" t="s">
        <v>157</v>
      </c>
      <c r="AU212" s="203" t="s">
        <v>86</v>
      </c>
      <c r="AY212" s="17" t="s">
        <v>155</v>
      </c>
      <c r="BE212" s="204">
        <f aca="true" t="shared" si="14" ref="BE212:BE240">IF(N212="základní",J212,0)</f>
        <v>0</v>
      </c>
      <c r="BF212" s="204">
        <f aca="true" t="shared" si="15" ref="BF212:BF240">IF(N212="snížená",J212,0)</f>
        <v>0</v>
      </c>
      <c r="BG212" s="204">
        <f aca="true" t="shared" si="16" ref="BG212:BG240">IF(N212="zákl. přenesená",J212,0)</f>
        <v>0</v>
      </c>
      <c r="BH212" s="204">
        <f aca="true" t="shared" si="17" ref="BH212:BH240">IF(N212="sníž. přenesená",J212,0)</f>
        <v>0</v>
      </c>
      <c r="BI212" s="204">
        <f aca="true" t="shared" si="18" ref="BI212:BI240">IF(N212="nulová",J212,0)</f>
        <v>0</v>
      </c>
      <c r="BJ212" s="17" t="s">
        <v>84</v>
      </c>
      <c r="BK212" s="204">
        <f aca="true" t="shared" si="19" ref="BK212:BK240">ROUND(I212*H212,2)</f>
        <v>0</v>
      </c>
      <c r="BL212" s="17" t="s">
        <v>162</v>
      </c>
      <c r="BM212" s="203" t="s">
        <v>1132</v>
      </c>
    </row>
    <row r="213" spans="1:65" s="2" customFormat="1" ht="24.2" customHeight="1">
      <c r="A213" s="34"/>
      <c r="B213" s="35"/>
      <c r="C213" s="228" t="s">
        <v>381</v>
      </c>
      <c r="D213" s="228" t="s">
        <v>204</v>
      </c>
      <c r="E213" s="229" t="s">
        <v>1133</v>
      </c>
      <c r="F213" s="230" t="s">
        <v>1134</v>
      </c>
      <c r="G213" s="231" t="s">
        <v>278</v>
      </c>
      <c r="H213" s="232">
        <v>18</v>
      </c>
      <c r="I213" s="233"/>
      <c r="J213" s="234">
        <f t="shared" si="10"/>
        <v>0</v>
      </c>
      <c r="K213" s="230" t="s">
        <v>969</v>
      </c>
      <c r="L213" s="235"/>
      <c r="M213" s="236" t="s">
        <v>1</v>
      </c>
      <c r="N213" s="237" t="s">
        <v>41</v>
      </c>
      <c r="O213" s="71"/>
      <c r="P213" s="201">
        <f t="shared" si="11"/>
        <v>0</v>
      </c>
      <c r="Q213" s="201">
        <v>0.0039</v>
      </c>
      <c r="R213" s="201">
        <f t="shared" si="12"/>
        <v>0.0702</v>
      </c>
      <c r="S213" s="201">
        <v>0</v>
      </c>
      <c r="T213" s="202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197</v>
      </c>
      <c r="AT213" s="203" t="s">
        <v>204</v>
      </c>
      <c r="AU213" s="203" t="s">
        <v>86</v>
      </c>
      <c r="AY213" s="17" t="s">
        <v>155</v>
      </c>
      <c r="BE213" s="204">
        <f t="shared" si="14"/>
        <v>0</v>
      </c>
      <c r="BF213" s="204">
        <f t="shared" si="15"/>
        <v>0</v>
      </c>
      <c r="BG213" s="204">
        <f t="shared" si="16"/>
        <v>0</v>
      </c>
      <c r="BH213" s="204">
        <f t="shared" si="17"/>
        <v>0</v>
      </c>
      <c r="BI213" s="204">
        <f t="shared" si="18"/>
        <v>0</v>
      </c>
      <c r="BJ213" s="17" t="s">
        <v>84</v>
      </c>
      <c r="BK213" s="204">
        <f t="shared" si="19"/>
        <v>0</v>
      </c>
      <c r="BL213" s="17" t="s">
        <v>162</v>
      </c>
      <c r="BM213" s="203" t="s">
        <v>1135</v>
      </c>
    </row>
    <row r="214" spans="1:65" s="2" customFormat="1" ht="44.25" customHeight="1">
      <c r="A214" s="34"/>
      <c r="B214" s="35"/>
      <c r="C214" s="192" t="s">
        <v>385</v>
      </c>
      <c r="D214" s="192" t="s">
        <v>157</v>
      </c>
      <c r="E214" s="193" t="s">
        <v>1136</v>
      </c>
      <c r="F214" s="194" t="s">
        <v>1137</v>
      </c>
      <c r="G214" s="195" t="s">
        <v>278</v>
      </c>
      <c r="H214" s="196">
        <v>12</v>
      </c>
      <c r="I214" s="197"/>
      <c r="J214" s="198">
        <f t="shared" si="10"/>
        <v>0</v>
      </c>
      <c r="K214" s="194" t="s">
        <v>969</v>
      </c>
      <c r="L214" s="39"/>
      <c r="M214" s="199" t="s">
        <v>1</v>
      </c>
      <c r="N214" s="200" t="s">
        <v>41</v>
      </c>
      <c r="O214" s="71"/>
      <c r="P214" s="201">
        <f t="shared" si="11"/>
        <v>0</v>
      </c>
      <c r="Q214" s="201">
        <v>0.0001</v>
      </c>
      <c r="R214" s="201">
        <f t="shared" si="12"/>
        <v>0.0012000000000000001</v>
      </c>
      <c r="S214" s="201">
        <v>0</v>
      </c>
      <c r="T214" s="202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162</v>
      </c>
      <c r="AT214" s="203" t="s">
        <v>157</v>
      </c>
      <c r="AU214" s="203" t="s">
        <v>86</v>
      </c>
      <c r="AY214" s="17" t="s">
        <v>155</v>
      </c>
      <c r="BE214" s="204">
        <f t="shared" si="14"/>
        <v>0</v>
      </c>
      <c r="BF214" s="204">
        <f t="shared" si="15"/>
        <v>0</v>
      </c>
      <c r="BG214" s="204">
        <f t="shared" si="16"/>
        <v>0</v>
      </c>
      <c r="BH214" s="204">
        <f t="shared" si="17"/>
        <v>0</v>
      </c>
      <c r="BI214" s="204">
        <f t="shared" si="18"/>
        <v>0</v>
      </c>
      <c r="BJ214" s="17" t="s">
        <v>84</v>
      </c>
      <c r="BK214" s="204">
        <f t="shared" si="19"/>
        <v>0</v>
      </c>
      <c r="BL214" s="17" t="s">
        <v>162</v>
      </c>
      <c r="BM214" s="203" t="s">
        <v>1138</v>
      </c>
    </row>
    <row r="215" spans="1:65" s="2" customFormat="1" ht="21.75" customHeight="1">
      <c r="A215" s="34"/>
      <c r="B215" s="35"/>
      <c r="C215" s="228" t="s">
        <v>363</v>
      </c>
      <c r="D215" s="228" t="s">
        <v>204</v>
      </c>
      <c r="E215" s="229" t="s">
        <v>1139</v>
      </c>
      <c r="F215" s="230" t="s">
        <v>1140</v>
      </c>
      <c r="G215" s="231" t="s">
        <v>278</v>
      </c>
      <c r="H215" s="232">
        <v>12</v>
      </c>
      <c r="I215" s="233"/>
      <c r="J215" s="234">
        <f t="shared" si="10"/>
        <v>0</v>
      </c>
      <c r="K215" s="230" t="s">
        <v>969</v>
      </c>
      <c r="L215" s="235"/>
      <c r="M215" s="236" t="s">
        <v>1</v>
      </c>
      <c r="N215" s="237" t="s">
        <v>41</v>
      </c>
      <c r="O215" s="71"/>
      <c r="P215" s="201">
        <f t="shared" si="11"/>
        <v>0</v>
      </c>
      <c r="Q215" s="201">
        <v>0.0016</v>
      </c>
      <c r="R215" s="201">
        <f t="shared" si="12"/>
        <v>0.019200000000000002</v>
      </c>
      <c r="S215" s="201">
        <v>0</v>
      </c>
      <c r="T215" s="202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197</v>
      </c>
      <c r="AT215" s="203" t="s">
        <v>204</v>
      </c>
      <c r="AU215" s="203" t="s">
        <v>86</v>
      </c>
      <c r="AY215" s="17" t="s">
        <v>155</v>
      </c>
      <c r="BE215" s="204">
        <f t="shared" si="14"/>
        <v>0</v>
      </c>
      <c r="BF215" s="204">
        <f t="shared" si="15"/>
        <v>0</v>
      </c>
      <c r="BG215" s="204">
        <f t="shared" si="16"/>
        <v>0</v>
      </c>
      <c r="BH215" s="204">
        <f t="shared" si="17"/>
        <v>0</v>
      </c>
      <c r="BI215" s="204">
        <f t="shared" si="18"/>
        <v>0</v>
      </c>
      <c r="BJ215" s="17" t="s">
        <v>84</v>
      </c>
      <c r="BK215" s="204">
        <f t="shared" si="19"/>
        <v>0</v>
      </c>
      <c r="BL215" s="17" t="s">
        <v>162</v>
      </c>
      <c r="BM215" s="203" t="s">
        <v>1141</v>
      </c>
    </row>
    <row r="216" spans="1:65" s="2" customFormat="1" ht="37.7" customHeight="1">
      <c r="A216" s="34"/>
      <c r="B216" s="35"/>
      <c r="C216" s="192" t="s">
        <v>392</v>
      </c>
      <c r="D216" s="192" t="s">
        <v>157</v>
      </c>
      <c r="E216" s="193" t="s">
        <v>1142</v>
      </c>
      <c r="F216" s="194" t="s">
        <v>1143</v>
      </c>
      <c r="G216" s="195" t="s">
        <v>278</v>
      </c>
      <c r="H216" s="196">
        <v>9</v>
      </c>
      <c r="I216" s="197"/>
      <c r="J216" s="198">
        <f t="shared" si="10"/>
        <v>0</v>
      </c>
      <c r="K216" s="194" t="s">
        <v>969</v>
      </c>
      <c r="L216" s="39"/>
      <c r="M216" s="199" t="s">
        <v>1</v>
      </c>
      <c r="N216" s="200" t="s">
        <v>41</v>
      </c>
      <c r="O216" s="71"/>
      <c r="P216" s="201">
        <f t="shared" si="11"/>
        <v>0</v>
      </c>
      <c r="Q216" s="201">
        <v>0</v>
      </c>
      <c r="R216" s="201">
        <f t="shared" si="12"/>
        <v>0</v>
      </c>
      <c r="S216" s="201">
        <v>0</v>
      </c>
      <c r="T216" s="202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162</v>
      </c>
      <c r="AT216" s="203" t="s">
        <v>157</v>
      </c>
      <c r="AU216" s="203" t="s">
        <v>86</v>
      </c>
      <c r="AY216" s="17" t="s">
        <v>155</v>
      </c>
      <c r="BE216" s="204">
        <f t="shared" si="14"/>
        <v>0</v>
      </c>
      <c r="BF216" s="204">
        <f t="shared" si="15"/>
        <v>0</v>
      </c>
      <c r="BG216" s="204">
        <f t="shared" si="16"/>
        <v>0</v>
      </c>
      <c r="BH216" s="204">
        <f t="shared" si="17"/>
        <v>0</v>
      </c>
      <c r="BI216" s="204">
        <f t="shared" si="18"/>
        <v>0</v>
      </c>
      <c r="BJ216" s="17" t="s">
        <v>84</v>
      </c>
      <c r="BK216" s="204">
        <f t="shared" si="19"/>
        <v>0</v>
      </c>
      <c r="BL216" s="17" t="s">
        <v>162</v>
      </c>
      <c r="BM216" s="203" t="s">
        <v>1144</v>
      </c>
    </row>
    <row r="217" spans="1:65" s="2" customFormat="1" ht="24.2" customHeight="1">
      <c r="A217" s="34"/>
      <c r="B217" s="35"/>
      <c r="C217" s="228" t="s">
        <v>397</v>
      </c>
      <c r="D217" s="228" t="s">
        <v>204</v>
      </c>
      <c r="E217" s="229" t="s">
        <v>1145</v>
      </c>
      <c r="F217" s="230" t="s">
        <v>1146</v>
      </c>
      <c r="G217" s="231" t="s">
        <v>278</v>
      </c>
      <c r="H217" s="232">
        <v>9</v>
      </c>
      <c r="I217" s="233"/>
      <c r="J217" s="234">
        <f t="shared" si="10"/>
        <v>0</v>
      </c>
      <c r="K217" s="230" t="s">
        <v>969</v>
      </c>
      <c r="L217" s="235"/>
      <c r="M217" s="236" t="s">
        <v>1</v>
      </c>
      <c r="N217" s="237" t="s">
        <v>41</v>
      </c>
      <c r="O217" s="71"/>
      <c r="P217" s="201">
        <f t="shared" si="11"/>
        <v>0</v>
      </c>
      <c r="Q217" s="201">
        <v>0.0068</v>
      </c>
      <c r="R217" s="201">
        <f t="shared" si="12"/>
        <v>0.0612</v>
      </c>
      <c r="S217" s="201">
        <v>0</v>
      </c>
      <c r="T217" s="202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197</v>
      </c>
      <c r="AT217" s="203" t="s">
        <v>204</v>
      </c>
      <c r="AU217" s="203" t="s">
        <v>86</v>
      </c>
      <c r="AY217" s="17" t="s">
        <v>155</v>
      </c>
      <c r="BE217" s="204">
        <f t="shared" si="14"/>
        <v>0</v>
      </c>
      <c r="BF217" s="204">
        <f t="shared" si="15"/>
        <v>0</v>
      </c>
      <c r="BG217" s="204">
        <f t="shared" si="16"/>
        <v>0</v>
      </c>
      <c r="BH217" s="204">
        <f t="shared" si="17"/>
        <v>0</v>
      </c>
      <c r="BI217" s="204">
        <f t="shared" si="18"/>
        <v>0</v>
      </c>
      <c r="BJ217" s="17" t="s">
        <v>84</v>
      </c>
      <c r="BK217" s="204">
        <f t="shared" si="19"/>
        <v>0</v>
      </c>
      <c r="BL217" s="17" t="s">
        <v>162</v>
      </c>
      <c r="BM217" s="203" t="s">
        <v>1147</v>
      </c>
    </row>
    <row r="218" spans="1:65" s="2" customFormat="1" ht="44.25" customHeight="1">
      <c r="A218" s="34"/>
      <c r="B218" s="35"/>
      <c r="C218" s="192" t="s">
        <v>401</v>
      </c>
      <c r="D218" s="192" t="s">
        <v>157</v>
      </c>
      <c r="E218" s="193" t="s">
        <v>1148</v>
      </c>
      <c r="F218" s="194" t="s">
        <v>1149</v>
      </c>
      <c r="G218" s="195" t="s">
        <v>278</v>
      </c>
      <c r="H218" s="196">
        <v>11</v>
      </c>
      <c r="I218" s="197"/>
      <c r="J218" s="198">
        <f t="shared" si="10"/>
        <v>0</v>
      </c>
      <c r="K218" s="194" t="s">
        <v>969</v>
      </c>
      <c r="L218" s="39"/>
      <c r="M218" s="199" t="s">
        <v>1</v>
      </c>
      <c r="N218" s="200" t="s">
        <v>41</v>
      </c>
      <c r="O218" s="71"/>
      <c r="P218" s="201">
        <f t="shared" si="11"/>
        <v>0</v>
      </c>
      <c r="Q218" s="201">
        <v>0.0001</v>
      </c>
      <c r="R218" s="201">
        <f t="shared" si="12"/>
        <v>0.0011</v>
      </c>
      <c r="S218" s="201">
        <v>0</v>
      </c>
      <c r="T218" s="202">
        <f t="shared" si="1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162</v>
      </c>
      <c r="AT218" s="203" t="s">
        <v>157</v>
      </c>
      <c r="AU218" s="203" t="s">
        <v>86</v>
      </c>
      <c r="AY218" s="17" t="s">
        <v>155</v>
      </c>
      <c r="BE218" s="204">
        <f t="shared" si="14"/>
        <v>0</v>
      </c>
      <c r="BF218" s="204">
        <f t="shared" si="15"/>
        <v>0</v>
      </c>
      <c r="BG218" s="204">
        <f t="shared" si="16"/>
        <v>0</v>
      </c>
      <c r="BH218" s="204">
        <f t="shared" si="17"/>
        <v>0</v>
      </c>
      <c r="BI218" s="204">
        <f t="shared" si="18"/>
        <v>0</v>
      </c>
      <c r="BJ218" s="17" t="s">
        <v>84</v>
      </c>
      <c r="BK218" s="204">
        <f t="shared" si="19"/>
        <v>0</v>
      </c>
      <c r="BL218" s="17" t="s">
        <v>162</v>
      </c>
      <c r="BM218" s="203" t="s">
        <v>1150</v>
      </c>
    </row>
    <row r="219" spans="1:65" s="2" customFormat="1" ht="21.75" customHeight="1">
      <c r="A219" s="34"/>
      <c r="B219" s="35"/>
      <c r="C219" s="228" t="s">
        <v>405</v>
      </c>
      <c r="D219" s="228" t="s">
        <v>204</v>
      </c>
      <c r="E219" s="229" t="s">
        <v>1151</v>
      </c>
      <c r="F219" s="230" t="s">
        <v>1152</v>
      </c>
      <c r="G219" s="231" t="s">
        <v>278</v>
      </c>
      <c r="H219" s="232">
        <v>11</v>
      </c>
      <c r="I219" s="233"/>
      <c r="J219" s="234">
        <f t="shared" si="10"/>
        <v>0</v>
      </c>
      <c r="K219" s="230" t="s">
        <v>969</v>
      </c>
      <c r="L219" s="235"/>
      <c r="M219" s="236" t="s">
        <v>1</v>
      </c>
      <c r="N219" s="237" t="s">
        <v>41</v>
      </c>
      <c r="O219" s="71"/>
      <c r="P219" s="201">
        <f t="shared" si="11"/>
        <v>0</v>
      </c>
      <c r="Q219" s="201">
        <v>0.0018</v>
      </c>
      <c r="R219" s="201">
        <f t="shared" si="12"/>
        <v>0.019799999999999998</v>
      </c>
      <c r="S219" s="201">
        <v>0</v>
      </c>
      <c r="T219" s="202">
        <f t="shared" si="1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197</v>
      </c>
      <c r="AT219" s="203" t="s">
        <v>204</v>
      </c>
      <c r="AU219" s="203" t="s">
        <v>86</v>
      </c>
      <c r="AY219" s="17" t="s">
        <v>155</v>
      </c>
      <c r="BE219" s="204">
        <f t="shared" si="14"/>
        <v>0</v>
      </c>
      <c r="BF219" s="204">
        <f t="shared" si="15"/>
        <v>0</v>
      </c>
      <c r="BG219" s="204">
        <f t="shared" si="16"/>
        <v>0</v>
      </c>
      <c r="BH219" s="204">
        <f t="shared" si="17"/>
        <v>0</v>
      </c>
      <c r="BI219" s="204">
        <f t="shared" si="18"/>
        <v>0</v>
      </c>
      <c r="BJ219" s="17" t="s">
        <v>84</v>
      </c>
      <c r="BK219" s="204">
        <f t="shared" si="19"/>
        <v>0</v>
      </c>
      <c r="BL219" s="17" t="s">
        <v>162</v>
      </c>
      <c r="BM219" s="203" t="s">
        <v>1153</v>
      </c>
    </row>
    <row r="220" spans="1:65" s="2" customFormat="1" ht="44.25" customHeight="1">
      <c r="A220" s="34"/>
      <c r="B220" s="35"/>
      <c r="C220" s="192" t="s">
        <v>409</v>
      </c>
      <c r="D220" s="192" t="s">
        <v>157</v>
      </c>
      <c r="E220" s="193" t="s">
        <v>1154</v>
      </c>
      <c r="F220" s="194" t="s">
        <v>1155</v>
      </c>
      <c r="G220" s="195" t="s">
        <v>278</v>
      </c>
      <c r="H220" s="196">
        <v>2</v>
      </c>
      <c r="I220" s="197"/>
      <c r="J220" s="198">
        <f t="shared" si="10"/>
        <v>0</v>
      </c>
      <c r="K220" s="194" t="s">
        <v>969</v>
      </c>
      <c r="L220" s="39"/>
      <c r="M220" s="199" t="s">
        <v>1</v>
      </c>
      <c r="N220" s="200" t="s">
        <v>41</v>
      </c>
      <c r="O220" s="71"/>
      <c r="P220" s="201">
        <f t="shared" si="11"/>
        <v>0</v>
      </c>
      <c r="Q220" s="201">
        <v>0.00052</v>
      </c>
      <c r="R220" s="201">
        <f t="shared" si="12"/>
        <v>0.00104</v>
      </c>
      <c r="S220" s="201">
        <v>0</v>
      </c>
      <c r="T220" s="202">
        <f t="shared" si="1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162</v>
      </c>
      <c r="AT220" s="203" t="s">
        <v>157</v>
      </c>
      <c r="AU220" s="203" t="s">
        <v>86</v>
      </c>
      <c r="AY220" s="17" t="s">
        <v>155</v>
      </c>
      <c r="BE220" s="204">
        <f t="shared" si="14"/>
        <v>0</v>
      </c>
      <c r="BF220" s="204">
        <f t="shared" si="15"/>
        <v>0</v>
      </c>
      <c r="BG220" s="204">
        <f t="shared" si="16"/>
        <v>0</v>
      </c>
      <c r="BH220" s="204">
        <f t="shared" si="17"/>
        <v>0</v>
      </c>
      <c r="BI220" s="204">
        <f t="shared" si="18"/>
        <v>0</v>
      </c>
      <c r="BJ220" s="17" t="s">
        <v>84</v>
      </c>
      <c r="BK220" s="204">
        <f t="shared" si="19"/>
        <v>0</v>
      </c>
      <c r="BL220" s="17" t="s">
        <v>162</v>
      </c>
      <c r="BM220" s="203" t="s">
        <v>1156</v>
      </c>
    </row>
    <row r="221" spans="1:65" s="2" customFormat="1" ht="21.75" customHeight="1">
      <c r="A221" s="34"/>
      <c r="B221" s="35"/>
      <c r="C221" s="228" t="s">
        <v>414</v>
      </c>
      <c r="D221" s="228" t="s">
        <v>204</v>
      </c>
      <c r="E221" s="229" t="s">
        <v>1157</v>
      </c>
      <c r="F221" s="230" t="s">
        <v>1158</v>
      </c>
      <c r="G221" s="231" t="s">
        <v>278</v>
      </c>
      <c r="H221" s="232">
        <v>2</v>
      </c>
      <c r="I221" s="233"/>
      <c r="J221" s="234">
        <f t="shared" si="10"/>
        <v>0</v>
      </c>
      <c r="K221" s="230" t="s">
        <v>969</v>
      </c>
      <c r="L221" s="235"/>
      <c r="M221" s="236" t="s">
        <v>1</v>
      </c>
      <c r="N221" s="237" t="s">
        <v>41</v>
      </c>
      <c r="O221" s="71"/>
      <c r="P221" s="201">
        <f t="shared" si="11"/>
        <v>0</v>
      </c>
      <c r="Q221" s="201">
        <v>0.0142</v>
      </c>
      <c r="R221" s="201">
        <f t="shared" si="12"/>
        <v>0.0284</v>
      </c>
      <c r="S221" s="201">
        <v>0</v>
      </c>
      <c r="T221" s="202">
        <f t="shared" si="1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197</v>
      </c>
      <c r="AT221" s="203" t="s">
        <v>204</v>
      </c>
      <c r="AU221" s="203" t="s">
        <v>86</v>
      </c>
      <c r="AY221" s="17" t="s">
        <v>155</v>
      </c>
      <c r="BE221" s="204">
        <f t="shared" si="14"/>
        <v>0</v>
      </c>
      <c r="BF221" s="204">
        <f t="shared" si="15"/>
        <v>0</v>
      </c>
      <c r="BG221" s="204">
        <f t="shared" si="16"/>
        <v>0</v>
      </c>
      <c r="BH221" s="204">
        <f t="shared" si="17"/>
        <v>0</v>
      </c>
      <c r="BI221" s="204">
        <f t="shared" si="18"/>
        <v>0</v>
      </c>
      <c r="BJ221" s="17" t="s">
        <v>84</v>
      </c>
      <c r="BK221" s="204">
        <f t="shared" si="19"/>
        <v>0</v>
      </c>
      <c r="BL221" s="17" t="s">
        <v>162</v>
      </c>
      <c r="BM221" s="203" t="s">
        <v>1159</v>
      </c>
    </row>
    <row r="222" spans="1:65" s="2" customFormat="1" ht="24.2" customHeight="1">
      <c r="A222" s="34"/>
      <c r="B222" s="35"/>
      <c r="C222" s="192" t="s">
        <v>418</v>
      </c>
      <c r="D222" s="192" t="s">
        <v>157</v>
      </c>
      <c r="E222" s="193" t="s">
        <v>1160</v>
      </c>
      <c r="F222" s="194" t="s">
        <v>1161</v>
      </c>
      <c r="G222" s="195" t="s">
        <v>278</v>
      </c>
      <c r="H222" s="196">
        <v>1</v>
      </c>
      <c r="I222" s="197"/>
      <c r="J222" s="198">
        <f t="shared" si="10"/>
        <v>0</v>
      </c>
      <c r="K222" s="194" t="s">
        <v>969</v>
      </c>
      <c r="L222" s="39"/>
      <c r="M222" s="199" t="s">
        <v>1</v>
      </c>
      <c r="N222" s="200" t="s">
        <v>41</v>
      </c>
      <c r="O222" s="71"/>
      <c r="P222" s="201">
        <f t="shared" si="11"/>
        <v>0</v>
      </c>
      <c r="Q222" s="201">
        <v>0.12723</v>
      </c>
      <c r="R222" s="201">
        <f t="shared" si="12"/>
        <v>0.12723</v>
      </c>
      <c r="S222" s="201">
        <v>0</v>
      </c>
      <c r="T222" s="202">
        <f t="shared" si="1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162</v>
      </c>
      <c r="AT222" s="203" t="s">
        <v>157</v>
      </c>
      <c r="AU222" s="203" t="s">
        <v>86</v>
      </c>
      <c r="AY222" s="17" t="s">
        <v>155</v>
      </c>
      <c r="BE222" s="204">
        <f t="shared" si="14"/>
        <v>0</v>
      </c>
      <c r="BF222" s="204">
        <f t="shared" si="15"/>
        <v>0</v>
      </c>
      <c r="BG222" s="204">
        <f t="shared" si="16"/>
        <v>0</v>
      </c>
      <c r="BH222" s="204">
        <f t="shared" si="17"/>
        <v>0</v>
      </c>
      <c r="BI222" s="204">
        <f t="shared" si="18"/>
        <v>0</v>
      </c>
      <c r="BJ222" s="17" t="s">
        <v>84</v>
      </c>
      <c r="BK222" s="204">
        <f t="shared" si="19"/>
        <v>0</v>
      </c>
      <c r="BL222" s="17" t="s">
        <v>162</v>
      </c>
      <c r="BM222" s="203" t="s">
        <v>1162</v>
      </c>
    </row>
    <row r="223" spans="1:65" s="2" customFormat="1" ht="33" customHeight="1">
      <c r="A223" s="34"/>
      <c r="B223" s="35"/>
      <c r="C223" s="228" t="s">
        <v>422</v>
      </c>
      <c r="D223" s="228" t="s">
        <v>204</v>
      </c>
      <c r="E223" s="229" t="s">
        <v>1163</v>
      </c>
      <c r="F223" s="230" t="s">
        <v>1164</v>
      </c>
      <c r="G223" s="231" t="s">
        <v>278</v>
      </c>
      <c r="H223" s="232">
        <v>1</v>
      </c>
      <c r="I223" s="233"/>
      <c r="J223" s="234">
        <f t="shared" si="10"/>
        <v>0</v>
      </c>
      <c r="K223" s="230" t="s">
        <v>1</v>
      </c>
      <c r="L223" s="235"/>
      <c r="M223" s="236" t="s">
        <v>1</v>
      </c>
      <c r="N223" s="237" t="s">
        <v>41</v>
      </c>
      <c r="O223" s="71"/>
      <c r="P223" s="201">
        <f t="shared" si="11"/>
        <v>0</v>
      </c>
      <c r="Q223" s="201">
        <v>0.022</v>
      </c>
      <c r="R223" s="201">
        <f t="shared" si="12"/>
        <v>0.022</v>
      </c>
      <c r="S223" s="201">
        <v>0</v>
      </c>
      <c r="T223" s="202">
        <f t="shared" si="1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197</v>
      </c>
      <c r="AT223" s="203" t="s">
        <v>204</v>
      </c>
      <c r="AU223" s="203" t="s">
        <v>86</v>
      </c>
      <c r="AY223" s="17" t="s">
        <v>155</v>
      </c>
      <c r="BE223" s="204">
        <f t="shared" si="14"/>
        <v>0</v>
      </c>
      <c r="BF223" s="204">
        <f t="shared" si="15"/>
        <v>0</v>
      </c>
      <c r="BG223" s="204">
        <f t="shared" si="16"/>
        <v>0</v>
      </c>
      <c r="BH223" s="204">
        <f t="shared" si="17"/>
        <v>0</v>
      </c>
      <c r="BI223" s="204">
        <f t="shared" si="18"/>
        <v>0</v>
      </c>
      <c r="BJ223" s="17" t="s">
        <v>84</v>
      </c>
      <c r="BK223" s="204">
        <f t="shared" si="19"/>
        <v>0</v>
      </c>
      <c r="BL223" s="17" t="s">
        <v>162</v>
      </c>
      <c r="BM223" s="203" t="s">
        <v>1165</v>
      </c>
    </row>
    <row r="224" spans="1:65" s="2" customFormat="1" ht="24.2" customHeight="1">
      <c r="A224" s="34"/>
      <c r="B224" s="35"/>
      <c r="C224" s="192" t="s">
        <v>426</v>
      </c>
      <c r="D224" s="192" t="s">
        <v>157</v>
      </c>
      <c r="E224" s="193" t="s">
        <v>1166</v>
      </c>
      <c r="F224" s="194" t="s">
        <v>1167</v>
      </c>
      <c r="G224" s="195" t="s">
        <v>1168</v>
      </c>
      <c r="H224" s="196">
        <v>4</v>
      </c>
      <c r="I224" s="197"/>
      <c r="J224" s="198">
        <f t="shared" si="10"/>
        <v>0</v>
      </c>
      <c r="K224" s="194" t="s">
        <v>969</v>
      </c>
      <c r="L224" s="39"/>
      <c r="M224" s="199" t="s">
        <v>1</v>
      </c>
      <c r="N224" s="200" t="s">
        <v>41</v>
      </c>
      <c r="O224" s="71"/>
      <c r="P224" s="201">
        <f t="shared" si="11"/>
        <v>0</v>
      </c>
      <c r="Q224" s="201">
        <v>0.00031</v>
      </c>
      <c r="R224" s="201">
        <f t="shared" si="12"/>
        <v>0.00124</v>
      </c>
      <c r="S224" s="201">
        <v>0</v>
      </c>
      <c r="T224" s="202">
        <f t="shared" si="1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162</v>
      </c>
      <c r="AT224" s="203" t="s">
        <v>157</v>
      </c>
      <c r="AU224" s="203" t="s">
        <v>86</v>
      </c>
      <c r="AY224" s="17" t="s">
        <v>155</v>
      </c>
      <c r="BE224" s="204">
        <f t="shared" si="14"/>
        <v>0</v>
      </c>
      <c r="BF224" s="204">
        <f t="shared" si="15"/>
        <v>0</v>
      </c>
      <c r="BG224" s="204">
        <f t="shared" si="16"/>
        <v>0</v>
      </c>
      <c r="BH224" s="204">
        <f t="shared" si="17"/>
        <v>0</v>
      </c>
      <c r="BI224" s="204">
        <f t="shared" si="18"/>
        <v>0</v>
      </c>
      <c r="BJ224" s="17" t="s">
        <v>84</v>
      </c>
      <c r="BK224" s="204">
        <f t="shared" si="19"/>
        <v>0</v>
      </c>
      <c r="BL224" s="17" t="s">
        <v>162</v>
      </c>
      <c r="BM224" s="203" t="s">
        <v>1169</v>
      </c>
    </row>
    <row r="225" spans="1:65" s="2" customFormat="1" ht="24.2" customHeight="1">
      <c r="A225" s="34"/>
      <c r="B225" s="35"/>
      <c r="C225" s="192" t="s">
        <v>430</v>
      </c>
      <c r="D225" s="192" t="s">
        <v>157</v>
      </c>
      <c r="E225" s="193" t="s">
        <v>1170</v>
      </c>
      <c r="F225" s="194" t="s">
        <v>1171</v>
      </c>
      <c r="G225" s="195" t="s">
        <v>1168</v>
      </c>
      <c r="H225" s="196">
        <v>8</v>
      </c>
      <c r="I225" s="197"/>
      <c r="J225" s="198">
        <f t="shared" si="10"/>
        <v>0</v>
      </c>
      <c r="K225" s="194" t="s">
        <v>969</v>
      </c>
      <c r="L225" s="39"/>
      <c r="M225" s="199" t="s">
        <v>1</v>
      </c>
      <c r="N225" s="200" t="s">
        <v>41</v>
      </c>
      <c r="O225" s="71"/>
      <c r="P225" s="201">
        <f t="shared" si="11"/>
        <v>0</v>
      </c>
      <c r="Q225" s="201">
        <v>0.00031</v>
      </c>
      <c r="R225" s="201">
        <f t="shared" si="12"/>
        <v>0.00248</v>
      </c>
      <c r="S225" s="201">
        <v>0</v>
      </c>
      <c r="T225" s="202">
        <f t="shared" si="1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162</v>
      </c>
      <c r="AT225" s="203" t="s">
        <v>157</v>
      </c>
      <c r="AU225" s="203" t="s">
        <v>86</v>
      </c>
      <c r="AY225" s="17" t="s">
        <v>155</v>
      </c>
      <c r="BE225" s="204">
        <f t="shared" si="14"/>
        <v>0</v>
      </c>
      <c r="BF225" s="204">
        <f t="shared" si="15"/>
        <v>0</v>
      </c>
      <c r="BG225" s="204">
        <f t="shared" si="16"/>
        <v>0</v>
      </c>
      <c r="BH225" s="204">
        <f t="shared" si="17"/>
        <v>0</v>
      </c>
      <c r="BI225" s="204">
        <f t="shared" si="18"/>
        <v>0</v>
      </c>
      <c r="BJ225" s="17" t="s">
        <v>84</v>
      </c>
      <c r="BK225" s="204">
        <f t="shared" si="19"/>
        <v>0</v>
      </c>
      <c r="BL225" s="17" t="s">
        <v>162</v>
      </c>
      <c r="BM225" s="203" t="s">
        <v>1172</v>
      </c>
    </row>
    <row r="226" spans="1:65" s="2" customFormat="1" ht="24.2" customHeight="1">
      <c r="A226" s="34"/>
      <c r="B226" s="35"/>
      <c r="C226" s="192" t="s">
        <v>434</v>
      </c>
      <c r="D226" s="192" t="s">
        <v>157</v>
      </c>
      <c r="E226" s="193" t="s">
        <v>1173</v>
      </c>
      <c r="F226" s="194" t="s">
        <v>1174</v>
      </c>
      <c r="G226" s="195" t="s">
        <v>1168</v>
      </c>
      <c r="H226" s="196">
        <v>1</v>
      </c>
      <c r="I226" s="197"/>
      <c r="J226" s="198">
        <f t="shared" si="10"/>
        <v>0</v>
      </c>
      <c r="K226" s="194" t="s">
        <v>969</v>
      </c>
      <c r="L226" s="39"/>
      <c r="M226" s="199" t="s">
        <v>1</v>
      </c>
      <c r="N226" s="200" t="s">
        <v>41</v>
      </c>
      <c r="O226" s="71"/>
      <c r="P226" s="201">
        <f t="shared" si="11"/>
        <v>0</v>
      </c>
      <c r="Q226" s="201">
        <v>0.00122</v>
      </c>
      <c r="R226" s="201">
        <f t="shared" si="12"/>
        <v>0.00122</v>
      </c>
      <c r="S226" s="201">
        <v>0</v>
      </c>
      <c r="T226" s="202">
        <f t="shared" si="1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162</v>
      </c>
      <c r="AT226" s="203" t="s">
        <v>157</v>
      </c>
      <c r="AU226" s="203" t="s">
        <v>86</v>
      </c>
      <c r="AY226" s="17" t="s">
        <v>155</v>
      </c>
      <c r="BE226" s="204">
        <f t="shared" si="14"/>
        <v>0</v>
      </c>
      <c r="BF226" s="204">
        <f t="shared" si="15"/>
        <v>0</v>
      </c>
      <c r="BG226" s="204">
        <f t="shared" si="16"/>
        <v>0</v>
      </c>
      <c r="BH226" s="204">
        <f t="shared" si="17"/>
        <v>0</v>
      </c>
      <c r="BI226" s="204">
        <f t="shared" si="18"/>
        <v>0</v>
      </c>
      <c r="BJ226" s="17" t="s">
        <v>84</v>
      </c>
      <c r="BK226" s="204">
        <f t="shared" si="19"/>
        <v>0</v>
      </c>
      <c r="BL226" s="17" t="s">
        <v>162</v>
      </c>
      <c r="BM226" s="203" t="s">
        <v>1175</v>
      </c>
    </row>
    <row r="227" spans="1:65" s="2" customFormat="1" ht="24.2" customHeight="1">
      <c r="A227" s="34"/>
      <c r="B227" s="35"/>
      <c r="C227" s="192" t="s">
        <v>438</v>
      </c>
      <c r="D227" s="192" t="s">
        <v>157</v>
      </c>
      <c r="E227" s="193" t="s">
        <v>1176</v>
      </c>
      <c r="F227" s="194" t="s">
        <v>1177</v>
      </c>
      <c r="G227" s="195" t="s">
        <v>278</v>
      </c>
      <c r="H227" s="196">
        <v>16</v>
      </c>
      <c r="I227" s="197"/>
      <c r="J227" s="198">
        <f t="shared" si="10"/>
        <v>0</v>
      </c>
      <c r="K227" s="194" t="s">
        <v>969</v>
      </c>
      <c r="L227" s="39"/>
      <c r="M227" s="199" t="s">
        <v>1</v>
      </c>
      <c r="N227" s="200" t="s">
        <v>41</v>
      </c>
      <c r="O227" s="71"/>
      <c r="P227" s="201">
        <f t="shared" si="11"/>
        <v>0</v>
      </c>
      <c r="Q227" s="201">
        <v>0.01019</v>
      </c>
      <c r="R227" s="201">
        <f t="shared" si="12"/>
        <v>0.16304</v>
      </c>
      <c r="S227" s="201">
        <v>0</v>
      </c>
      <c r="T227" s="202">
        <f t="shared" si="1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162</v>
      </c>
      <c r="AT227" s="203" t="s">
        <v>157</v>
      </c>
      <c r="AU227" s="203" t="s">
        <v>86</v>
      </c>
      <c r="AY227" s="17" t="s">
        <v>155</v>
      </c>
      <c r="BE227" s="204">
        <f t="shared" si="14"/>
        <v>0</v>
      </c>
      <c r="BF227" s="204">
        <f t="shared" si="15"/>
        <v>0</v>
      </c>
      <c r="BG227" s="204">
        <f t="shared" si="16"/>
        <v>0</v>
      </c>
      <c r="BH227" s="204">
        <f t="shared" si="17"/>
        <v>0</v>
      </c>
      <c r="BI227" s="204">
        <f t="shared" si="18"/>
        <v>0</v>
      </c>
      <c r="BJ227" s="17" t="s">
        <v>84</v>
      </c>
      <c r="BK227" s="204">
        <f t="shared" si="19"/>
        <v>0</v>
      </c>
      <c r="BL227" s="17" t="s">
        <v>162</v>
      </c>
      <c r="BM227" s="203" t="s">
        <v>1178</v>
      </c>
    </row>
    <row r="228" spans="1:65" s="2" customFormat="1" ht="21.75" customHeight="1">
      <c r="A228" s="34"/>
      <c r="B228" s="35"/>
      <c r="C228" s="228" t="s">
        <v>442</v>
      </c>
      <c r="D228" s="228" t="s">
        <v>204</v>
      </c>
      <c r="E228" s="229" t="s">
        <v>1179</v>
      </c>
      <c r="F228" s="230" t="s">
        <v>1180</v>
      </c>
      <c r="G228" s="231" t="s">
        <v>278</v>
      </c>
      <c r="H228" s="232">
        <v>5</v>
      </c>
      <c r="I228" s="233"/>
      <c r="J228" s="234">
        <f t="shared" si="10"/>
        <v>0</v>
      </c>
      <c r="K228" s="230" t="s">
        <v>969</v>
      </c>
      <c r="L228" s="235"/>
      <c r="M228" s="236" t="s">
        <v>1</v>
      </c>
      <c r="N228" s="237" t="s">
        <v>41</v>
      </c>
      <c r="O228" s="71"/>
      <c r="P228" s="201">
        <f t="shared" si="11"/>
        <v>0</v>
      </c>
      <c r="Q228" s="201">
        <v>0.254</v>
      </c>
      <c r="R228" s="201">
        <f t="shared" si="12"/>
        <v>1.27</v>
      </c>
      <c r="S228" s="201">
        <v>0</v>
      </c>
      <c r="T228" s="202">
        <f t="shared" si="1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197</v>
      </c>
      <c r="AT228" s="203" t="s">
        <v>204</v>
      </c>
      <c r="AU228" s="203" t="s">
        <v>86</v>
      </c>
      <c r="AY228" s="17" t="s">
        <v>155</v>
      </c>
      <c r="BE228" s="204">
        <f t="shared" si="14"/>
        <v>0</v>
      </c>
      <c r="BF228" s="204">
        <f t="shared" si="15"/>
        <v>0</v>
      </c>
      <c r="BG228" s="204">
        <f t="shared" si="16"/>
        <v>0</v>
      </c>
      <c r="BH228" s="204">
        <f t="shared" si="17"/>
        <v>0</v>
      </c>
      <c r="BI228" s="204">
        <f t="shared" si="18"/>
        <v>0</v>
      </c>
      <c r="BJ228" s="17" t="s">
        <v>84</v>
      </c>
      <c r="BK228" s="204">
        <f t="shared" si="19"/>
        <v>0</v>
      </c>
      <c r="BL228" s="17" t="s">
        <v>162</v>
      </c>
      <c r="BM228" s="203" t="s">
        <v>1181</v>
      </c>
    </row>
    <row r="229" spans="1:65" s="2" customFormat="1" ht="21.75" customHeight="1">
      <c r="A229" s="34"/>
      <c r="B229" s="35"/>
      <c r="C229" s="228" t="s">
        <v>446</v>
      </c>
      <c r="D229" s="228" t="s">
        <v>204</v>
      </c>
      <c r="E229" s="229" t="s">
        <v>1182</v>
      </c>
      <c r="F229" s="230" t="s">
        <v>1183</v>
      </c>
      <c r="G229" s="231" t="s">
        <v>278</v>
      </c>
      <c r="H229" s="232">
        <v>10</v>
      </c>
      <c r="I229" s="233"/>
      <c r="J229" s="234">
        <f t="shared" si="10"/>
        <v>0</v>
      </c>
      <c r="K229" s="230" t="s">
        <v>969</v>
      </c>
      <c r="L229" s="235"/>
      <c r="M229" s="236" t="s">
        <v>1</v>
      </c>
      <c r="N229" s="237" t="s">
        <v>41</v>
      </c>
      <c r="O229" s="71"/>
      <c r="P229" s="201">
        <f t="shared" si="11"/>
        <v>0</v>
      </c>
      <c r="Q229" s="201">
        <v>0.506</v>
      </c>
      <c r="R229" s="201">
        <f t="shared" si="12"/>
        <v>5.0600000000000005</v>
      </c>
      <c r="S229" s="201">
        <v>0</v>
      </c>
      <c r="T229" s="202">
        <f t="shared" si="1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197</v>
      </c>
      <c r="AT229" s="203" t="s">
        <v>204</v>
      </c>
      <c r="AU229" s="203" t="s">
        <v>86</v>
      </c>
      <c r="AY229" s="17" t="s">
        <v>155</v>
      </c>
      <c r="BE229" s="204">
        <f t="shared" si="14"/>
        <v>0</v>
      </c>
      <c r="BF229" s="204">
        <f t="shared" si="15"/>
        <v>0</v>
      </c>
      <c r="BG229" s="204">
        <f t="shared" si="16"/>
        <v>0</v>
      </c>
      <c r="BH229" s="204">
        <f t="shared" si="17"/>
        <v>0</v>
      </c>
      <c r="BI229" s="204">
        <f t="shared" si="18"/>
        <v>0</v>
      </c>
      <c r="BJ229" s="17" t="s">
        <v>84</v>
      </c>
      <c r="BK229" s="204">
        <f t="shared" si="19"/>
        <v>0</v>
      </c>
      <c r="BL229" s="17" t="s">
        <v>162</v>
      </c>
      <c r="BM229" s="203" t="s">
        <v>1184</v>
      </c>
    </row>
    <row r="230" spans="1:65" s="2" customFormat="1" ht="24.2" customHeight="1">
      <c r="A230" s="34"/>
      <c r="B230" s="35"/>
      <c r="C230" s="228" t="s">
        <v>452</v>
      </c>
      <c r="D230" s="228" t="s">
        <v>204</v>
      </c>
      <c r="E230" s="229" t="s">
        <v>1185</v>
      </c>
      <c r="F230" s="230" t="s">
        <v>1186</v>
      </c>
      <c r="G230" s="231" t="s">
        <v>278</v>
      </c>
      <c r="H230" s="232">
        <v>1</v>
      </c>
      <c r="I230" s="233"/>
      <c r="J230" s="234">
        <f t="shared" si="10"/>
        <v>0</v>
      </c>
      <c r="K230" s="230" t="s">
        <v>969</v>
      </c>
      <c r="L230" s="235"/>
      <c r="M230" s="236" t="s">
        <v>1</v>
      </c>
      <c r="N230" s="237" t="s">
        <v>41</v>
      </c>
      <c r="O230" s="71"/>
      <c r="P230" s="201">
        <f t="shared" si="11"/>
        <v>0</v>
      </c>
      <c r="Q230" s="201">
        <v>0.87</v>
      </c>
      <c r="R230" s="201">
        <f t="shared" si="12"/>
        <v>0.87</v>
      </c>
      <c r="S230" s="201">
        <v>0</v>
      </c>
      <c r="T230" s="202">
        <f t="shared" si="1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197</v>
      </c>
      <c r="AT230" s="203" t="s">
        <v>204</v>
      </c>
      <c r="AU230" s="203" t="s">
        <v>86</v>
      </c>
      <c r="AY230" s="17" t="s">
        <v>155</v>
      </c>
      <c r="BE230" s="204">
        <f t="shared" si="14"/>
        <v>0</v>
      </c>
      <c r="BF230" s="204">
        <f t="shared" si="15"/>
        <v>0</v>
      </c>
      <c r="BG230" s="204">
        <f t="shared" si="16"/>
        <v>0</v>
      </c>
      <c r="BH230" s="204">
        <f t="shared" si="17"/>
        <v>0</v>
      </c>
      <c r="BI230" s="204">
        <f t="shared" si="18"/>
        <v>0</v>
      </c>
      <c r="BJ230" s="17" t="s">
        <v>84</v>
      </c>
      <c r="BK230" s="204">
        <f t="shared" si="19"/>
        <v>0</v>
      </c>
      <c r="BL230" s="17" t="s">
        <v>162</v>
      </c>
      <c r="BM230" s="203" t="s">
        <v>1187</v>
      </c>
    </row>
    <row r="231" spans="1:65" s="2" customFormat="1" ht="24.2" customHeight="1">
      <c r="A231" s="34"/>
      <c r="B231" s="35"/>
      <c r="C231" s="192" t="s">
        <v>458</v>
      </c>
      <c r="D231" s="192" t="s">
        <v>157</v>
      </c>
      <c r="E231" s="193" t="s">
        <v>1188</v>
      </c>
      <c r="F231" s="194" t="s">
        <v>1189</v>
      </c>
      <c r="G231" s="195" t="s">
        <v>278</v>
      </c>
      <c r="H231" s="196">
        <v>13</v>
      </c>
      <c r="I231" s="197"/>
      <c r="J231" s="198">
        <f t="shared" si="10"/>
        <v>0</v>
      </c>
      <c r="K231" s="194" t="s">
        <v>969</v>
      </c>
      <c r="L231" s="39"/>
      <c r="M231" s="199" t="s">
        <v>1</v>
      </c>
      <c r="N231" s="200" t="s">
        <v>41</v>
      </c>
      <c r="O231" s="71"/>
      <c r="P231" s="201">
        <f t="shared" si="11"/>
        <v>0</v>
      </c>
      <c r="Q231" s="201">
        <v>0.01248</v>
      </c>
      <c r="R231" s="201">
        <f t="shared" si="12"/>
        <v>0.16224</v>
      </c>
      <c r="S231" s="201">
        <v>0</v>
      </c>
      <c r="T231" s="202">
        <f t="shared" si="1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162</v>
      </c>
      <c r="AT231" s="203" t="s">
        <v>157</v>
      </c>
      <c r="AU231" s="203" t="s">
        <v>86</v>
      </c>
      <c r="AY231" s="17" t="s">
        <v>155</v>
      </c>
      <c r="BE231" s="204">
        <f t="shared" si="14"/>
        <v>0</v>
      </c>
      <c r="BF231" s="204">
        <f t="shared" si="15"/>
        <v>0</v>
      </c>
      <c r="BG231" s="204">
        <f t="shared" si="16"/>
        <v>0</v>
      </c>
      <c r="BH231" s="204">
        <f t="shared" si="17"/>
        <v>0</v>
      </c>
      <c r="BI231" s="204">
        <f t="shared" si="18"/>
        <v>0</v>
      </c>
      <c r="BJ231" s="17" t="s">
        <v>84</v>
      </c>
      <c r="BK231" s="204">
        <f t="shared" si="19"/>
        <v>0</v>
      </c>
      <c r="BL231" s="17" t="s">
        <v>162</v>
      </c>
      <c r="BM231" s="203" t="s">
        <v>1190</v>
      </c>
    </row>
    <row r="232" spans="1:65" s="2" customFormat="1" ht="24.2" customHeight="1">
      <c r="A232" s="34"/>
      <c r="B232" s="35"/>
      <c r="C232" s="228" t="s">
        <v>466</v>
      </c>
      <c r="D232" s="228" t="s">
        <v>204</v>
      </c>
      <c r="E232" s="229" t="s">
        <v>1191</v>
      </c>
      <c r="F232" s="230" t="s">
        <v>1192</v>
      </c>
      <c r="G232" s="231" t="s">
        <v>278</v>
      </c>
      <c r="H232" s="232">
        <v>11</v>
      </c>
      <c r="I232" s="233"/>
      <c r="J232" s="234">
        <f t="shared" si="10"/>
        <v>0</v>
      </c>
      <c r="K232" s="230" t="s">
        <v>969</v>
      </c>
      <c r="L232" s="235"/>
      <c r="M232" s="236" t="s">
        <v>1</v>
      </c>
      <c r="N232" s="237" t="s">
        <v>41</v>
      </c>
      <c r="O232" s="71"/>
      <c r="P232" s="201">
        <f t="shared" si="11"/>
        <v>0</v>
      </c>
      <c r="Q232" s="201">
        <v>0.57</v>
      </c>
      <c r="R232" s="201">
        <f t="shared" si="12"/>
        <v>6.27</v>
      </c>
      <c r="S232" s="201">
        <v>0</v>
      </c>
      <c r="T232" s="202">
        <f t="shared" si="1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197</v>
      </c>
      <c r="AT232" s="203" t="s">
        <v>204</v>
      </c>
      <c r="AU232" s="203" t="s">
        <v>86</v>
      </c>
      <c r="AY232" s="17" t="s">
        <v>155</v>
      </c>
      <c r="BE232" s="204">
        <f t="shared" si="14"/>
        <v>0</v>
      </c>
      <c r="BF232" s="204">
        <f t="shared" si="15"/>
        <v>0</v>
      </c>
      <c r="BG232" s="204">
        <f t="shared" si="16"/>
        <v>0</v>
      </c>
      <c r="BH232" s="204">
        <f t="shared" si="17"/>
        <v>0</v>
      </c>
      <c r="BI232" s="204">
        <f t="shared" si="18"/>
        <v>0</v>
      </c>
      <c r="BJ232" s="17" t="s">
        <v>84</v>
      </c>
      <c r="BK232" s="204">
        <f t="shared" si="19"/>
        <v>0</v>
      </c>
      <c r="BL232" s="17" t="s">
        <v>162</v>
      </c>
      <c r="BM232" s="203" t="s">
        <v>1193</v>
      </c>
    </row>
    <row r="233" spans="1:65" s="2" customFormat="1" ht="24.2" customHeight="1">
      <c r="A233" s="34"/>
      <c r="B233" s="35"/>
      <c r="C233" s="228" t="s">
        <v>471</v>
      </c>
      <c r="D233" s="228" t="s">
        <v>204</v>
      </c>
      <c r="E233" s="229" t="s">
        <v>1194</v>
      </c>
      <c r="F233" s="230" t="s">
        <v>1195</v>
      </c>
      <c r="G233" s="231" t="s">
        <v>278</v>
      </c>
      <c r="H233" s="232">
        <v>2</v>
      </c>
      <c r="I233" s="233"/>
      <c r="J233" s="234">
        <f t="shared" si="10"/>
        <v>0</v>
      </c>
      <c r="K233" s="230" t="s">
        <v>1</v>
      </c>
      <c r="L233" s="235"/>
      <c r="M233" s="236" t="s">
        <v>1</v>
      </c>
      <c r="N233" s="237" t="s">
        <v>41</v>
      </c>
      <c r="O233" s="71"/>
      <c r="P233" s="201">
        <f t="shared" si="11"/>
        <v>0</v>
      </c>
      <c r="Q233" s="201">
        <v>0.92</v>
      </c>
      <c r="R233" s="201">
        <f t="shared" si="12"/>
        <v>1.84</v>
      </c>
      <c r="S233" s="201">
        <v>0</v>
      </c>
      <c r="T233" s="202">
        <f t="shared" si="1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197</v>
      </c>
      <c r="AT233" s="203" t="s">
        <v>204</v>
      </c>
      <c r="AU233" s="203" t="s">
        <v>86</v>
      </c>
      <c r="AY233" s="17" t="s">
        <v>155</v>
      </c>
      <c r="BE233" s="204">
        <f t="shared" si="14"/>
        <v>0</v>
      </c>
      <c r="BF233" s="204">
        <f t="shared" si="15"/>
        <v>0</v>
      </c>
      <c r="BG233" s="204">
        <f t="shared" si="16"/>
        <v>0</v>
      </c>
      <c r="BH233" s="204">
        <f t="shared" si="17"/>
        <v>0</v>
      </c>
      <c r="BI233" s="204">
        <f t="shared" si="18"/>
        <v>0</v>
      </c>
      <c r="BJ233" s="17" t="s">
        <v>84</v>
      </c>
      <c r="BK233" s="204">
        <f t="shared" si="19"/>
        <v>0</v>
      </c>
      <c r="BL233" s="17" t="s">
        <v>162</v>
      </c>
      <c r="BM233" s="203" t="s">
        <v>1196</v>
      </c>
    </row>
    <row r="234" spans="1:65" s="2" customFormat="1" ht="24.2" customHeight="1">
      <c r="A234" s="34"/>
      <c r="B234" s="35"/>
      <c r="C234" s="228" t="s">
        <v>477</v>
      </c>
      <c r="D234" s="228" t="s">
        <v>204</v>
      </c>
      <c r="E234" s="229" t="s">
        <v>1197</v>
      </c>
      <c r="F234" s="230" t="s">
        <v>1198</v>
      </c>
      <c r="G234" s="231" t="s">
        <v>278</v>
      </c>
      <c r="H234" s="232">
        <v>26</v>
      </c>
      <c r="I234" s="233"/>
      <c r="J234" s="234">
        <f t="shared" si="10"/>
        <v>0</v>
      </c>
      <c r="K234" s="230" t="s">
        <v>969</v>
      </c>
      <c r="L234" s="235"/>
      <c r="M234" s="236" t="s">
        <v>1</v>
      </c>
      <c r="N234" s="237" t="s">
        <v>41</v>
      </c>
      <c r="O234" s="71"/>
      <c r="P234" s="201">
        <f t="shared" si="11"/>
        <v>0</v>
      </c>
      <c r="Q234" s="201">
        <v>0.002</v>
      </c>
      <c r="R234" s="201">
        <f t="shared" si="12"/>
        <v>0.052000000000000005</v>
      </c>
      <c r="S234" s="201">
        <v>0</v>
      </c>
      <c r="T234" s="202">
        <f t="shared" si="1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197</v>
      </c>
      <c r="AT234" s="203" t="s">
        <v>204</v>
      </c>
      <c r="AU234" s="203" t="s">
        <v>86</v>
      </c>
      <c r="AY234" s="17" t="s">
        <v>155</v>
      </c>
      <c r="BE234" s="204">
        <f t="shared" si="14"/>
        <v>0</v>
      </c>
      <c r="BF234" s="204">
        <f t="shared" si="15"/>
        <v>0</v>
      </c>
      <c r="BG234" s="204">
        <f t="shared" si="16"/>
        <v>0</v>
      </c>
      <c r="BH234" s="204">
        <f t="shared" si="17"/>
        <v>0</v>
      </c>
      <c r="BI234" s="204">
        <f t="shared" si="18"/>
        <v>0</v>
      </c>
      <c r="BJ234" s="17" t="s">
        <v>84</v>
      </c>
      <c r="BK234" s="204">
        <f t="shared" si="19"/>
        <v>0</v>
      </c>
      <c r="BL234" s="17" t="s">
        <v>162</v>
      </c>
      <c r="BM234" s="203" t="s">
        <v>1199</v>
      </c>
    </row>
    <row r="235" spans="1:65" s="2" customFormat="1" ht="24.2" customHeight="1">
      <c r="A235" s="34"/>
      <c r="B235" s="35"/>
      <c r="C235" s="228" t="s">
        <v>483</v>
      </c>
      <c r="D235" s="228" t="s">
        <v>204</v>
      </c>
      <c r="E235" s="229" t="s">
        <v>1200</v>
      </c>
      <c r="F235" s="230" t="s">
        <v>1201</v>
      </c>
      <c r="G235" s="231" t="s">
        <v>278</v>
      </c>
      <c r="H235" s="232">
        <v>3</v>
      </c>
      <c r="I235" s="233"/>
      <c r="J235" s="234">
        <f t="shared" si="10"/>
        <v>0</v>
      </c>
      <c r="K235" s="230" t="s">
        <v>969</v>
      </c>
      <c r="L235" s="235"/>
      <c r="M235" s="236" t="s">
        <v>1</v>
      </c>
      <c r="N235" s="237" t="s">
        <v>41</v>
      </c>
      <c r="O235" s="71"/>
      <c r="P235" s="201">
        <f t="shared" si="11"/>
        <v>0</v>
      </c>
      <c r="Q235" s="201">
        <v>0.004</v>
      </c>
      <c r="R235" s="201">
        <f t="shared" si="12"/>
        <v>0.012</v>
      </c>
      <c r="S235" s="201">
        <v>0</v>
      </c>
      <c r="T235" s="202">
        <f t="shared" si="1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197</v>
      </c>
      <c r="AT235" s="203" t="s">
        <v>204</v>
      </c>
      <c r="AU235" s="203" t="s">
        <v>86</v>
      </c>
      <c r="AY235" s="17" t="s">
        <v>155</v>
      </c>
      <c r="BE235" s="204">
        <f t="shared" si="14"/>
        <v>0</v>
      </c>
      <c r="BF235" s="204">
        <f t="shared" si="15"/>
        <v>0</v>
      </c>
      <c r="BG235" s="204">
        <f t="shared" si="16"/>
        <v>0</v>
      </c>
      <c r="BH235" s="204">
        <f t="shared" si="17"/>
        <v>0</v>
      </c>
      <c r="BI235" s="204">
        <f t="shared" si="18"/>
        <v>0</v>
      </c>
      <c r="BJ235" s="17" t="s">
        <v>84</v>
      </c>
      <c r="BK235" s="204">
        <f t="shared" si="19"/>
        <v>0</v>
      </c>
      <c r="BL235" s="17" t="s">
        <v>162</v>
      </c>
      <c r="BM235" s="203" t="s">
        <v>1202</v>
      </c>
    </row>
    <row r="236" spans="1:65" s="2" customFormat="1" ht="24.2" customHeight="1">
      <c r="A236" s="34"/>
      <c r="B236" s="35"/>
      <c r="C236" s="192" t="s">
        <v>486</v>
      </c>
      <c r="D236" s="192" t="s">
        <v>157</v>
      </c>
      <c r="E236" s="193" t="s">
        <v>1203</v>
      </c>
      <c r="F236" s="194" t="s">
        <v>1204</v>
      </c>
      <c r="G236" s="195" t="s">
        <v>278</v>
      </c>
      <c r="H236" s="196">
        <v>13</v>
      </c>
      <c r="I236" s="197"/>
      <c r="J236" s="198">
        <f t="shared" si="10"/>
        <v>0</v>
      </c>
      <c r="K236" s="194" t="s">
        <v>969</v>
      </c>
      <c r="L236" s="39"/>
      <c r="M236" s="199" t="s">
        <v>1</v>
      </c>
      <c r="N236" s="200" t="s">
        <v>41</v>
      </c>
      <c r="O236" s="71"/>
      <c r="P236" s="201">
        <f t="shared" si="11"/>
        <v>0</v>
      </c>
      <c r="Q236" s="201">
        <v>0.02854</v>
      </c>
      <c r="R236" s="201">
        <f t="shared" si="12"/>
        <v>0.37102</v>
      </c>
      <c r="S236" s="201">
        <v>0</v>
      </c>
      <c r="T236" s="202">
        <f t="shared" si="1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162</v>
      </c>
      <c r="AT236" s="203" t="s">
        <v>157</v>
      </c>
      <c r="AU236" s="203" t="s">
        <v>86</v>
      </c>
      <c r="AY236" s="17" t="s">
        <v>155</v>
      </c>
      <c r="BE236" s="204">
        <f t="shared" si="14"/>
        <v>0</v>
      </c>
      <c r="BF236" s="204">
        <f t="shared" si="15"/>
        <v>0</v>
      </c>
      <c r="BG236" s="204">
        <f t="shared" si="16"/>
        <v>0</v>
      </c>
      <c r="BH236" s="204">
        <f t="shared" si="17"/>
        <v>0</v>
      </c>
      <c r="BI236" s="204">
        <f t="shared" si="18"/>
        <v>0</v>
      </c>
      <c r="BJ236" s="17" t="s">
        <v>84</v>
      </c>
      <c r="BK236" s="204">
        <f t="shared" si="19"/>
        <v>0</v>
      </c>
      <c r="BL236" s="17" t="s">
        <v>162</v>
      </c>
      <c r="BM236" s="203" t="s">
        <v>1205</v>
      </c>
    </row>
    <row r="237" spans="1:65" s="2" customFormat="1" ht="24.2" customHeight="1">
      <c r="A237" s="34"/>
      <c r="B237" s="35"/>
      <c r="C237" s="228" t="s">
        <v>491</v>
      </c>
      <c r="D237" s="228" t="s">
        <v>204</v>
      </c>
      <c r="E237" s="229" t="s">
        <v>1206</v>
      </c>
      <c r="F237" s="230" t="s">
        <v>1207</v>
      </c>
      <c r="G237" s="231" t="s">
        <v>278</v>
      </c>
      <c r="H237" s="232">
        <v>11</v>
      </c>
      <c r="I237" s="233"/>
      <c r="J237" s="234">
        <f t="shared" si="10"/>
        <v>0</v>
      </c>
      <c r="K237" s="230" t="s">
        <v>969</v>
      </c>
      <c r="L237" s="235"/>
      <c r="M237" s="236" t="s">
        <v>1</v>
      </c>
      <c r="N237" s="237" t="s">
        <v>41</v>
      </c>
      <c r="O237" s="71"/>
      <c r="P237" s="201">
        <f t="shared" si="11"/>
        <v>0</v>
      </c>
      <c r="Q237" s="201">
        <v>1.29</v>
      </c>
      <c r="R237" s="201">
        <f t="shared" si="12"/>
        <v>14.190000000000001</v>
      </c>
      <c r="S237" s="201">
        <v>0</v>
      </c>
      <c r="T237" s="202">
        <f t="shared" si="1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197</v>
      </c>
      <c r="AT237" s="203" t="s">
        <v>204</v>
      </c>
      <c r="AU237" s="203" t="s">
        <v>86</v>
      </c>
      <c r="AY237" s="17" t="s">
        <v>155</v>
      </c>
      <c r="BE237" s="204">
        <f t="shared" si="14"/>
        <v>0</v>
      </c>
      <c r="BF237" s="204">
        <f t="shared" si="15"/>
        <v>0</v>
      </c>
      <c r="BG237" s="204">
        <f t="shared" si="16"/>
        <v>0</v>
      </c>
      <c r="BH237" s="204">
        <f t="shared" si="17"/>
        <v>0</v>
      </c>
      <c r="BI237" s="204">
        <f t="shared" si="18"/>
        <v>0</v>
      </c>
      <c r="BJ237" s="17" t="s">
        <v>84</v>
      </c>
      <c r="BK237" s="204">
        <f t="shared" si="19"/>
        <v>0</v>
      </c>
      <c r="BL237" s="17" t="s">
        <v>162</v>
      </c>
      <c r="BM237" s="203" t="s">
        <v>1208</v>
      </c>
    </row>
    <row r="238" spans="1:65" s="2" customFormat="1" ht="24.2" customHeight="1">
      <c r="A238" s="34"/>
      <c r="B238" s="35"/>
      <c r="C238" s="228" t="s">
        <v>495</v>
      </c>
      <c r="D238" s="228" t="s">
        <v>204</v>
      </c>
      <c r="E238" s="229" t="s">
        <v>1209</v>
      </c>
      <c r="F238" s="230" t="s">
        <v>1210</v>
      </c>
      <c r="G238" s="231" t="s">
        <v>278</v>
      </c>
      <c r="H238" s="232">
        <v>2</v>
      </c>
      <c r="I238" s="233"/>
      <c r="J238" s="234">
        <f t="shared" si="10"/>
        <v>0</v>
      </c>
      <c r="K238" s="230" t="s">
        <v>969</v>
      </c>
      <c r="L238" s="235"/>
      <c r="M238" s="236" t="s">
        <v>1</v>
      </c>
      <c r="N238" s="237" t="s">
        <v>41</v>
      </c>
      <c r="O238" s="71"/>
      <c r="P238" s="201">
        <f t="shared" si="11"/>
        <v>0</v>
      </c>
      <c r="Q238" s="201">
        <v>9.184</v>
      </c>
      <c r="R238" s="201">
        <f t="shared" si="12"/>
        <v>18.368</v>
      </c>
      <c r="S238" s="201">
        <v>0</v>
      </c>
      <c r="T238" s="202">
        <f t="shared" si="1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197</v>
      </c>
      <c r="AT238" s="203" t="s">
        <v>204</v>
      </c>
      <c r="AU238" s="203" t="s">
        <v>86</v>
      </c>
      <c r="AY238" s="17" t="s">
        <v>155</v>
      </c>
      <c r="BE238" s="204">
        <f t="shared" si="14"/>
        <v>0</v>
      </c>
      <c r="BF238" s="204">
        <f t="shared" si="15"/>
        <v>0</v>
      </c>
      <c r="BG238" s="204">
        <f t="shared" si="16"/>
        <v>0</v>
      </c>
      <c r="BH238" s="204">
        <f t="shared" si="17"/>
        <v>0</v>
      </c>
      <c r="BI238" s="204">
        <f t="shared" si="18"/>
        <v>0</v>
      </c>
      <c r="BJ238" s="17" t="s">
        <v>84</v>
      </c>
      <c r="BK238" s="204">
        <f t="shared" si="19"/>
        <v>0</v>
      </c>
      <c r="BL238" s="17" t="s">
        <v>162</v>
      </c>
      <c r="BM238" s="203" t="s">
        <v>1211</v>
      </c>
    </row>
    <row r="239" spans="1:65" s="2" customFormat="1" ht="37.7" customHeight="1">
      <c r="A239" s="34"/>
      <c r="B239" s="35"/>
      <c r="C239" s="192" t="s">
        <v>907</v>
      </c>
      <c r="D239" s="192" t="s">
        <v>157</v>
      </c>
      <c r="E239" s="193" t="s">
        <v>1212</v>
      </c>
      <c r="F239" s="194" t="s">
        <v>1213</v>
      </c>
      <c r="G239" s="195" t="s">
        <v>278</v>
      </c>
      <c r="H239" s="196">
        <v>13</v>
      </c>
      <c r="I239" s="197"/>
      <c r="J239" s="198">
        <f t="shared" si="10"/>
        <v>0</v>
      </c>
      <c r="K239" s="194" t="s">
        <v>969</v>
      </c>
      <c r="L239" s="39"/>
      <c r="M239" s="199" t="s">
        <v>1</v>
      </c>
      <c r="N239" s="200" t="s">
        <v>41</v>
      </c>
      <c r="O239" s="71"/>
      <c r="P239" s="201">
        <f t="shared" si="11"/>
        <v>0</v>
      </c>
      <c r="Q239" s="201">
        <v>0.09</v>
      </c>
      <c r="R239" s="201">
        <f t="shared" si="12"/>
        <v>1.17</v>
      </c>
      <c r="S239" s="201">
        <v>0</v>
      </c>
      <c r="T239" s="202">
        <f t="shared" si="1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162</v>
      </c>
      <c r="AT239" s="203" t="s">
        <v>157</v>
      </c>
      <c r="AU239" s="203" t="s">
        <v>86</v>
      </c>
      <c r="AY239" s="17" t="s">
        <v>155</v>
      </c>
      <c r="BE239" s="204">
        <f t="shared" si="14"/>
        <v>0</v>
      </c>
      <c r="BF239" s="204">
        <f t="shared" si="15"/>
        <v>0</v>
      </c>
      <c r="BG239" s="204">
        <f t="shared" si="16"/>
        <v>0</v>
      </c>
      <c r="BH239" s="204">
        <f t="shared" si="17"/>
        <v>0</v>
      </c>
      <c r="BI239" s="204">
        <f t="shared" si="18"/>
        <v>0</v>
      </c>
      <c r="BJ239" s="17" t="s">
        <v>84</v>
      </c>
      <c r="BK239" s="204">
        <f t="shared" si="19"/>
        <v>0</v>
      </c>
      <c r="BL239" s="17" t="s">
        <v>162</v>
      </c>
      <c r="BM239" s="203" t="s">
        <v>1214</v>
      </c>
    </row>
    <row r="240" spans="1:65" s="2" customFormat="1" ht="24.2" customHeight="1">
      <c r="A240" s="34"/>
      <c r="B240" s="35"/>
      <c r="C240" s="228" t="s">
        <v>911</v>
      </c>
      <c r="D240" s="228" t="s">
        <v>204</v>
      </c>
      <c r="E240" s="229" t="s">
        <v>1215</v>
      </c>
      <c r="F240" s="230" t="s">
        <v>1216</v>
      </c>
      <c r="G240" s="231" t="s">
        <v>278</v>
      </c>
      <c r="H240" s="232">
        <v>13</v>
      </c>
      <c r="I240" s="233"/>
      <c r="J240" s="234">
        <f t="shared" si="10"/>
        <v>0</v>
      </c>
      <c r="K240" s="230" t="s">
        <v>969</v>
      </c>
      <c r="L240" s="235"/>
      <c r="M240" s="236" t="s">
        <v>1</v>
      </c>
      <c r="N240" s="237" t="s">
        <v>41</v>
      </c>
      <c r="O240" s="71"/>
      <c r="P240" s="201">
        <f t="shared" si="11"/>
        <v>0</v>
      </c>
      <c r="Q240" s="201">
        <v>0.165</v>
      </c>
      <c r="R240" s="201">
        <f t="shared" si="12"/>
        <v>2.145</v>
      </c>
      <c r="S240" s="201">
        <v>0</v>
      </c>
      <c r="T240" s="202">
        <f t="shared" si="1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197</v>
      </c>
      <c r="AT240" s="203" t="s">
        <v>204</v>
      </c>
      <c r="AU240" s="203" t="s">
        <v>86</v>
      </c>
      <c r="AY240" s="17" t="s">
        <v>155</v>
      </c>
      <c r="BE240" s="204">
        <f t="shared" si="14"/>
        <v>0</v>
      </c>
      <c r="BF240" s="204">
        <f t="shared" si="15"/>
        <v>0</v>
      </c>
      <c r="BG240" s="204">
        <f t="shared" si="16"/>
        <v>0</v>
      </c>
      <c r="BH240" s="204">
        <f t="shared" si="17"/>
        <v>0</v>
      </c>
      <c r="BI240" s="204">
        <f t="shared" si="18"/>
        <v>0</v>
      </c>
      <c r="BJ240" s="17" t="s">
        <v>84</v>
      </c>
      <c r="BK240" s="204">
        <f t="shared" si="19"/>
        <v>0</v>
      </c>
      <c r="BL240" s="17" t="s">
        <v>162</v>
      </c>
      <c r="BM240" s="203" t="s">
        <v>1217</v>
      </c>
    </row>
    <row r="241" spans="2:63" s="12" customFormat="1" ht="22.7" customHeight="1">
      <c r="B241" s="176"/>
      <c r="C241" s="177"/>
      <c r="D241" s="178" t="s">
        <v>75</v>
      </c>
      <c r="E241" s="190" t="s">
        <v>456</v>
      </c>
      <c r="F241" s="190" t="s">
        <v>457</v>
      </c>
      <c r="G241" s="177"/>
      <c r="H241" s="177"/>
      <c r="I241" s="180"/>
      <c r="J241" s="191">
        <f>BK241</f>
        <v>0</v>
      </c>
      <c r="K241" s="177"/>
      <c r="L241" s="182"/>
      <c r="M241" s="183"/>
      <c r="N241" s="184"/>
      <c r="O241" s="184"/>
      <c r="P241" s="185">
        <f>P242</f>
        <v>0</v>
      </c>
      <c r="Q241" s="184"/>
      <c r="R241" s="185">
        <f>R242</f>
        <v>0</v>
      </c>
      <c r="S241" s="184"/>
      <c r="T241" s="186">
        <f>T242</f>
        <v>0</v>
      </c>
      <c r="AR241" s="187" t="s">
        <v>84</v>
      </c>
      <c r="AT241" s="188" t="s">
        <v>75</v>
      </c>
      <c r="AU241" s="188" t="s">
        <v>84</v>
      </c>
      <c r="AY241" s="187" t="s">
        <v>155</v>
      </c>
      <c r="BK241" s="189">
        <f>BK242</f>
        <v>0</v>
      </c>
    </row>
    <row r="242" spans="1:65" s="2" customFormat="1" ht="48.95" customHeight="1">
      <c r="A242" s="34"/>
      <c r="B242" s="35"/>
      <c r="C242" s="192" t="s">
        <v>914</v>
      </c>
      <c r="D242" s="192" t="s">
        <v>157</v>
      </c>
      <c r="E242" s="193" t="s">
        <v>1218</v>
      </c>
      <c r="F242" s="194" t="s">
        <v>1219</v>
      </c>
      <c r="G242" s="195" t="s">
        <v>207</v>
      </c>
      <c r="H242" s="196">
        <v>199.862</v>
      </c>
      <c r="I242" s="197"/>
      <c r="J242" s="198">
        <f>ROUND(I242*H242,2)</f>
        <v>0</v>
      </c>
      <c r="K242" s="194" t="s">
        <v>969</v>
      </c>
      <c r="L242" s="39"/>
      <c r="M242" s="199" t="s">
        <v>1</v>
      </c>
      <c r="N242" s="200" t="s">
        <v>41</v>
      </c>
      <c r="O242" s="71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162</v>
      </c>
      <c r="AT242" s="203" t="s">
        <v>157</v>
      </c>
      <c r="AU242" s="203" t="s">
        <v>86</v>
      </c>
      <c r="AY242" s="17" t="s">
        <v>155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84</v>
      </c>
      <c r="BK242" s="204">
        <f>ROUND(I242*H242,2)</f>
        <v>0</v>
      </c>
      <c r="BL242" s="17" t="s">
        <v>162</v>
      </c>
      <c r="BM242" s="203" t="s">
        <v>1220</v>
      </c>
    </row>
    <row r="243" spans="2:63" s="12" customFormat="1" ht="25.9" customHeight="1">
      <c r="B243" s="176"/>
      <c r="C243" s="177"/>
      <c r="D243" s="178" t="s">
        <v>75</v>
      </c>
      <c r="E243" s="179" t="s">
        <v>462</v>
      </c>
      <c r="F243" s="179" t="s">
        <v>463</v>
      </c>
      <c r="G243" s="177"/>
      <c r="H243" s="177"/>
      <c r="I243" s="180"/>
      <c r="J243" s="181">
        <f>BK243</f>
        <v>0</v>
      </c>
      <c r="K243" s="177"/>
      <c r="L243" s="182"/>
      <c r="M243" s="183"/>
      <c r="N243" s="184"/>
      <c r="O243" s="184"/>
      <c r="P243" s="185">
        <f>P244+P249</f>
        <v>0</v>
      </c>
      <c r="Q243" s="184"/>
      <c r="R243" s="185">
        <f>R244+R249</f>
        <v>0</v>
      </c>
      <c r="S243" s="184"/>
      <c r="T243" s="186">
        <f>T244+T249</f>
        <v>0</v>
      </c>
      <c r="AR243" s="187" t="s">
        <v>179</v>
      </c>
      <c r="AT243" s="188" t="s">
        <v>75</v>
      </c>
      <c r="AU243" s="188" t="s">
        <v>76</v>
      </c>
      <c r="AY243" s="187" t="s">
        <v>155</v>
      </c>
      <c r="BK243" s="189">
        <f>BK244+BK249</f>
        <v>0</v>
      </c>
    </row>
    <row r="244" spans="2:63" s="12" customFormat="1" ht="22.7" customHeight="1">
      <c r="B244" s="176"/>
      <c r="C244" s="177"/>
      <c r="D244" s="178" t="s">
        <v>75</v>
      </c>
      <c r="E244" s="190" t="s">
        <v>464</v>
      </c>
      <c r="F244" s="190" t="s">
        <v>465</v>
      </c>
      <c r="G244" s="177"/>
      <c r="H244" s="177"/>
      <c r="I244" s="180"/>
      <c r="J244" s="191">
        <f>BK244</f>
        <v>0</v>
      </c>
      <c r="K244" s="177"/>
      <c r="L244" s="182"/>
      <c r="M244" s="183"/>
      <c r="N244" s="184"/>
      <c r="O244" s="184"/>
      <c r="P244" s="185">
        <f>SUM(P245:P248)</f>
        <v>0</v>
      </c>
      <c r="Q244" s="184"/>
      <c r="R244" s="185">
        <f>SUM(R245:R248)</f>
        <v>0</v>
      </c>
      <c r="S244" s="184"/>
      <c r="T244" s="186">
        <f>SUM(T245:T248)</f>
        <v>0</v>
      </c>
      <c r="AR244" s="187" t="s">
        <v>179</v>
      </c>
      <c r="AT244" s="188" t="s">
        <v>75</v>
      </c>
      <c r="AU244" s="188" t="s">
        <v>84</v>
      </c>
      <c r="AY244" s="187" t="s">
        <v>155</v>
      </c>
      <c r="BK244" s="189">
        <f>SUM(BK245:BK248)</f>
        <v>0</v>
      </c>
    </row>
    <row r="245" spans="1:65" s="2" customFormat="1" ht="16.5" customHeight="1">
      <c r="A245" s="34"/>
      <c r="B245" s="35"/>
      <c r="C245" s="192" t="s">
        <v>917</v>
      </c>
      <c r="D245" s="192" t="s">
        <v>157</v>
      </c>
      <c r="E245" s="193" t="s">
        <v>467</v>
      </c>
      <c r="F245" s="194" t="s">
        <v>468</v>
      </c>
      <c r="G245" s="195" t="s">
        <v>165</v>
      </c>
      <c r="H245" s="196">
        <v>1</v>
      </c>
      <c r="I245" s="197"/>
      <c r="J245" s="198">
        <f>ROUND(I245*H245,2)</f>
        <v>0</v>
      </c>
      <c r="K245" s="194" t="s">
        <v>1</v>
      </c>
      <c r="L245" s="39"/>
      <c r="M245" s="199" t="s">
        <v>1</v>
      </c>
      <c r="N245" s="200" t="s">
        <v>41</v>
      </c>
      <c r="O245" s="71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469</v>
      </c>
      <c r="AT245" s="203" t="s">
        <v>157</v>
      </c>
      <c r="AU245" s="203" t="s">
        <v>86</v>
      </c>
      <c r="AY245" s="17" t="s">
        <v>155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7" t="s">
        <v>84</v>
      </c>
      <c r="BK245" s="204">
        <f>ROUND(I245*H245,2)</f>
        <v>0</v>
      </c>
      <c r="BL245" s="17" t="s">
        <v>469</v>
      </c>
      <c r="BM245" s="203" t="s">
        <v>1221</v>
      </c>
    </row>
    <row r="246" spans="1:65" s="2" customFormat="1" ht="16.5" customHeight="1">
      <c r="A246" s="34"/>
      <c r="B246" s="35"/>
      <c r="C246" s="192" t="s">
        <v>919</v>
      </c>
      <c r="D246" s="192" t="s">
        <v>157</v>
      </c>
      <c r="E246" s="193" t="s">
        <v>472</v>
      </c>
      <c r="F246" s="194" t="s">
        <v>473</v>
      </c>
      <c r="G246" s="195" t="s">
        <v>165</v>
      </c>
      <c r="H246" s="196">
        <v>1</v>
      </c>
      <c r="I246" s="197"/>
      <c r="J246" s="198">
        <f>ROUND(I246*H246,2)</f>
        <v>0</v>
      </c>
      <c r="K246" s="194" t="s">
        <v>1</v>
      </c>
      <c r="L246" s="39"/>
      <c r="M246" s="199" t="s">
        <v>1</v>
      </c>
      <c r="N246" s="200" t="s">
        <v>41</v>
      </c>
      <c r="O246" s="71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469</v>
      </c>
      <c r="AT246" s="203" t="s">
        <v>157</v>
      </c>
      <c r="AU246" s="203" t="s">
        <v>86</v>
      </c>
      <c r="AY246" s="17" t="s">
        <v>155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84</v>
      </c>
      <c r="BK246" s="204">
        <f>ROUND(I246*H246,2)</f>
        <v>0</v>
      </c>
      <c r="BL246" s="17" t="s">
        <v>469</v>
      </c>
      <c r="BM246" s="203" t="s">
        <v>1222</v>
      </c>
    </row>
    <row r="247" spans="1:47" s="2" customFormat="1" ht="19.5">
      <c r="A247" s="34"/>
      <c r="B247" s="35"/>
      <c r="C247" s="36"/>
      <c r="D247" s="207" t="s">
        <v>475</v>
      </c>
      <c r="E247" s="36"/>
      <c r="F247" s="238" t="s">
        <v>476</v>
      </c>
      <c r="G247" s="36"/>
      <c r="H247" s="36"/>
      <c r="I247" s="239"/>
      <c r="J247" s="36"/>
      <c r="K247" s="36"/>
      <c r="L247" s="39"/>
      <c r="M247" s="240"/>
      <c r="N247" s="241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475</v>
      </c>
      <c r="AU247" s="17" t="s">
        <v>86</v>
      </c>
    </row>
    <row r="248" spans="1:65" s="2" customFormat="1" ht="16.5" customHeight="1">
      <c r="A248" s="34"/>
      <c r="B248" s="35"/>
      <c r="C248" s="192" t="s">
        <v>923</v>
      </c>
      <c r="D248" s="192" t="s">
        <v>157</v>
      </c>
      <c r="E248" s="193" t="s">
        <v>478</v>
      </c>
      <c r="F248" s="194" t="s">
        <v>479</v>
      </c>
      <c r="G248" s="195" t="s">
        <v>165</v>
      </c>
      <c r="H248" s="196">
        <v>1</v>
      </c>
      <c r="I248" s="197"/>
      <c r="J248" s="198">
        <f>ROUND(I248*H248,2)</f>
        <v>0</v>
      </c>
      <c r="K248" s="194" t="s">
        <v>1</v>
      </c>
      <c r="L248" s="39"/>
      <c r="M248" s="199" t="s">
        <v>1</v>
      </c>
      <c r="N248" s="200" t="s">
        <v>41</v>
      </c>
      <c r="O248" s="71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469</v>
      </c>
      <c r="AT248" s="203" t="s">
        <v>157</v>
      </c>
      <c r="AU248" s="203" t="s">
        <v>86</v>
      </c>
      <c r="AY248" s="17" t="s">
        <v>155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84</v>
      </c>
      <c r="BK248" s="204">
        <f>ROUND(I248*H248,2)</f>
        <v>0</v>
      </c>
      <c r="BL248" s="17" t="s">
        <v>469</v>
      </c>
      <c r="BM248" s="203" t="s">
        <v>1223</v>
      </c>
    </row>
    <row r="249" spans="2:63" s="12" customFormat="1" ht="22.7" customHeight="1">
      <c r="B249" s="176"/>
      <c r="C249" s="177"/>
      <c r="D249" s="178" t="s">
        <v>75</v>
      </c>
      <c r="E249" s="190" t="s">
        <v>1224</v>
      </c>
      <c r="F249" s="190" t="s">
        <v>1225</v>
      </c>
      <c r="G249" s="177"/>
      <c r="H249" s="177"/>
      <c r="I249" s="180"/>
      <c r="J249" s="191">
        <f>BK249</f>
        <v>0</v>
      </c>
      <c r="K249" s="177"/>
      <c r="L249" s="182"/>
      <c r="M249" s="183"/>
      <c r="N249" s="184"/>
      <c r="O249" s="184"/>
      <c r="P249" s="185">
        <f>SUM(P250:P251)</f>
        <v>0</v>
      </c>
      <c r="Q249" s="184"/>
      <c r="R249" s="185">
        <f>SUM(R250:R251)</f>
        <v>0</v>
      </c>
      <c r="S249" s="184"/>
      <c r="T249" s="186">
        <f>SUM(T250:T251)</f>
        <v>0</v>
      </c>
      <c r="AR249" s="187" t="s">
        <v>179</v>
      </c>
      <c r="AT249" s="188" t="s">
        <v>75</v>
      </c>
      <c r="AU249" s="188" t="s">
        <v>84</v>
      </c>
      <c r="AY249" s="187" t="s">
        <v>155</v>
      </c>
      <c r="BK249" s="189">
        <f>SUM(BK250:BK251)</f>
        <v>0</v>
      </c>
    </row>
    <row r="250" spans="1:65" s="2" customFormat="1" ht="16.5" customHeight="1">
      <c r="A250" s="34"/>
      <c r="B250" s="35"/>
      <c r="C250" s="192" t="s">
        <v>927</v>
      </c>
      <c r="D250" s="192" t="s">
        <v>157</v>
      </c>
      <c r="E250" s="193" t="s">
        <v>1226</v>
      </c>
      <c r="F250" s="194" t="s">
        <v>1227</v>
      </c>
      <c r="G250" s="195" t="s">
        <v>566</v>
      </c>
      <c r="H250" s="196">
        <v>1</v>
      </c>
      <c r="I250" s="197"/>
      <c r="J250" s="198">
        <f>ROUND(I250*H250,2)</f>
        <v>0</v>
      </c>
      <c r="K250" s="194" t="s">
        <v>969</v>
      </c>
      <c r="L250" s="39"/>
      <c r="M250" s="199" t="s">
        <v>1</v>
      </c>
      <c r="N250" s="200" t="s">
        <v>41</v>
      </c>
      <c r="O250" s="71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469</v>
      </c>
      <c r="AT250" s="203" t="s">
        <v>157</v>
      </c>
      <c r="AU250" s="203" t="s">
        <v>86</v>
      </c>
      <c r="AY250" s="17" t="s">
        <v>155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7" t="s">
        <v>84</v>
      </c>
      <c r="BK250" s="204">
        <f>ROUND(I250*H250,2)</f>
        <v>0</v>
      </c>
      <c r="BL250" s="17" t="s">
        <v>469</v>
      </c>
      <c r="BM250" s="203" t="s">
        <v>1228</v>
      </c>
    </row>
    <row r="251" spans="2:51" s="13" customFormat="1" ht="12">
      <c r="B251" s="205"/>
      <c r="C251" s="206"/>
      <c r="D251" s="207" t="s">
        <v>172</v>
      </c>
      <c r="E251" s="208" t="s">
        <v>1</v>
      </c>
      <c r="F251" s="209" t="s">
        <v>1229</v>
      </c>
      <c r="G251" s="206"/>
      <c r="H251" s="210">
        <v>1</v>
      </c>
      <c r="I251" s="211"/>
      <c r="J251" s="206"/>
      <c r="K251" s="206"/>
      <c r="L251" s="212"/>
      <c r="M251" s="257"/>
      <c r="N251" s="258"/>
      <c r="O251" s="258"/>
      <c r="P251" s="258"/>
      <c r="Q251" s="258"/>
      <c r="R251" s="258"/>
      <c r="S251" s="258"/>
      <c r="T251" s="259"/>
      <c r="AT251" s="216" t="s">
        <v>172</v>
      </c>
      <c r="AU251" s="216" t="s">
        <v>86</v>
      </c>
      <c r="AV251" s="13" t="s">
        <v>86</v>
      </c>
      <c r="AW251" s="13" t="s">
        <v>32</v>
      </c>
      <c r="AX251" s="13" t="s">
        <v>84</v>
      </c>
      <c r="AY251" s="216" t="s">
        <v>155</v>
      </c>
    </row>
    <row r="252" spans="1:31" s="2" customFormat="1" ht="6.95" customHeight="1">
      <c r="A252" s="34"/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39"/>
      <c r="M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</row>
  </sheetData>
  <sheetProtection algorithmName="SHA-512" hashValue="3jPPRVZa+VsxVdhvWXvxb0XvLNpZYqkuSek1VKJF1DJN8Eypykqmtiq8yfON/qlCXJqp0BeQ9W+0uKRJEPk9ow==" saltValue="/NycNFr5ho6uJ2Rf28RLoF65Dtoq/o5wIWvp3c6rwDgLnQdNNNZwKNEndsmdGTq6UQqJO/jXdNbEv+gcFnrHzw==" spinCount="100000" sheet="1" objects="1" scenarios="1" formatColumns="0" formatRows="0" autoFilter="0"/>
  <autoFilter ref="C129:K251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86</v>
      </c>
    </row>
    <row r="4" spans="2:46" s="1" customFormat="1" ht="24.95" customHeight="1">
      <c r="B4" s="20"/>
      <c r="D4" s="118" t="s">
        <v>117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16.5" customHeight="1">
      <c r="B7" s="20"/>
      <c r="E7" s="337" t="str">
        <f>'Rekapitulace stavby'!K6</f>
        <v>III/18614 PAČEJOV – NÁDRAŽÍ, REKONSTRUKCE</v>
      </c>
      <c r="F7" s="338"/>
      <c r="G7" s="338"/>
      <c r="H7" s="338"/>
      <c r="L7" s="20"/>
    </row>
    <row r="8" spans="2:12" s="1" customFormat="1" ht="12" customHeight="1">
      <c r="B8" s="20"/>
      <c r="D8" s="120" t="s">
        <v>120</v>
      </c>
      <c r="L8" s="20"/>
    </row>
    <row r="9" spans="1:31" s="2" customFormat="1" ht="16.5" customHeight="1">
      <c r="A9" s="34"/>
      <c r="B9" s="39"/>
      <c r="C9" s="34"/>
      <c r="D9" s="34"/>
      <c r="E9" s="337" t="s">
        <v>958</v>
      </c>
      <c r="F9" s="340"/>
      <c r="G9" s="340"/>
      <c r="H9" s="34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959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39" t="s">
        <v>1230</v>
      </c>
      <c r="F11" s="340"/>
      <c r="G11" s="340"/>
      <c r="H11" s="340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 t="str">
        <f>'Rekapitulace stavby'!AN8</f>
        <v>14. 6. 2023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7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24</v>
      </c>
      <c r="E16" s="34"/>
      <c r="F16" s="34"/>
      <c r="G16" s="34"/>
      <c r="H16" s="34"/>
      <c r="I16" s="120" t="s">
        <v>25</v>
      </c>
      <c r="J16" s="110" t="s">
        <v>961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122</v>
      </c>
      <c r="F17" s="34"/>
      <c r="G17" s="34"/>
      <c r="H17" s="34"/>
      <c r="I17" s="120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28</v>
      </c>
      <c r="E19" s="34"/>
      <c r="F19" s="34"/>
      <c r="G19" s="34"/>
      <c r="H19" s="34"/>
      <c r="I19" s="120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41" t="str">
        <f>'Rekapitulace stavby'!E14</f>
        <v>Vyplň údaj</v>
      </c>
      <c r="F20" s="342"/>
      <c r="G20" s="342"/>
      <c r="H20" s="342"/>
      <c r="I20" s="120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30</v>
      </c>
      <c r="E22" s="34"/>
      <c r="F22" s="34"/>
      <c r="G22" s="34"/>
      <c r="H22" s="34"/>
      <c r="I22" s="120" t="s">
        <v>25</v>
      </c>
      <c r="J22" s="110" t="s">
        <v>962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963</v>
      </c>
      <c r="F23" s="34"/>
      <c r="G23" s="34"/>
      <c r="H23" s="34"/>
      <c r="I23" s="120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33</v>
      </c>
      <c r="E25" s="34"/>
      <c r="F25" s="34"/>
      <c r="G25" s="34"/>
      <c r="H25" s="34"/>
      <c r="I25" s="120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964</v>
      </c>
      <c r="F26" s="34"/>
      <c r="G26" s="34"/>
      <c r="H26" s="34"/>
      <c r="I26" s="120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35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43" t="s">
        <v>1</v>
      </c>
      <c r="F29" s="343"/>
      <c r="G29" s="343"/>
      <c r="H29" s="343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36</v>
      </c>
      <c r="E32" s="34"/>
      <c r="F32" s="34"/>
      <c r="G32" s="34"/>
      <c r="H32" s="34"/>
      <c r="I32" s="34"/>
      <c r="J32" s="127">
        <f>ROUND(J127,2)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38</v>
      </c>
      <c r="G34" s="34"/>
      <c r="H34" s="34"/>
      <c r="I34" s="128" t="s">
        <v>37</v>
      </c>
      <c r="J34" s="128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40</v>
      </c>
      <c r="E35" s="120" t="s">
        <v>41</v>
      </c>
      <c r="F35" s="130">
        <f>ROUND((SUM(BE127:BE179)),2)</f>
        <v>0</v>
      </c>
      <c r="G35" s="34"/>
      <c r="H35" s="34"/>
      <c r="I35" s="131">
        <v>0.21</v>
      </c>
      <c r="J35" s="130">
        <f>ROUND(((SUM(BE127:BE179))*I35),2)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42</v>
      </c>
      <c r="F36" s="130">
        <f>ROUND((SUM(BF127:BF179)),2)</f>
        <v>0</v>
      </c>
      <c r="G36" s="34"/>
      <c r="H36" s="34"/>
      <c r="I36" s="131">
        <v>0.12</v>
      </c>
      <c r="J36" s="130">
        <f>ROUND(((SUM(BF127:BF179))*I36),2)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43</v>
      </c>
      <c r="F37" s="130">
        <f>ROUND((SUM(BG127:BG179)),2)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44</v>
      </c>
      <c r="F38" s="130">
        <f>ROUND((SUM(BH127:BH179)),2)</f>
        <v>0</v>
      </c>
      <c r="G38" s="34"/>
      <c r="H38" s="34"/>
      <c r="I38" s="131">
        <v>0.12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45</v>
      </c>
      <c r="F39" s="130">
        <f>ROUND((SUM(BI127:BI179)),2)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46</v>
      </c>
      <c r="E41" s="134"/>
      <c r="F41" s="134"/>
      <c r="G41" s="135" t="s">
        <v>47</v>
      </c>
      <c r="H41" s="136" t="s">
        <v>48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49</v>
      </c>
      <c r="E50" s="140"/>
      <c r="F50" s="140"/>
      <c r="G50" s="139" t="s">
        <v>50</v>
      </c>
      <c r="H50" s="140"/>
      <c r="I50" s="140"/>
      <c r="J50" s="140"/>
      <c r="K50" s="140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1" t="s">
        <v>51</v>
      </c>
      <c r="E61" s="142"/>
      <c r="F61" s="143" t="s">
        <v>52</v>
      </c>
      <c r="G61" s="141" t="s">
        <v>51</v>
      </c>
      <c r="H61" s="142"/>
      <c r="I61" s="142"/>
      <c r="J61" s="144" t="s">
        <v>52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9" t="s">
        <v>53</v>
      </c>
      <c r="E65" s="145"/>
      <c r="F65" s="145"/>
      <c r="G65" s="139" t="s">
        <v>54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1" t="s">
        <v>51</v>
      </c>
      <c r="E76" s="142"/>
      <c r="F76" s="143" t="s">
        <v>52</v>
      </c>
      <c r="G76" s="141" t="s">
        <v>51</v>
      </c>
      <c r="H76" s="142"/>
      <c r="I76" s="142"/>
      <c r="J76" s="144" t="s">
        <v>52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123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35" t="str">
        <f>E7</f>
        <v>III/18614 PAČEJOV – NÁDRAŽÍ, REKONSTRUKCE</v>
      </c>
      <c r="F85" s="336"/>
      <c r="G85" s="336"/>
      <c r="H85" s="33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120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35" t="s">
        <v>958</v>
      </c>
      <c r="F87" s="334"/>
      <c r="G87" s="334"/>
      <c r="H87" s="33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959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20" t="str">
        <f>E11</f>
        <v>02 - Kanalizační přípojky</v>
      </c>
      <c r="F89" s="334"/>
      <c r="G89" s="334"/>
      <c r="H89" s="33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Pačejov</v>
      </c>
      <c r="G91" s="36"/>
      <c r="H91" s="36"/>
      <c r="I91" s="29" t="s">
        <v>22</v>
      </c>
      <c r="J91" s="66" t="str">
        <f>IF(J14="","",J14)</f>
        <v>14. 6. 2023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SÚS PK</v>
      </c>
      <c r="G93" s="36"/>
      <c r="H93" s="36"/>
      <c r="I93" s="29" t="s">
        <v>30</v>
      </c>
      <c r="J93" s="32" t="str">
        <f>E23</f>
        <v>MST - projekt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>Stanislav Tanczoš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124</v>
      </c>
      <c r="D96" s="151"/>
      <c r="E96" s="151"/>
      <c r="F96" s="151"/>
      <c r="G96" s="151"/>
      <c r="H96" s="151"/>
      <c r="I96" s="151"/>
      <c r="J96" s="152" t="s">
        <v>125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7" customHeight="1">
      <c r="A98" s="34"/>
      <c r="B98" s="35"/>
      <c r="C98" s="153" t="s">
        <v>126</v>
      </c>
      <c r="D98" s="36"/>
      <c r="E98" s="36"/>
      <c r="F98" s="36"/>
      <c r="G98" s="36"/>
      <c r="H98" s="36"/>
      <c r="I98" s="36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127</v>
      </c>
    </row>
    <row r="99" spans="2:12" s="9" customFormat="1" ht="24.95" customHeight="1">
      <c r="B99" s="154"/>
      <c r="C99" s="155"/>
      <c r="D99" s="156" t="s">
        <v>128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129</v>
      </c>
      <c r="E100" s="162"/>
      <c r="F100" s="162"/>
      <c r="G100" s="162"/>
      <c r="H100" s="162"/>
      <c r="I100" s="162"/>
      <c r="J100" s="163">
        <f>J129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131</v>
      </c>
      <c r="E101" s="162"/>
      <c r="F101" s="162"/>
      <c r="G101" s="162"/>
      <c r="H101" s="162"/>
      <c r="I101" s="162"/>
      <c r="J101" s="163">
        <f>J162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133</v>
      </c>
      <c r="E102" s="162"/>
      <c r="F102" s="162"/>
      <c r="G102" s="162"/>
      <c r="H102" s="162"/>
      <c r="I102" s="162"/>
      <c r="J102" s="163">
        <f>J164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136</v>
      </c>
      <c r="E103" s="162"/>
      <c r="F103" s="162"/>
      <c r="G103" s="162"/>
      <c r="H103" s="162"/>
      <c r="I103" s="162"/>
      <c r="J103" s="163">
        <f>J175</f>
        <v>0</v>
      </c>
      <c r="K103" s="104"/>
      <c r="L103" s="164"/>
    </row>
    <row r="104" spans="2:12" s="9" customFormat="1" ht="24.95" customHeight="1">
      <c r="B104" s="154"/>
      <c r="C104" s="155"/>
      <c r="D104" s="156" t="s">
        <v>137</v>
      </c>
      <c r="E104" s="157"/>
      <c r="F104" s="157"/>
      <c r="G104" s="157"/>
      <c r="H104" s="157"/>
      <c r="I104" s="157"/>
      <c r="J104" s="158">
        <f>J177</f>
        <v>0</v>
      </c>
      <c r="K104" s="155"/>
      <c r="L104" s="159"/>
    </row>
    <row r="105" spans="2:12" s="10" customFormat="1" ht="19.9" customHeight="1">
      <c r="B105" s="160"/>
      <c r="C105" s="104"/>
      <c r="D105" s="161" t="s">
        <v>965</v>
      </c>
      <c r="E105" s="162"/>
      <c r="F105" s="162"/>
      <c r="G105" s="162"/>
      <c r="H105" s="162"/>
      <c r="I105" s="162"/>
      <c r="J105" s="163">
        <f>J178</f>
        <v>0</v>
      </c>
      <c r="K105" s="104"/>
      <c r="L105" s="164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140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35" t="str">
        <f>E7</f>
        <v>III/18614 PAČEJOV – NÁDRAŽÍ, REKONSTRUKCE</v>
      </c>
      <c r="F115" s="336"/>
      <c r="G115" s="336"/>
      <c r="H115" s="3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2:12" s="1" customFormat="1" ht="12" customHeight="1">
      <c r="B116" s="21"/>
      <c r="C116" s="29" t="s">
        <v>120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4"/>
      <c r="B117" s="35"/>
      <c r="C117" s="36"/>
      <c r="D117" s="36"/>
      <c r="E117" s="335" t="s">
        <v>958</v>
      </c>
      <c r="F117" s="334"/>
      <c r="G117" s="334"/>
      <c r="H117" s="33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959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320" t="str">
        <f>E11</f>
        <v>02 - Kanalizační přípojky</v>
      </c>
      <c r="F119" s="334"/>
      <c r="G119" s="334"/>
      <c r="H119" s="334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>Pačejov</v>
      </c>
      <c r="G121" s="36"/>
      <c r="H121" s="36"/>
      <c r="I121" s="29" t="s">
        <v>22</v>
      </c>
      <c r="J121" s="66" t="str">
        <f>IF(J14="","",J14)</f>
        <v>14. 6. 2023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24</v>
      </c>
      <c r="D123" s="36"/>
      <c r="E123" s="36"/>
      <c r="F123" s="27" t="str">
        <f>E17</f>
        <v>SÚS PK</v>
      </c>
      <c r="G123" s="36"/>
      <c r="H123" s="36"/>
      <c r="I123" s="29" t="s">
        <v>30</v>
      </c>
      <c r="J123" s="32" t="str">
        <f>E23</f>
        <v>MST - projekt s.r.o.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28</v>
      </c>
      <c r="D124" s="36"/>
      <c r="E124" s="36"/>
      <c r="F124" s="27" t="str">
        <f>IF(E20="","",E20)</f>
        <v>Vyplň údaj</v>
      </c>
      <c r="G124" s="36"/>
      <c r="H124" s="36"/>
      <c r="I124" s="29" t="s">
        <v>33</v>
      </c>
      <c r="J124" s="32" t="str">
        <f>E26</f>
        <v>Stanislav Tanczoš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5"/>
      <c r="B126" s="166"/>
      <c r="C126" s="167" t="s">
        <v>141</v>
      </c>
      <c r="D126" s="168" t="s">
        <v>61</v>
      </c>
      <c r="E126" s="168" t="s">
        <v>57</v>
      </c>
      <c r="F126" s="168" t="s">
        <v>58</v>
      </c>
      <c r="G126" s="168" t="s">
        <v>142</v>
      </c>
      <c r="H126" s="168" t="s">
        <v>143</v>
      </c>
      <c r="I126" s="168" t="s">
        <v>144</v>
      </c>
      <c r="J126" s="168" t="s">
        <v>125</v>
      </c>
      <c r="K126" s="169" t="s">
        <v>145</v>
      </c>
      <c r="L126" s="170"/>
      <c r="M126" s="75" t="s">
        <v>1</v>
      </c>
      <c r="N126" s="76" t="s">
        <v>40</v>
      </c>
      <c r="O126" s="76" t="s">
        <v>146</v>
      </c>
      <c r="P126" s="76" t="s">
        <v>147</v>
      </c>
      <c r="Q126" s="76" t="s">
        <v>148</v>
      </c>
      <c r="R126" s="76" t="s">
        <v>149</v>
      </c>
      <c r="S126" s="76" t="s">
        <v>150</v>
      </c>
      <c r="T126" s="77" t="s">
        <v>151</v>
      </c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</row>
    <row r="127" spans="1:63" s="2" customFormat="1" ht="22.7" customHeight="1">
      <c r="A127" s="34"/>
      <c r="B127" s="35"/>
      <c r="C127" s="82" t="s">
        <v>152</v>
      </c>
      <c r="D127" s="36"/>
      <c r="E127" s="36"/>
      <c r="F127" s="36"/>
      <c r="G127" s="36"/>
      <c r="H127" s="36"/>
      <c r="I127" s="36"/>
      <c r="J127" s="171">
        <f>BK127</f>
        <v>0</v>
      </c>
      <c r="K127" s="36"/>
      <c r="L127" s="39"/>
      <c r="M127" s="78"/>
      <c r="N127" s="172"/>
      <c r="O127" s="79"/>
      <c r="P127" s="173">
        <f>P128+P177</f>
        <v>0</v>
      </c>
      <c r="Q127" s="79"/>
      <c r="R127" s="173">
        <f>R128+R177</f>
        <v>102.49291644</v>
      </c>
      <c r="S127" s="79"/>
      <c r="T127" s="174">
        <f>T128+T177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127</v>
      </c>
      <c r="BK127" s="175">
        <f>BK128+BK177</f>
        <v>0</v>
      </c>
    </row>
    <row r="128" spans="2:63" s="12" customFormat="1" ht="25.9" customHeight="1">
      <c r="B128" s="176"/>
      <c r="C128" s="177"/>
      <c r="D128" s="178" t="s">
        <v>75</v>
      </c>
      <c r="E128" s="179" t="s">
        <v>153</v>
      </c>
      <c r="F128" s="179" t="s">
        <v>154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P129+P162+P164+P175</f>
        <v>0</v>
      </c>
      <c r="Q128" s="184"/>
      <c r="R128" s="185">
        <f>R129+R162+R164+R175</f>
        <v>102.49291644</v>
      </c>
      <c r="S128" s="184"/>
      <c r="T128" s="186">
        <f>T129+T162+T164+T175</f>
        <v>0</v>
      </c>
      <c r="AR128" s="187" t="s">
        <v>84</v>
      </c>
      <c r="AT128" s="188" t="s">
        <v>75</v>
      </c>
      <c r="AU128" s="188" t="s">
        <v>76</v>
      </c>
      <c r="AY128" s="187" t="s">
        <v>155</v>
      </c>
      <c r="BK128" s="189">
        <f>BK129+BK162+BK164+BK175</f>
        <v>0</v>
      </c>
    </row>
    <row r="129" spans="2:63" s="12" customFormat="1" ht="22.7" customHeight="1">
      <c r="B129" s="176"/>
      <c r="C129" s="177"/>
      <c r="D129" s="178" t="s">
        <v>75</v>
      </c>
      <c r="E129" s="190" t="s">
        <v>84</v>
      </c>
      <c r="F129" s="190" t="s">
        <v>156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SUM(P130:P161)</f>
        <v>0</v>
      </c>
      <c r="Q129" s="184"/>
      <c r="R129" s="185">
        <f>SUM(R130:R161)</f>
        <v>95.2248312</v>
      </c>
      <c r="S129" s="184"/>
      <c r="T129" s="186">
        <f>SUM(T130:T161)</f>
        <v>0</v>
      </c>
      <c r="AR129" s="187" t="s">
        <v>84</v>
      </c>
      <c r="AT129" s="188" t="s">
        <v>75</v>
      </c>
      <c r="AU129" s="188" t="s">
        <v>84</v>
      </c>
      <c r="AY129" s="187" t="s">
        <v>155</v>
      </c>
      <c r="BK129" s="189">
        <f>SUM(BK130:BK161)</f>
        <v>0</v>
      </c>
    </row>
    <row r="130" spans="1:65" s="2" customFormat="1" ht="24.2" customHeight="1">
      <c r="A130" s="34"/>
      <c r="B130" s="35"/>
      <c r="C130" s="192" t="s">
        <v>84</v>
      </c>
      <c r="D130" s="192" t="s">
        <v>157</v>
      </c>
      <c r="E130" s="193" t="s">
        <v>966</v>
      </c>
      <c r="F130" s="194" t="s">
        <v>967</v>
      </c>
      <c r="G130" s="195" t="s">
        <v>968</v>
      </c>
      <c r="H130" s="196">
        <v>80</v>
      </c>
      <c r="I130" s="197"/>
      <c r="J130" s="198">
        <f>ROUND(I130*H130,2)</f>
        <v>0</v>
      </c>
      <c r="K130" s="194" t="s">
        <v>969</v>
      </c>
      <c r="L130" s="39"/>
      <c r="M130" s="199" t="s">
        <v>1</v>
      </c>
      <c r="N130" s="200" t="s">
        <v>41</v>
      </c>
      <c r="O130" s="71"/>
      <c r="P130" s="201">
        <f>O130*H130</f>
        <v>0</v>
      </c>
      <c r="Q130" s="201">
        <v>3E-05</v>
      </c>
      <c r="R130" s="201">
        <f>Q130*H130</f>
        <v>0.0024000000000000002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162</v>
      </c>
      <c r="AT130" s="203" t="s">
        <v>157</v>
      </c>
      <c r="AU130" s="203" t="s">
        <v>86</v>
      </c>
      <c r="AY130" s="17" t="s">
        <v>155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84</v>
      </c>
      <c r="BK130" s="204">
        <f>ROUND(I130*H130,2)</f>
        <v>0</v>
      </c>
      <c r="BL130" s="17" t="s">
        <v>162</v>
      </c>
      <c r="BM130" s="203" t="s">
        <v>1231</v>
      </c>
    </row>
    <row r="131" spans="1:65" s="2" customFormat="1" ht="37.7" customHeight="1">
      <c r="A131" s="34"/>
      <c r="B131" s="35"/>
      <c r="C131" s="192" t="s">
        <v>86</v>
      </c>
      <c r="D131" s="192" t="s">
        <v>157</v>
      </c>
      <c r="E131" s="193" t="s">
        <v>971</v>
      </c>
      <c r="F131" s="194" t="s">
        <v>972</v>
      </c>
      <c r="G131" s="195" t="s">
        <v>973</v>
      </c>
      <c r="H131" s="196">
        <v>10</v>
      </c>
      <c r="I131" s="197"/>
      <c r="J131" s="198">
        <f>ROUND(I131*H131,2)</f>
        <v>0</v>
      </c>
      <c r="K131" s="194" t="s">
        <v>969</v>
      </c>
      <c r="L131" s="39"/>
      <c r="M131" s="199" t="s">
        <v>1</v>
      </c>
      <c r="N131" s="200" t="s">
        <v>41</v>
      </c>
      <c r="O131" s="7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162</v>
      </c>
      <c r="AT131" s="203" t="s">
        <v>157</v>
      </c>
      <c r="AU131" s="203" t="s">
        <v>86</v>
      </c>
      <c r="AY131" s="17" t="s">
        <v>155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7" t="s">
        <v>84</v>
      </c>
      <c r="BK131" s="204">
        <f>ROUND(I131*H131,2)</f>
        <v>0</v>
      </c>
      <c r="BL131" s="17" t="s">
        <v>162</v>
      </c>
      <c r="BM131" s="203" t="s">
        <v>1232</v>
      </c>
    </row>
    <row r="132" spans="1:65" s="2" customFormat="1" ht="90" customHeight="1">
      <c r="A132" s="34"/>
      <c r="B132" s="35"/>
      <c r="C132" s="192" t="s">
        <v>167</v>
      </c>
      <c r="D132" s="192" t="s">
        <v>157</v>
      </c>
      <c r="E132" s="193" t="s">
        <v>975</v>
      </c>
      <c r="F132" s="194" t="s">
        <v>976</v>
      </c>
      <c r="G132" s="195" t="s">
        <v>170</v>
      </c>
      <c r="H132" s="196">
        <v>1.8</v>
      </c>
      <c r="I132" s="197"/>
      <c r="J132" s="198">
        <f>ROUND(I132*H132,2)</f>
        <v>0</v>
      </c>
      <c r="K132" s="194" t="s">
        <v>969</v>
      </c>
      <c r="L132" s="39"/>
      <c r="M132" s="199" t="s">
        <v>1</v>
      </c>
      <c r="N132" s="200" t="s">
        <v>41</v>
      </c>
      <c r="O132" s="71"/>
      <c r="P132" s="201">
        <f>O132*H132</f>
        <v>0</v>
      </c>
      <c r="Q132" s="201">
        <v>0.0369</v>
      </c>
      <c r="R132" s="201">
        <f>Q132*H132</f>
        <v>0.06642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162</v>
      </c>
      <c r="AT132" s="203" t="s">
        <v>157</v>
      </c>
      <c r="AU132" s="203" t="s">
        <v>86</v>
      </c>
      <c r="AY132" s="17" t="s">
        <v>155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84</v>
      </c>
      <c r="BK132" s="204">
        <f>ROUND(I132*H132,2)</f>
        <v>0</v>
      </c>
      <c r="BL132" s="17" t="s">
        <v>162</v>
      </c>
      <c r="BM132" s="203" t="s">
        <v>1233</v>
      </c>
    </row>
    <row r="133" spans="2:51" s="13" customFormat="1" ht="12">
      <c r="B133" s="205"/>
      <c r="C133" s="206"/>
      <c r="D133" s="207" t="s">
        <v>172</v>
      </c>
      <c r="E133" s="208" t="s">
        <v>1</v>
      </c>
      <c r="F133" s="209" t="s">
        <v>1234</v>
      </c>
      <c r="G133" s="206"/>
      <c r="H133" s="210">
        <v>1.8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172</v>
      </c>
      <c r="AU133" s="216" t="s">
        <v>86</v>
      </c>
      <c r="AV133" s="13" t="s">
        <v>86</v>
      </c>
      <c r="AW133" s="13" t="s">
        <v>32</v>
      </c>
      <c r="AX133" s="13" t="s">
        <v>84</v>
      </c>
      <c r="AY133" s="216" t="s">
        <v>155</v>
      </c>
    </row>
    <row r="134" spans="1:65" s="2" customFormat="1" ht="55.5" customHeight="1">
      <c r="A134" s="34"/>
      <c r="B134" s="35"/>
      <c r="C134" s="192" t="s">
        <v>162</v>
      </c>
      <c r="D134" s="192" t="s">
        <v>157</v>
      </c>
      <c r="E134" s="193" t="s">
        <v>982</v>
      </c>
      <c r="F134" s="194" t="s">
        <v>983</v>
      </c>
      <c r="G134" s="195" t="s">
        <v>113</v>
      </c>
      <c r="H134" s="196">
        <v>12.431</v>
      </c>
      <c r="I134" s="197"/>
      <c r="J134" s="198">
        <f>ROUND(I134*H134,2)</f>
        <v>0</v>
      </c>
      <c r="K134" s="194" t="s">
        <v>969</v>
      </c>
      <c r="L134" s="39"/>
      <c r="M134" s="199" t="s">
        <v>1</v>
      </c>
      <c r="N134" s="200" t="s">
        <v>41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162</v>
      </c>
      <c r="AT134" s="203" t="s">
        <v>157</v>
      </c>
      <c r="AU134" s="203" t="s">
        <v>86</v>
      </c>
      <c r="AY134" s="17" t="s">
        <v>155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84</v>
      </c>
      <c r="BK134" s="204">
        <f>ROUND(I134*H134,2)</f>
        <v>0</v>
      </c>
      <c r="BL134" s="17" t="s">
        <v>162</v>
      </c>
      <c r="BM134" s="203" t="s">
        <v>1235</v>
      </c>
    </row>
    <row r="135" spans="2:51" s="13" customFormat="1" ht="12">
      <c r="B135" s="205"/>
      <c r="C135" s="206"/>
      <c r="D135" s="207" t="s">
        <v>172</v>
      </c>
      <c r="E135" s="208" t="s">
        <v>1</v>
      </c>
      <c r="F135" s="209" t="s">
        <v>1236</v>
      </c>
      <c r="G135" s="206"/>
      <c r="H135" s="210">
        <v>12.431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172</v>
      </c>
      <c r="AU135" s="216" t="s">
        <v>86</v>
      </c>
      <c r="AV135" s="13" t="s">
        <v>86</v>
      </c>
      <c r="AW135" s="13" t="s">
        <v>32</v>
      </c>
      <c r="AX135" s="13" t="s">
        <v>84</v>
      </c>
      <c r="AY135" s="216" t="s">
        <v>155</v>
      </c>
    </row>
    <row r="136" spans="1:65" s="2" customFormat="1" ht="55.5" customHeight="1">
      <c r="A136" s="34"/>
      <c r="B136" s="35"/>
      <c r="C136" s="192" t="s">
        <v>179</v>
      </c>
      <c r="D136" s="192" t="s">
        <v>157</v>
      </c>
      <c r="E136" s="193" t="s">
        <v>986</v>
      </c>
      <c r="F136" s="194" t="s">
        <v>987</v>
      </c>
      <c r="G136" s="195" t="s">
        <v>113</v>
      </c>
      <c r="H136" s="196">
        <v>12.431</v>
      </c>
      <c r="I136" s="197"/>
      <c r="J136" s="198">
        <f>ROUND(I136*H136,2)</f>
        <v>0</v>
      </c>
      <c r="K136" s="194" t="s">
        <v>969</v>
      </c>
      <c r="L136" s="39"/>
      <c r="M136" s="199" t="s">
        <v>1</v>
      </c>
      <c r="N136" s="200" t="s">
        <v>41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162</v>
      </c>
      <c r="AT136" s="203" t="s">
        <v>157</v>
      </c>
      <c r="AU136" s="203" t="s">
        <v>86</v>
      </c>
      <c r="AY136" s="17" t="s">
        <v>155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84</v>
      </c>
      <c r="BK136" s="204">
        <f>ROUND(I136*H136,2)</f>
        <v>0</v>
      </c>
      <c r="BL136" s="17" t="s">
        <v>162</v>
      </c>
      <c r="BM136" s="203" t="s">
        <v>1237</v>
      </c>
    </row>
    <row r="137" spans="2:51" s="13" customFormat="1" ht="12">
      <c r="B137" s="205"/>
      <c r="C137" s="206"/>
      <c r="D137" s="207" t="s">
        <v>172</v>
      </c>
      <c r="E137" s="208" t="s">
        <v>1</v>
      </c>
      <c r="F137" s="209" t="s">
        <v>1238</v>
      </c>
      <c r="G137" s="206"/>
      <c r="H137" s="210">
        <v>12.431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172</v>
      </c>
      <c r="AU137" s="216" t="s">
        <v>86</v>
      </c>
      <c r="AV137" s="13" t="s">
        <v>86</v>
      </c>
      <c r="AW137" s="13" t="s">
        <v>32</v>
      </c>
      <c r="AX137" s="13" t="s">
        <v>84</v>
      </c>
      <c r="AY137" s="216" t="s">
        <v>155</v>
      </c>
    </row>
    <row r="138" spans="1:65" s="2" customFormat="1" ht="55.5" customHeight="1">
      <c r="A138" s="34"/>
      <c r="B138" s="35"/>
      <c r="C138" s="192" t="s">
        <v>183</v>
      </c>
      <c r="D138" s="192" t="s">
        <v>157</v>
      </c>
      <c r="E138" s="193" t="s">
        <v>990</v>
      </c>
      <c r="F138" s="194" t="s">
        <v>991</v>
      </c>
      <c r="G138" s="195" t="s">
        <v>113</v>
      </c>
      <c r="H138" s="196">
        <v>24.861</v>
      </c>
      <c r="I138" s="197"/>
      <c r="J138" s="198">
        <f>ROUND(I138*H138,2)</f>
        <v>0</v>
      </c>
      <c r="K138" s="194" t="s">
        <v>969</v>
      </c>
      <c r="L138" s="39"/>
      <c r="M138" s="199" t="s">
        <v>1</v>
      </c>
      <c r="N138" s="200" t="s">
        <v>41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162</v>
      </c>
      <c r="AT138" s="203" t="s">
        <v>157</v>
      </c>
      <c r="AU138" s="203" t="s">
        <v>86</v>
      </c>
      <c r="AY138" s="17" t="s">
        <v>155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84</v>
      </c>
      <c r="BK138" s="204">
        <f>ROUND(I138*H138,2)</f>
        <v>0</v>
      </c>
      <c r="BL138" s="17" t="s">
        <v>162</v>
      </c>
      <c r="BM138" s="203" t="s">
        <v>1239</v>
      </c>
    </row>
    <row r="139" spans="2:51" s="13" customFormat="1" ht="12">
      <c r="B139" s="205"/>
      <c r="C139" s="206"/>
      <c r="D139" s="207" t="s">
        <v>172</v>
      </c>
      <c r="E139" s="208" t="s">
        <v>1</v>
      </c>
      <c r="F139" s="209" t="s">
        <v>1240</v>
      </c>
      <c r="G139" s="206"/>
      <c r="H139" s="210">
        <v>24.861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172</v>
      </c>
      <c r="AU139" s="216" t="s">
        <v>86</v>
      </c>
      <c r="AV139" s="13" t="s">
        <v>86</v>
      </c>
      <c r="AW139" s="13" t="s">
        <v>32</v>
      </c>
      <c r="AX139" s="13" t="s">
        <v>84</v>
      </c>
      <c r="AY139" s="216" t="s">
        <v>155</v>
      </c>
    </row>
    <row r="140" spans="1:65" s="2" customFormat="1" ht="55.5" customHeight="1">
      <c r="A140" s="34"/>
      <c r="B140" s="35"/>
      <c r="C140" s="192" t="s">
        <v>189</v>
      </c>
      <c r="D140" s="192" t="s">
        <v>157</v>
      </c>
      <c r="E140" s="193" t="s">
        <v>994</v>
      </c>
      <c r="F140" s="194" t="s">
        <v>995</v>
      </c>
      <c r="G140" s="195" t="s">
        <v>113</v>
      </c>
      <c r="H140" s="196">
        <v>33.148</v>
      </c>
      <c r="I140" s="197"/>
      <c r="J140" s="198">
        <f>ROUND(I140*H140,2)</f>
        <v>0</v>
      </c>
      <c r="K140" s="194" t="s">
        <v>969</v>
      </c>
      <c r="L140" s="39"/>
      <c r="M140" s="199" t="s">
        <v>1</v>
      </c>
      <c r="N140" s="200" t="s">
        <v>41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162</v>
      </c>
      <c r="AT140" s="203" t="s">
        <v>157</v>
      </c>
      <c r="AU140" s="203" t="s">
        <v>86</v>
      </c>
      <c r="AY140" s="17" t="s">
        <v>155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84</v>
      </c>
      <c r="BK140" s="204">
        <f>ROUND(I140*H140,2)</f>
        <v>0</v>
      </c>
      <c r="BL140" s="17" t="s">
        <v>162</v>
      </c>
      <c r="BM140" s="203" t="s">
        <v>1241</v>
      </c>
    </row>
    <row r="141" spans="2:51" s="13" customFormat="1" ht="12">
      <c r="B141" s="205"/>
      <c r="C141" s="206"/>
      <c r="D141" s="207" t="s">
        <v>172</v>
      </c>
      <c r="E141" s="208" t="s">
        <v>1</v>
      </c>
      <c r="F141" s="209" t="s">
        <v>1242</v>
      </c>
      <c r="G141" s="206"/>
      <c r="H141" s="210">
        <v>33.148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172</v>
      </c>
      <c r="AU141" s="216" t="s">
        <v>86</v>
      </c>
      <c r="AV141" s="13" t="s">
        <v>86</v>
      </c>
      <c r="AW141" s="13" t="s">
        <v>32</v>
      </c>
      <c r="AX141" s="13" t="s">
        <v>84</v>
      </c>
      <c r="AY141" s="216" t="s">
        <v>155</v>
      </c>
    </row>
    <row r="142" spans="1:65" s="2" customFormat="1" ht="37.7" customHeight="1">
      <c r="A142" s="34"/>
      <c r="B142" s="35"/>
      <c r="C142" s="192" t="s">
        <v>197</v>
      </c>
      <c r="D142" s="192" t="s">
        <v>157</v>
      </c>
      <c r="E142" s="193" t="s">
        <v>998</v>
      </c>
      <c r="F142" s="194" t="s">
        <v>999</v>
      </c>
      <c r="G142" s="195" t="s">
        <v>113</v>
      </c>
      <c r="H142" s="196">
        <v>4.05</v>
      </c>
      <c r="I142" s="197"/>
      <c r="J142" s="198">
        <f>ROUND(I142*H142,2)</f>
        <v>0</v>
      </c>
      <c r="K142" s="194" t="s">
        <v>969</v>
      </c>
      <c r="L142" s="39"/>
      <c r="M142" s="199" t="s">
        <v>1</v>
      </c>
      <c r="N142" s="200" t="s">
        <v>41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162</v>
      </c>
      <c r="AT142" s="203" t="s">
        <v>157</v>
      </c>
      <c r="AU142" s="203" t="s">
        <v>86</v>
      </c>
      <c r="AY142" s="17" t="s">
        <v>155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84</v>
      </c>
      <c r="BK142" s="204">
        <f>ROUND(I142*H142,2)</f>
        <v>0</v>
      </c>
      <c r="BL142" s="17" t="s">
        <v>162</v>
      </c>
      <c r="BM142" s="203" t="s">
        <v>1243</v>
      </c>
    </row>
    <row r="143" spans="2:51" s="13" customFormat="1" ht="12">
      <c r="B143" s="205"/>
      <c r="C143" s="206"/>
      <c r="D143" s="207" t="s">
        <v>172</v>
      </c>
      <c r="E143" s="208" t="s">
        <v>1</v>
      </c>
      <c r="F143" s="209" t="s">
        <v>1244</v>
      </c>
      <c r="G143" s="206"/>
      <c r="H143" s="210">
        <v>4.05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172</v>
      </c>
      <c r="AU143" s="216" t="s">
        <v>86</v>
      </c>
      <c r="AV143" s="13" t="s">
        <v>86</v>
      </c>
      <c r="AW143" s="13" t="s">
        <v>32</v>
      </c>
      <c r="AX143" s="13" t="s">
        <v>84</v>
      </c>
      <c r="AY143" s="216" t="s">
        <v>155</v>
      </c>
    </row>
    <row r="144" spans="1:65" s="2" customFormat="1" ht="37.7" customHeight="1">
      <c r="A144" s="34"/>
      <c r="B144" s="35"/>
      <c r="C144" s="192" t="s">
        <v>203</v>
      </c>
      <c r="D144" s="192" t="s">
        <v>157</v>
      </c>
      <c r="E144" s="193" t="s">
        <v>1002</v>
      </c>
      <c r="F144" s="194" t="s">
        <v>1003</v>
      </c>
      <c r="G144" s="195" t="s">
        <v>160</v>
      </c>
      <c r="H144" s="196">
        <v>116.68</v>
      </c>
      <c r="I144" s="197"/>
      <c r="J144" s="198">
        <f>ROUND(I144*H144,2)</f>
        <v>0</v>
      </c>
      <c r="K144" s="194" t="s">
        <v>969</v>
      </c>
      <c r="L144" s="39"/>
      <c r="M144" s="199" t="s">
        <v>1</v>
      </c>
      <c r="N144" s="200" t="s">
        <v>41</v>
      </c>
      <c r="O144" s="71"/>
      <c r="P144" s="201">
        <f>O144*H144</f>
        <v>0</v>
      </c>
      <c r="Q144" s="201">
        <v>0.00084</v>
      </c>
      <c r="R144" s="201">
        <f>Q144*H144</f>
        <v>0.0980112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162</v>
      </c>
      <c r="AT144" s="203" t="s">
        <v>157</v>
      </c>
      <c r="AU144" s="203" t="s">
        <v>86</v>
      </c>
      <c r="AY144" s="17" t="s">
        <v>155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84</v>
      </c>
      <c r="BK144" s="204">
        <f>ROUND(I144*H144,2)</f>
        <v>0</v>
      </c>
      <c r="BL144" s="17" t="s">
        <v>162</v>
      </c>
      <c r="BM144" s="203" t="s">
        <v>1245</v>
      </c>
    </row>
    <row r="145" spans="1:65" s="2" customFormat="1" ht="44.25" customHeight="1">
      <c r="A145" s="34"/>
      <c r="B145" s="35"/>
      <c r="C145" s="192" t="s">
        <v>210</v>
      </c>
      <c r="D145" s="192" t="s">
        <v>157</v>
      </c>
      <c r="E145" s="193" t="s">
        <v>1005</v>
      </c>
      <c r="F145" s="194" t="s">
        <v>1006</v>
      </c>
      <c r="G145" s="195" t="s">
        <v>160</v>
      </c>
      <c r="H145" s="196">
        <v>116.68</v>
      </c>
      <c r="I145" s="197"/>
      <c r="J145" s="198">
        <f>ROUND(I145*H145,2)</f>
        <v>0</v>
      </c>
      <c r="K145" s="194" t="s">
        <v>969</v>
      </c>
      <c r="L145" s="39"/>
      <c r="M145" s="199" t="s">
        <v>1</v>
      </c>
      <c r="N145" s="200" t="s">
        <v>41</v>
      </c>
      <c r="O145" s="7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162</v>
      </c>
      <c r="AT145" s="203" t="s">
        <v>157</v>
      </c>
      <c r="AU145" s="203" t="s">
        <v>86</v>
      </c>
      <c r="AY145" s="17" t="s">
        <v>155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84</v>
      </c>
      <c r="BK145" s="204">
        <f>ROUND(I145*H145,2)</f>
        <v>0</v>
      </c>
      <c r="BL145" s="17" t="s">
        <v>162</v>
      </c>
      <c r="BM145" s="203" t="s">
        <v>1246</v>
      </c>
    </row>
    <row r="146" spans="1:65" s="2" customFormat="1" ht="62.85" customHeight="1">
      <c r="A146" s="34"/>
      <c r="B146" s="35"/>
      <c r="C146" s="192" t="s">
        <v>215</v>
      </c>
      <c r="D146" s="192" t="s">
        <v>157</v>
      </c>
      <c r="E146" s="193" t="s">
        <v>1008</v>
      </c>
      <c r="F146" s="194" t="s">
        <v>1009</v>
      </c>
      <c r="G146" s="195" t="s">
        <v>113</v>
      </c>
      <c r="H146" s="196">
        <v>12.431</v>
      </c>
      <c r="I146" s="197"/>
      <c r="J146" s="198">
        <f>ROUND(I146*H146,2)</f>
        <v>0</v>
      </c>
      <c r="K146" s="194" t="s">
        <v>969</v>
      </c>
      <c r="L146" s="39"/>
      <c r="M146" s="199" t="s">
        <v>1</v>
      </c>
      <c r="N146" s="200" t="s">
        <v>41</v>
      </c>
      <c r="O146" s="7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162</v>
      </c>
      <c r="AT146" s="203" t="s">
        <v>157</v>
      </c>
      <c r="AU146" s="203" t="s">
        <v>86</v>
      </c>
      <c r="AY146" s="17" t="s">
        <v>155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84</v>
      </c>
      <c r="BK146" s="204">
        <f>ROUND(I146*H146,2)</f>
        <v>0</v>
      </c>
      <c r="BL146" s="17" t="s">
        <v>162</v>
      </c>
      <c r="BM146" s="203" t="s">
        <v>1247</v>
      </c>
    </row>
    <row r="147" spans="2:51" s="13" customFormat="1" ht="22.5">
      <c r="B147" s="205"/>
      <c r="C147" s="206"/>
      <c r="D147" s="207" t="s">
        <v>172</v>
      </c>
      <c r="E147" s="208" t="s">
        <v>1</v>
      </c>
      <c r="F147" s="209" t="s">
        <v>1248</v>
      </c>
      <c r="G147" s="206"/>
      <c r="H147" s="210">
        <v>12.431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172</v>
      </c>
      <c r="AU147" s="216" t="s">
        <v>86</v>
      </c>
      <c r="AV147" s="13" t="s">
        <v>86</v>
      </c>
      <c r="AW147" s="13" t="s">
        <v>32</v>
      </c>
      <c r="AX147" s="13" t="s">
        <v>84</v>
      </c>
      <c r="AY147" s="216" t="s">
        <v>155</v>
      </c>
    </row>
    <row r="148" spans="1:65" s="2" customFormat="1" ht="62.85" customHeight="1">
      <c r="A148" s="34"/>
      <c r="B148" s="35"/>
      <c r="C148" s="192" t="s">
        <v>8</v>
      </c>
      <c r="D148" s="192" t="s">
        <v>157</v>
      </c>
      <c r="E148" s="193" t="s">
        <v>1012</v>
      </c>
      <c r="F148" s="194" t="s">
        <v>1013</v>
      </c>
      <c r="G148" s="195" t="s">
        <v>113</v>
      </c>
      <c r="H148" s="196">
        <v>13.91</v>
      </c>
      <c r="I148" s="197"/>
      <c r="J148" s="198">
        <f>ROUND(I148*H148,2)</f>
        <v>0</v>
      </c>
      <c r="K148" s="194" t="s">
        <v>969</v>
      </c>
      <c r="L148" s="39"/>
      <c r="M148" s="199" t="s">
        <v>1</v>
      </c>
      <c r="N148" s="200" t="s">
        <v>41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162</v>
      </c>
      <c r="AT148" s="203" t="s">
        <v>157</v>
      </c>
      <c r="AU148" s="203" t="s">
        <v>86</v>
      </c>
      <c r="AY148" s="17" t="s">
        <v>155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84</v>
      </c>
      <c r="BK148" s="204">
        <f>ROUND(I148*H148,2)</f>
        <v>0</v>
      </c>
      <c r="BL148" s="17" t="s">
        <v>162</v>
      </c>
      <c r="BM148" s="203" t="s">
        <v>1249</v>
      </c>
    </row>
    <row r="149" spans="2:51" s="13" customFormat="1" ht="22.5">
      <c r="B149" s="205"/>
      <c r="C149" s="206"/>
      <c r="D149" s="207" t="s">
        <v>172</v>
      </c>
      <c r="E149" s="208" t="s">
        <v>1</v>
      </c>
      <c r="F149" s="209" t="s">
        <v>1250</v>
      </c>
      <c r="G149" s="206"/>
      <c r="H149" s="210">
        <v>13.91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172</v>
      </c>
      <c r="AU149" s="216" t="s">
        <v>86</v>
      </c>
      <c r="AV149" s="13" t="s">
        <v>86</v>
      </c>
      <c r="AW149" s="13" t="s">
        <v>32</v>
      </c>
      <c r="AX149" s="13" t="s">
        <v>84</v>
      </c>
      <c r="AY149" s="216" t="s">
        <v>155</v>
      </c>
    </row>
    <row r="150" spans="1:65" s="2" customFormat="1" ht="37.7" customHeight="1">
      <c r="A150" s="34"/>
      <c r="B150" s="35"/>
      <c r="C150" s="192" t="s">
        <v>226</v>
      </c>
      <c r="D150" s="192" t="s">
        <v>157</v>
      </c>
      <c r="E150" s="193" t="s">
        <v>211</v>
      </c>
      <c r="F150" s="194" t="s">
        <v>1016</v>
      </c>
      <c r="G150" s="195" t="s">
        <v>113</v>
      </c>
      <c r="H150" s="196">
        <v>56.53</v>
      </c>
      <c r="I150" s="197"/>
      <c r="J150" s="198">
        <f>ROUND(I150*H150,2)</f>
        <v>0</v>
      </c>
      <c r="K150" s="194" t="s">
        <v>1</v>
      </c>
      <c r="L150" s="39"/>
      <c r="M150" s="199" t="s">
        <v>1</v>
      </c>
      <c r="N150" s="200" t="s">
        <v>41</v>
      </c>
      <c r="O150" s="7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162</v>
      </c>
      <c r="AT150" s="203" t="s">
        <v>157</v>
      </c>
      <c r="AU150" s="203" t="s">
        <v>86</v>
      </c>
      <c r="AY150" s="17" t="s">
        <v>155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84</v>
      </c>
      <c r="BK150" s="204">
        <f>ROUND(I150*H150,2)</f>
        <v>0</v>
      </c>
      <c r="BL150" s="17" t="s">
        <v>162</v>
      </c>
      <c r="BM150" s="203" t="s">
        <v>1251</v>
      </c>
    </row>
    <row r="151" spans="2:51" s="13" customFormat="1" ht="12">
      <c r="B151" s="205"/>
      <c r="C151" s="206"/>
      <c r="D151" s="207" t="s">
        <v>172</v>
      </c>
      <c r="E151" s="208" t="s">
        <v>1</v>
      </c>
      <c r="F151" s="209" t="s">
        <v>1252</v>
      </c>
      <c r="G151" s="206"/>
      <c r="H151" s="210">
        <v>56.53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172</v>
      </c>
      <c r="AU151" s="216" t="s">
        <v>86</v>
      </c>
      <c r="AV151" s="13" t="s">
        <v>86</v>
      </c>
      <c r="AW151" s="13" t="s">
        <v>32</v>
      </c>
      <c r="AX151" s="13" t="s">
        <v>84</v>
      </c>
      <c r="AY151" s="216" t="s">
        <v>155</v>
      </c>
    </row>
    <row r="152" spans="1:65" s="2" customFormat="1" ht="44.25" customHeight="1">
      <c r="A152" s="34"/>
      <c r="B152" s="35"/>
      <c r="C152" s="192" t="s">
        <v>232</v>
      </c>
      <c r="D152" s="192" t="s">
        <v>157</v>
      </c>
      <c r="E152" s="193" t="s">
        <v>1019</v>
      </c>
      <c r="F152" s="194" t="s">
        <v>1020</v>
      </c>
      <c r="G152" s="195" t="s">
        <v>113</v>
      </c>
      <c r="H152" s="196">
        <v>12.431</v>
      </c>
      <c r="I152" s="197"/>
      <c r="J152" s="198">
        <f>ROUND(I152*H152,2)</f>
        <v>0</v>
      </c>
      <c r="K152" s="194" t="s">
        <v>969</v>
      </c>
      <c r="L152" s="39"/>
      <c r="M152" s="199" t="s">
        <v>1</v>
      </c>
      <c r="N152" s="200" t="s">
        <v>41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162</v>
      </c>
      <c r="AT152" s="203" t="s">
        <v>157</v>
      </c>
      <c r="AU152" s="203" t="s">
        <v>86</v>
      </c>
      <c r="AY152" s="17" t="s">
        <v>155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84</v>
      </c>
      <c r="BK152" s="204">
        <f>ROUND(I152*H152,2)</f>
        <v>0</v>
      </c>
      <c r="BL152" s="17" t="s">
        <v>162</v>
      </c>
      <c r="BM152" s="203" t="s">
        <v>1253</v>
      </c>
    </row>
    <row r="153" spans="1:65" s="2" customFormat="1" ht="44.25" customHeight="1">
      <c r="A153" s="34"/>
      <c r="B153" s="35"/>
      <c r="C153" s="192" t="s">
        <v>236</v>
      </c>
      <c r="D153" s="192" t="s">
        <v>157</v>
      </c>
      <c r="E153" s="193" t="s">
        <v>1023</v>
      </c>
      <c r="F153" s="194" t="s">
        <v>1024</v>
      </c>
      <c r="G153" s="195" t="s">
        <v>113</v>
      </c>
      <c r="H153" s="196">
        <v>13.91</v>
      </c>
      <c r="I153" s="197"/>
      <c r="J153" s="198">
        <f>ROUND(I153*H153,2)</f>
        <v>0</v>
      </c>
      <c r="K153" s="194" t="s">
        <v>969</v>
      </c>
      <c r="L153" s="39"/>
      <c r="M153" s="199" t="s">
        <v>1</v>
      </c>
      <c r="N153" s="200" t="s">
        <v>41</v>
      </c>
      <c r="O153" s="7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162</v>
      </c>
      <c r="AT153" s="203" t="s">
        <v>157</v>
      </c>
      <c r="AU153" s="203" t="s">
        <v>86</v>
      </c>
      <c r="AY153" s="17" t="s">
        <v>155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84</v>
      </c>
      <c r="BK153" s="204">
        <f>ROUND(I153*H153,2)</f>
        <v>0</v>
      </c>
      <c r="BL153" s="17" t="s">
        <v>162</v>
      </c>
      <c r="BM153" s="203" t="s">
        <v>1254</v>
      </c>
    </row>
    <row r="154" spans="1:65" s="2" customFormat="1" ht="44.25" customHeight="1">
      <c r="A154" s="34"/>
      <c r="B154" s="35"/>
      <c r="C154" s="192" t="s">
        <v>240</v>
      </c>
      <c r="D154" s="192" t="s">
        <v>157</v>
      </c>
      <c r="E154" s="193" t="s">
        <v>1027</v>
      </c>
      <c r="F154" s="194" t="s">
        <v>199</v>
      </c>
      <c r="G154" s="195" t="s">
        <v>113</v>
      </c>
      <c r="H154" s="196">
        <v>26.34</v>
      </c>
      <c r="I154" s="197"/>
      <c r="J154" s="198">
        <f>ROUND(I154*H154,2)</f>
        <v>0</v>
      </c>
      <c r="K154" s="194" t="s">
        <v>969</v>
      </c>
      <c r="L154" s="39"/>
      <c r="M154" s="199" t="s">
        <v>1</v>
      </c>
      <c r="N154" s="200" t="s">
        <v>41</v>
      </c>
      <c r="O154" s="7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162</v>
      </c>
      <c r="AT154" s="203" t="s">
        <v>157</v>
      </c>
      <c r="AU154" s="203" t="s">
        <v>86</v>
      </c>
      <c r="AY154" s="17" t="s">
        <v>155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84</v>
      </c>
      <c r="BK154" s="204">
        <f>ROUND(I154*H154,2)</f>
        <v>0</v>
      </c>
      <c r="BL154" s="17" t="s">
        <v>162</v>
      </c>
      <c r="BM154" s="203" t="s">
        <v>1255</v>
      </c>
    </row>
    <row r="155" spans="1:65" s="2" customFormat="1" ht="44.25" customHeight="1">
      <c r="A155" s="34"/>
      <c r="B155" s="35"/>
      <c r="C155" s="192" t="s">
        <v>245</v>
      </c>
      <c r="D155" s="192" t="s">
        <v>157</v>
      </c>
      <c r="E155" s="193" t="s">
        <v>1029</v>
      </c>
      <c r="F155" s="194" t="s">
        <v>1030</v>
      </c>
      <c r="G155" s="195" t="s">
        <v>113</v>
      </c>
      <c r="H155" s="196">
        <v>26.34</v>
      </c>
      <c r="I155" s="197"/>
      <c r="J155" s="198">
        <f>ROUND(I155*H155,2)</f>
        <v>0</v>
      </c>
      <c r="K155" s="194" t="s">
        <v>1</v>
      </c>
      <c r="L155" s="39"/>
      <c r="M155" s="199" t="s">
        <v>1</v>
      </c>
      <c r="N155" s="200" t="s">
        <v>41</v>
      </c>
      <c r="O155" s="71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162</v>
      </c>
      <c r="AT155" s="203" t="s">
        <v>157</v>
      </c>
      <c r="AU155" s="203" t="s">
        <v>86</v>
      </c>
      <c r="AY155" s="17" t="s">
        <v>155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84</v>
      </c>
      <c r="BK155" s="204">
        <f>ROUND(I155*H155,2)</f>
        <v>0</v>
      </c>
      <c r="BL155" s="17" t="s">
        <v>162</v>
      </c>
      <c r="BM155" s="203" t="s">
        <v>1256</v>
      </c>
    </row>
    <row r="156" spans="2:51" s="13" customFormat="1" ht="22.5">
      <c r="B156" s="205"/>
      <c r="C156" s="206"/>
      <c r="D156" s="207" t="s">
        <v>172</v>
      </c>
      <c r="E156" s="208" t="s">
        <v>1</v>
      </c>
      <c r="F156" s="209" t="s">
        <v>1257</v>
      </c>
      <c r="G156" s="206"/>
      <c r="H156" s="210">
        <v>26.34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172</v>
      </c>
      <c r="AU156" s="216" t="s">
        <v>86</v>
      </c>
      <c r="AV156" s="13" t="s">
        <v>86</v>
      </c>
      <c r="AW156" s="13" t="s">
        <v>32</v>
      </c>
      <c r="AX156" s="13" t="s">
        <v>84</v>
      </c>
      <c r="AY156" s="216" t="s">
        <v>155</v>
      </c>
    </row>
    <row r="157" spans="1:65" s="2" customFormat="1" ht="24.2" customHeight="1">
      <c r="A157" s="34"/>
      <c r="B157" s="35"/>
      <c r="C157" s="228" t="s">
        <v>249</v>
      </c>
      <c r="D157" s="228" t="s">
        <v>204</v>
      </c>
      <c r="E157" s="229" t="s">
        <v>1033</v>
      </c>
      <c r="F157" s="230" t="s">
        <v>1034</v>
      </c>
      <c r="G157" s="231" t="s">
        <v>207</v>
      </c>
      <c r="H157" s="232">
        <v>47.412</v>
      </c>
      <c r="I157" s="233"/>
      <c r="J157" s="234">
        <f>ROUND(I157*H157,2)</f>
        <v>0</v>
      </c>
      <c r="K157" s="230" t="s">
        <v>1</v>
      </c>
      <c r="L157" s="235"/>
      <c r="M157" s="236" t="s">
        <v>1</v>
      </c>
      <c r="N157" s="237" t="s">
        <v>41</v>
      </c>
      <c r="O157" s="71"/>
      <c r="P157" s="201">
        <f>O157*H157</f>
        <v>0</v>
      </c>
      <c r="Q157" s="201">
        <v>1</v>
      </c>
      <c r="R157" s="201">
        <f>Q157*H157</f>
        <v>47.412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197</v>
      </c>
      <c r="AT157" s="203" t="s">
        <v>204</v>
      </c>
      <c r="AU157" s="203" t="s">
        <v>86</v>
      </c>
      <c r="AY157" s="17" t="s">
        <v>155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84</v>
      </c>
      <c r="BK157" s="204">
        <f>ROUND(I157*H157,2)</f>
        <v>0</v>
      </c>
      <c r="BL157" s="17" t="s">
        <v>162</v>
      </c>
      <c r="BM157" s="203" t="s">
        <v>1258</v>
      </c>
    </row>
    <row r="158" spans="2:51" s="13" customFormat="1" ht="12">
      <c r="B158" s="205"/>
      <c r="C158" s="206"/>
      <c r="D158" s="207" t="s">
        <v>172</v>
      </c>
      <c r="E158" s="208" t="s">
        <v>1</v>
      </c>
      <c r="F158" s="209" t="s">
        <v>1259</v>
      </c>
      <c r="G158" s="206"/>
      <c r="H158" s="210">
        <v>47.412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172</v>
      </c>
      <c r="AU158" s="216" t="s">
        <v>86</v>
      </c>
      <c r="AV158" s="13" t="s">
        <v>86</v>
      </c>
      <c r="AW158" s="13" t="s">
        <v>32</v>
      </c>
      <c r="AX158" s="13" t="s">
        <v>84</v>
      </c>
      <c r="AY158" s="216" t="s">
        <v>155</v>
      </c>
    </row>
    <row r="159" spans="1:65" s="2" customFormat="1" ht="66.75" customHeight="1">
      <c r="A159" s="34"/>
      <c r="B159" s="35"/>
      <c r="C159" s="192" t="s">
        <v>253</v>
      </c>
      <c r="D159" s="192" t="s">
        <v>157</v>
      </c>
      <c r="E159" s="193" t="s">
        <v>1037</v>
      </c>
      <c r="F159" s="194" t="s">
        <v>1038</v>
      </c>
      <c r="G159" s="195" t="s">
        <v>113</v>
      </c>
      <c r="H159" s="196">
        <v>26.47</v>
      </c>
      <c r="I159" s="197"/>
      <c r="J159" s="198">
        <f>ROUND(I159*H159,2)</f>
        <v>0</v>
      </c>
      <c r="K159" s="194" t="s">
        <v>969</v>
      </c>
      <c r="L159" s="39"/>
      <c r="M159" s="199" t="s">
        <v>1</v>
      </c>
      <c r="N159" s="200" t="s">
        <v>41</v>
      </c>
      <c r="O159" s="71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162</v>
      </c>
      <c r="AT159" s="203" t="s">
        <v>157</v>
      </c>
      <c r="AU159" s="203" t="s">
        <v>86</v>
      </c>
      <c r="AY159" s="17" t="s">
        <v>155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84</v>
      </c>
      <c r="BK159" s="204">
        <f>ROUND(I159*H159,2)</f>
        <v>0</v>
      </c>
      <c r="BL159" s="17" t="s">
        <v>162</v>
      </c>
      <c r="BM159" s="203" t="s">
        <v>1260</v>
      </c>
    </row>
    <row r="160" spans="1:65" s="2" customFormat="1" ht="16.5" customHeight="1">
      <c r="A160" s="34"/>
      <c r="B160" s="35"/>
      <c r="C160" s="228" t="s">
        <v>257</v>
      </c>
      <c r="D160" s="228" t="s">
        <v>204</v>
      </c>
      <c r="E160" s="229" t="s">
        <v>1040</v>
      </c>
      <c r="F160" s="230" t="s">
        <v>1041</v>
      </c>
      <c r="G160" s="231" t="s">
        <v>207</v>
      </c>
      <c r="H160" s="232">
        <v>47.646</v>
      </c>
      <c r="I160" s="233"/>
      <c r="J160" s="234">
        <f>ROUND(I160*H160,2)</f>
        <v>0</v>
      </c>
      <c r="K160" s="230" t="s">
        <v>969</v>
      </c>
      <c r="L160" s="235"/>
      <c r="M160" s="236" t="s">
        <v>1</v>
      </c>
      <c r="N160" s="237" t="s">
        <v>41</v>
      </c>
      <c r="O160" s="71"/>
      <c r="P160" s="201">
        <f>O160*H160</f>
        <v>0</v>
      </c>
      <c r="Q160" s="201">
        <v>1</v>
      </c>
      <c r="R160" s="201">
        <f>Q160*H160</f>
        <v>47.646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197</v>
      </c>
      <c r="AT160" s="203" t="s">
        <v>204</v>
      </c>
      <c r="AU160" s="203" t="s">
        <v>86</v>
      </c>
      <c r="AY160" s="17" t="s">
        <v>155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84</v>
      </c>
      <c r="BK160" s="204">
        <f>ROUND(I160*H160,2)</f>
        <v>0</v>
      </c>
      <c r="BL160" s="17" t="s">
        <v>162</v>
      </c>
      <c r="BM160" s="203" t="s">
        <v>1261</v>
      </c>
    </row>
    <row r="161" spans="2:51" s="13" customFormat="1" ht="12">
      <c r="B161" s="205"/>
      <c r="C161" s="206"/>
      <c r="D161" s="207" t="s">
        <v>172</v>
      </c>
      <c r="E161" s="208" t="s">
        <v>1</v>
      </c>
      <c r="F161" s="209" t="s">
        <v>1262</v>
      </c>
      <c r="G161" s="206"/>
      <c r="H161" s="210">
        <v>47.646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172</v>
      </c>
      <c r="AU161" s="216" t="s">
        <v>86</v>
      </c>
      <c r="AV161" s="13" t="s">
        <v>86</v>
      </c>
      <c r="AW161" s="13" t="s">
        <v>32</v>
      </c>
      <c r="AX161" s="13" t="s">
        <v>84</v>
      </c>
      <c r="AY161" s="216" t="s">
        <v>155</v>
      </c>
    </row>
    <row r="162" spans="2:63" s="12" customFormat="1" ht="22.7" customHeight="1">
      <c r="B162" s="176"/>
      <c r="C162" s="177"/>
      <c r="D162" s="178" t="s">
        <v>75</v>
      </c>
      <c r="E162" s="190" t="s">
        <v>162</v>
      </c>
      <c r="F162" s="190" t="s">
        <v>225</v>
      </c>
      <c r="G162" s="177"/>
      <c r="H162" s="177"/>
      <c r="I162" s="180"/>
      <c r="J162" s="191">
        <f>BK162</f>
        <v>0</v>
      </c>
      <c r="K162" s="177"/>
      <c r="L162" s="182"/>
      <c r="M162" s="183"/>
      <c r="N162" s="184"/>
      <c r="O162" s="184"/>
      <c r="P162" s="185">
        <f>P163</f>
        <v>0</v>
      </c>
      <c r="Q162" s="184"/>
      <c r="R162" s="185">
        <f>R163</f>
        <v>7.033664400000001</v>
      </c>
      <c r="S162" s="184"/>
      <c r="T162" s="186">
        <f>T163</f>
        <v>0</v>
      </c>
      <c r="AR162" s="187" t="s">
        <v>84</v>
      </c>
      <c r="AT162" s="188" t="s">
        <v>75</v>
      </c>
      <c r="AU162" s="188" t="s">
        <v>84</v>
      </c>
      <c r="AY162" s="187" t="s">
        <v>155</v>
      </c>
      <c r="BK162" s="189">
        <f>BK163</f>
        <v>0</v>
      </c>
    </row>
    <row r="163" spans="1:65" s="2" customFormat="1" ht="33" customHeight="1">
      <c r="A163" s="34"/>
      <c r="B163" s="35"/>
      <c r="C163" s="192" t="s">
        <v>7</v>
      </c>
      <c r="D163" s="192" t="s">
        <v>157</v>
      </c>
      <c r="E163" s="193" t="s">
        <v>1067</v>
      </c>
      <c r="F163" s="194" t="s">
        <v>1068</v>
      </c>
      <c r="G163" s="195" t="s">
        <v>113</v>
      </c>
      <c r="H163" s="196">
        <v>3.72</v>
      </c>
      <c r="I163" s="197"/>
      <c r="J163" s="198">
        <f>ROUND(I163*H163,2)</f>
        <v>0</v>
      </c>
      <c r="K163" s="194" t="s">
        <v>969</v>
      </c>
      <c r="L163" s="39"/>
      <c r="M163" s="199" t="s">
        <v>1</v>
      </c>
      <c r="N163" s="200" t="s">
        <v>41</v>
      </c>
      <c r="O163" s="71"/>
      <c r="P163" s="201">
        <f>O163*H163</f>
        <v>0</v>
      </c>
      <c r="Q163" s="201">
        <v>1.89077</v>
      </c>
      <c r="R163" s="201">
        <f>Q163*H163</f>
        <v>7.033664400000001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162</v>
      </c>
      <c r="AT163" s="203" t="s">
        <v>157</v>
      </c>
      <c r="AU163" s="203" t="s">
        <v>86</v>
      </c>
      <c r="AY163" s="17" t="s">
        <v>155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84</v>
      </c>
      <c r="BK163" s="204">
        <f>ROUND(I163*H163,2)</f>
        <v>0</v>
      </c>
      <c r="BL163" s="17" t="s">
        <v>162</v>
      </c>
      <c r="BM163" s="203" t="s">
        <v>1263</v>
      </c>
    </row>
    <row r="164" spans="2:63" s="12" customFormat="1" ht="22.7" customHeight="1">
      <c r="B164" s="176"/>
      <c r="C164" s="177"/>
      <c r="D164" s="178" t="s">
        <v>75</v>
      </c>
      <c r="E164" s="190" t="s">
        <v>197</v>
      </c>
      <c r="F164" s="190" t="s">
        <v>269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SUM(P165:P174)</f>
        <v>0</v>
      </c>
      <c r="Q164" s="184"/>
      <c r="R164" s="185">
        <f>SUM(R165:R174)</f>
        <v>0.23442084</v>
      </c>
      <c r="S164" s="184"/>
      <c r="T164" s="186">
        <f>SUM(T165:T174)</f>
        <v>0</v>
      </c>
      <c r="AR164" s="187" t="s">
        <v>84</v>
      </c>
      <c r="AT164" s="188" t="s">
        <v>75</v>
      </c>
      <c r="AU164" s="188" t="s">
        <v>84</v>
      </c>
      <c r="AY164" s="187" t="s">
        <v>155</v>
      </c>
      <c r="BK164" s="189">
        <f>SUM(BK165:BK174)</f>
        <v>0</v>
      </c>
    </row>
    <row r="165" spans="1:65" s="2" customFormat="1" ht="16.5" customHeight="1">
      <c r="A165" s="34"/>
      <c r="B165" s="35"/>
      <c r="C165" s="192" t="s">
        <v>265</v>
      </c>
      <c r="D165" s="192" t="s">
        <v>157</v>
      </c>
      <c r="E165" s="193" t="s">
        <v>1103</v>
      </c>
      <c r="F165" s="194" t="s">
        <v>1104</v>
      </c>
      <c r="G165" s="195" t="s">
        <v>170</v>
      </c>
      <c r="H165" s="196">
        <v>68.4</v>
      </c>
      <c r="I165" s="197"/>
      <c r="J165" s="198">
        <f>ROUND(I165*H165,2)</f>
        <v>0</v>
      </c>
      <c r="K165" s="194" t="s">
        <v>969</v>
      </c>
      <c r="L165" s="39"/>
      <c r="M165" s="199" t="s">
        <v>1</v>
      </c>
      <c r="N165" s="200" t="s">
        <v>41</v>
      </c>
      <c r="O165" s="7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162</v>
      </c>
      <c r="AT165" s="203" t="s">
        <v>157</v>
      </c>
      <c r="AU165" s="203" t="s">
        <v>86</v>
      </c>
      <c r="AY165" s="17" t="s">
        <v>155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84</v>
      </c>
      <c r="BK165" s="204">
        <f>ROUND(I165*H165,2)</f>
        <v>0</v>
      </c>
      <c r="BL165" s="17" t="s">
        <v>162</v>
      </c>
      <c r="BM165" s="203" t="s">
        <v>1264</v>
      </c>
    </row>
    <row r="166" spans="1:65" s="2" customFormat="1" ht="24.2" customHeight="1">
      <c r="A166" s="34"/>
      <c r="B166" s="35"/>
      <c r="C166" s="192" t="s">
        <v>270</v>
      </c>
      <c r="D166" s="192" t="s">
        <v>157</v>
      </c>
      <c r="E166" s="193" t="s">
        <v>1106</v>
      </c>
      <c r="F166" s="194" t="s">
        <v>1107</v>
      </c>
      <c r="G166" s="195" t="s">
        <v>170</v>
      </c>
      <c r="H166" s="196">
        <v>68.4</v>
      </c>
      <c r="I166" s="197"/>
      <c r="J166" s="198">
        <f>ROUND(I166*H166,2)</f>
        <v>0</v>
      </c>
      <c r="K166" s="194" t="s">
        <v>969</v>
      </c>
      <c r="L166" s="39"/>
      <c r="M166" s="199" t="s">
        <v>1</v>
      </c>
      <c r="N166" s="200" t="s">
        <v>41</v>
      </c>
      <c r="O166" s="7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162</v>
      </c>
      <c r="AT166" s="203" t="s">
        <v>157</v>
      </c>
      <c r="AU166" s="203" t="s">
        <v>86</v>
      </c>
      <c r="AY166" s="17" t="s">
        <v>155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84</v>
      </c>
      <c r="BK166" s="204">
        <f>ROUND(I166*H166,2)</f>
        <v>0</v>
      </c>
      <c r="BL166" s="17" t="s">
        <v>162</v>
      </c>
      <c r="BM166" s="203" t="s">
        <v>1265</v>
      </c>
    </row>
    <row r="167" spans="1:65" s="2" customFormat="1" ht="37.7" customHeight="1">
      <c r="A167" s="34"/>
      <c r="B167" s="35"/>
      <c r="C167" s="192" t="s">
        <v>275</v>
      </c>
      <c r="D167" s="192" t="s">
        <v>157</v>
      </c>
      <c r="E167" s="193" t="s">
        <v>1266</v>
      </c>
      <c r="F167" s="194" t="s">
        <v>1267</v>
      </c>
      <c r="G167" s="195" t="s">
        <v>170</v>
      </c>
      <c r="H167" s="196">
        <v>68.4</v>
      </c>
      <c r="I167" s="197"/>
      <c r="J167" s="198">
        <f>ROUND(I167*H167,2)</f>
        <v>0</v>
      </c>
      <c r="K167" s="194" t="s">
        <v>969</v>
      </c>
      <c r="L167" s="39"/>
      <c r="M167" s="199" t="s">
        <v>1</v>
      </c>
      <c r="N167" s="200" t="s">
        <v>41</v>
      </c>
      <c r="O167" s="71"/>
      <c r="P167" s="201">
        <f>O167*H167</f>
        <v>0</v>
      </c>
      <c r="Q167" s="201">
        <v>1E-05</v>
      </c>
      <c r="R167" s="201">
        <f>Q167*H167</f>
        <v>0.0006840000000000001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162</v>
      </c>
      <c r="AT167" s="203" t="s">
        <v>157</v>
      </c>
      <c r="AU167" s="203" t="s">
        <v>86</v>
      </c>
      <c r="AY167" s="17" t="s">
        <v>155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84</v>
      </c>
      <c r="BK167" s="204">
        <f>ROUND(I167*H167,2)</f>
        <v>0</v>
      </c>
      <c r="BL167" s="17" t="s">
        <v>162</v>
      </c>
      <c r="BM167" s="203" t="s">
        <v>1268</v>
      </c>
    </row>
    <row r="168" spans="1:65" s="2" customFormat="1" ht="16.5" customHeight="1">
      <c r="A168" s="34"/>
      <c r="B168" s="35"/>
      <c r="C168" s="228" t="s">
        <v>281</v>
      </c>
      <c r="D168" s="228" t="s">
        <v>204</v>
      </c>
      <c r="E168" s="229" t="s">
        <v>1269</v>
      </c>
      <c r="F168" s="230" t="s">
        <v>1270</v>
      </c>
      <c r="G168" s="231" t="s">
        <v>170</v>
      </c>
      <c r="H168" s="232">
        <v>70.452</v>
      </c>
      <c r="I168" s="233"/>
      <c r="J168" s="234">
        <f>ROUND(I168*H168,2)</f>
        <v>0</v>
      </c>
      <c r="K168" s="230" t="s">
        <v>969</v>
      </c>
      <c r="L168" s="235"/>
      <c r="M168" s="236" t="s">
        <v>1</v>
      </c>
      <c r="N168" s="237" t="s">
        <v>41</v>
      </c>
      <c r="O168" s="71"/>
      <c r="P168" s="201">
        <f>O168*H168</f>
        <v>0</v>
      </c>
      <c r="Q168" s="201">
        <v>0.00267</v>
      </c>
      <c r="R168" s="201">
        <f>Q168*H168</f>
        <v>0.18810684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197</v>
      </c>
      <c r="AT168" s="203" t="s">
        <v>204</v>
      </c>
      <c r="AU168" s="203" t="s">
        <v>86</v>
      </c>
      <c r="AY168" s="17" t="s">
        <v>155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84</v>
      </c>
      <c r="BK168" s="204">
        <f>ROUND(I168*H168,2)</f>
        <v>0</v>
      </c>
      <c r="BL168" s="17" t="s">
        <v>162</v>
      </c>
      <c r="BM168" s="203" t="s">
        <v>1271</v>
      </c>
    </row>
    <row r="169" spans="2:51" s="13" customFormat="1" ht="12">
      <c r="B169" s="205"/>
      <c r="C169" s="206"/>
      <c r="D169" s="207" t="s">
        <v>172</v>
      </c>
      <c r="E169" s="208" t="s">
        <v>1</v>
      </c>
      <c r="F169" s="209" t="s">
        <v>1272</v>
      </c>
      <c r="G169" s="206"/>
      <c r="H169" s="210">
        <v>70.452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172</v>
      </c>
      <c r="AU169" s="216" t="s">
        <v>86</v>
      </c>
      <c r="AV169" s="13" t="s">
        <v>86</v>
      </c>
      <c r="AW169" s="13" t="s">
        <v>32</v>
      </c>
      <c r="AX169" s="13" t="s">
        <v>84</v>
      </c>
      <c r="AY169" s="216" t="s">
        <v>155</v>
      </c>
    </row>
    <row r="170" spans="1:65" s="2" customFormat="1" ht="48.95" customHeight="1">
      <c r="A170" s="34"/>
      <c r="B170" s="35"/>
      <c r="C170" s="192" t="s">
        <v>285</v>
      </c>
      <c r="D170" s="192" t="s">
        <v>157</v>
      </c>
      <c r="E170" s="193" t="s">
        <v>1273</v>
      </c>
      <c r="F170" s="194" t="s">
        <v>1274</v>
      </c>
      <c r="G170" s="195" t="s">
        <v>278</v>
      </c>
      <c r="H170" s="196">
        <v>81</v>
      </c>
      <c r="I170" s="197"/>
      <c r="J170" s="198">
        <f>ROUND(I170*H170,2)</f>
        <v>0</v>
      </c>
      <c r="K170" s="194" t="s">
        <v>969</v>
      </c>
      <c r="L170" s="39"/>
      <c r="M170" s="199" t="s">
        <v>1</v>
      </c>
      <c r="N170" s="200" t="s">
        <v>41</v>
      </c>
      <c r="O170" s="7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162</v>
      </c>
      <c r="AT170" s="203" t="s">
        <v>157</v>
      </c>
      <c r="AU170" s="203" t="s">
        <v>86</v>
      </c>
      <c r="AY170" s="17" t="s">
        <v>155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84</v>
      </c>
      <c r="BK170" s="204">
        <f>ROUND(I170*H170,2)</f>
        <v>0</v>
      </c>
      <c r="BL170" s="17" t="s">
        <v>162</v>
      </c>
      <c r="BM170" s="203" t="s">
        <v>1275</v>
      </c>
    </row>
    <row r="171" spans="1:65" s="2" customFormat="1" ht="16.5" customHeight="1">
      <c r="A171" s="34"/>
      <c r="B171" s="35"/>
      <c r="C171" s="228" t="s">
        <v>289</v>
      </c>
      <c r="D171" s="228" t="s">
        <v>204</v>
      </c>
      <c r="E171" s="229" t="s">
        <v>282</v>
      </c>
      <c r="F171" s="230" t="s">
        <v>283</v>
      </c>
      <c r="G171" s="231" t="s">
        <v>278</v>
      </c>
      <c r="H171" s="232">
        <v>54</v>
      </c>
      <c r="I171" s="233"/>
      <c r="J171" s="234">
        <f>ROUND(I171*H171,2)</f>
        <v>0</v>
      </c>
      <c r="K171" s="230" t="s">
        <v>969</v>
      </c>
      <c r="L171" s="235"/>
      <c r="M171" s="236" t="s">
        <v>1</v>
      </c>
      <c r="N171" s="237" t="s">
        <v>41</v>
      </c>
      <c r="O171" s="71"/>
      <c r="P171" s="201">
        <f>O171*H171</f>
        <v>0</v>
      </c>
      <c r="Q171" s="201">
        <v>0.00065</v>
      </c>
      <c r="R171" s="201">
        <f>Q171*H171</f>
        <v>0.0351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197</v>
      </c>
      <c r="AT171" s="203" t="s">
        <v>204</v>
      </c>
      <c r="AU171" s="203" t="s">
        <v>86</v>
      </c>
      <c r="AY171" s="17" t="s">
        <v>155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84</v>
      </c>
      <c r="BK171" s="204">
        <f>ROUND(I171*H171,2)</f>
        <v>0</v>
      </c>
      <c r="BL171" s="17" t="s">
        <v>162</v>
      </c>
      <c r="BM171" s="203" t="s">
        <v>1276</v>
      </c>
    </row>
    <row r="172" spans="2:51" s="13" customFormat="1" ht="12">
      <c r="B172" s="205"/>
      <c r="C172" s="206"/>
      <c r="D172" s="207" t="s">
        <v>172</v>
      </c>
      <c r="E172" s="208" t="s">
        <v>1</v>
      </c>
      <c r="F172" s="209" t="s">
        <v>1277</v>
      </c>
      <c r="G172" s="206"/>
      <c r="H172" s="210">
        <v>54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172</v>
      </c>
      <c r="AU172" s="216" t="s">
        <v>86</v>
      </c>
      <c r="AV172" s="13" t="s">
        <v>86</v>
      </c>
      <c r="AW172" s="13" t="s">
        <v>32</v>
      </c>
      <c r="AX172" s="13" t="s">
        <v>84</v>
      </c>
      <c r="AY172" s="216" t="s">
        <v>155</v>
      </c>
    </row>
    <row r="173" spans="1:65" s="2" customFormat="1" ht="16.5" customHeight="1">
      <c r="A173" s="34"/>
      <c r="B173" s="35"/>
      <c r="C173" s="228" t="s">
        <v>293</v>
      </c>
      <c r="D173" s="228" t="s">
        <v>204</v>
      </c>
      <c r="E173" s="229" t="s">
        <v>1278</v>
      </c>
      <c r="F173" s="230" t="s">
        <v>1279</v>
      </c>
      <c r="G173" s="231" t="s">
        <v>278</v>
      </c>
      <c r="H173" s="232">
        <v>27</v>
      </c>
      <c r="I173" s="233"/>
      <c r="J173" s="234">
        <f>ROUND(I173*H173,2)</f>
        <v>0</v>
      </c>
      <c r="K173" s="230" t="s">
        <v>969</v>
      </c>
      <c r="L173" s="235"/>
      <c r="M173" s="236" t="s">
        <v>1</v>
      </c>
      <c r="N173" s="237" t="s">
        <v>41</v>
      </c>
      <c r="O173" s="71"/>
      <c r="P173" s="201">
        <f>O173*H173</f>
        <v>0</v>
      </c>
      <c r="Q173" s="201">
        <v>0.00029</v>
      </c>
      <c r="R173" s="201">
        <f>Q173*H173</f>
        <v>0.00783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197</v>
      </c>
      <c r="AT173" s="203" t="s">
        <v>204</v>
      </c>
      <c r="AU173" s="203" t="s">
        <v>86</v>
      </c>
      <c r="AY173" s="17" t="s">
        <v>155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84</v>
      </c>
      <c r="BK173" s="204">
        <f>ROUND(I173*H173,2)</f>
        <v>0</v>
      </c>
      <c r="BL173" s="17" t="s">
        <v>162</v>
      </c>
      <c r="BM173" s="203" t="s">
        <v>1280</v>
      </c>
    </row>
    <row r="174" spans="1:65" s="2" customFormat="1" ht="24.2" customHeight="1">
      <c r="A174" s="34"/>
      <c r="B174" s="35"/>
      <c r="C174" s="192" t="s">
        <v>297</v>
      </c>
      <c r="D174" s="192" t="s">
        <v>157</v>
      </c>
      <c r="E174" s="193" t="s">
        <v>1281</v>
      </c>
      <c r="F174" s="194" t="s">
        <v>1282</v>
      </c>
      <c r="G174" s="195" t="s">
        <v>1168</v>
      </c>
      <c r="H174" s="196">
        <v>27</v>
      </c>
      <c r="I174" s="197"/>
      <c r="J174" s="198">
        <f>ROUND(I174*H174,2)</f>
        <v>0</v>
      </c>
      <c r="K174" s="194" t="s">
        <v>969</v>
      </c>
      <c r="L174" s="39"/>
      <c r="M174" s="199" t="s">
        <v>1</v>
      </c>
      <c r="N174" s="200" t="s">
        <v>41</v>
      </c>
      <c r="O174" s="71"/>
      <c r="P174" s="201">
        <f>O174*H174</f>
        <v>0</v>
      </c>
      <c r="Q174" s="201">
        <v>0.0001</v>
      </c>
      <c r="R174" s="201">
        <f>Q174*H174</f>
        <v>0.0027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162</v>
      </c>
      <c r="AT174" s="203" t="s">
        <v>157</v>
      </c>
      <c r="AU174" s="203" t="s">
        <v>86</v>
      </c>
      <c r="AY174" s="17" t="s">
        <v>155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7" t="s">
        <v>84</v>
      </c>
      <c r="BK174" s="204">
        <f>ROUND(I174*H174,2)</f>
        <v>0</v>
      </c>
      <c r="BL174" s="17" t="s">
        <v>162</v>
      </c>
      <c r="BM174" s="203" t="s">
        <v>1283</v>
      </c>
    </row>
    <row r="175" spans="2:63" s="12" customFormat="1" ht="22.7" customHeight="1">
      <c r="B175" s="176"/>
      <c r="C175" s="177"/>
      <c r="D175" s="178" t="s">
        <v>75</v>
      </c>
      <c r="E175" s="190" t="s">
        <v>456</v>
      </c>
      <c r="F175" s="190" t="s">
        <v>457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P176</f>
        <v>0</v>
      </c>
      <c r="Q175" s="184"/>
      <c r="R175" s="185">
        <f>R176</f>
        <v>0</v>
      </c>
      <c r="S175" s="184"/>
      <c r="T175" s="186">
        <f>T176</f>
        <v>0</v>
      </c>
      <c r="AR175" s="187" t="s">
        <v>84</v>
      </c>
      <c r="AT175" s="188" t="s">
        <v>75</v>
      </c>
      <c r="AU175" s="188" t="s">
        <v>84</v>
      </c>
      <c r="AY175" s="187" t="s">
        <v>155</v>
      </c>
      <c r="BK175" s="189">
        <f>BK176</f>
        <v>0</v>
      </c>
    </row>
    <row r="176" spans="1:65" s="2" customFormat="1" ht="48.95" customHeight="1">
      <c r="A176" s="34"/>
      <c r="B176" s="35"/>
      <c r="C176" s="192" t="s">
        <v>301</v>
      </c>
      <c r="D176" s="192" t="s">
        <v>157</v>
      </c>
      <c r="E176" s="193" t="s">
        <v>1218</v>
      </c>
      <c r="F176" s="194" t="s">
        <v>1219</v>
      </c>
      <c r="G176" s="195" t="s">
        <v>207</v>
      </c>
      <c r="H176" s="196">
        <v>7.435</v>
      </c>
      <c r="I176" s="197"/>
      <c r="J176" s="198">
        <f>ROUND(I176*H176,2)</f>
        <v>0</v>
      </c>
      <c r="K176" s="194" t="s">
        <v>969</v>
      </c>
      <c r="L176" s="39"/>
      <c r="M176" s="199" t="s">
        <v>1</v>
      </c>
      <c r="N176" s="200" t="s">
        <v>41</v>
      </c>
      <c r="O176" s="71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162</v>
      </c>
      <c r="AT176" s="203" t="s">
        <v>157</v>
      </c>
      <c r="AU176" s="203" t="s">
        <v>86</v>
      </c>
      <c r="AY176" s="17" t="s">
        <v>155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84</v>
      </c>
      <c r="BK176" s="204">
        <f>ROUND(I176*H176,2)</f>
        <v>0</v>
      </c>
      <c r="BL176" s="17" t="s">
        <v>162</v>
      </c>
      <c r="BM176" s="203" t="s">
        <v>1284</v>
      </c>
    </row>
    <row r="177" spans="2:63" s="12" customFormat="1" ht="25.9" customHeight="1">
      <c r="B177" s="176"/>
      <c r="C177" s="177"/>
      <c r="D177" s="178" t="s">
        <v>75</v>
      </c>
      <c r="E177" s="179" t="s">
        <v>462</v>
      </c>
      <c r="F177" s="179" t="s">
        <v>463</v>
      </c>
      <c r="G177" s="177"/>
      <c r="H177" s="177"/>
      <c r="I177" s="180"/>
      <c r="J177" s="181">
        <f>BK177</f>
        <v>0</v>
      </c>
      <c r="K177" s="177"/>
      <c r="L177" s="182"/>
      <c r="M177" s="183"/>
      <c r="N177" s="184"/>
      <c r="O177" s="184"/>
      <c r="P177" s="185">
        <f>P178</f>
        <v>0</v>
      </c>
      <c r="Q177" s="184"/>
      <c r="R177" s="185">
        <f>R178</f>
        <v>0</v>
      </c>
      <c r="S177" s="184"/>
      <c r="T177" s="186">
        <f>T178</f>
        <v>0</v>
      </c>
      <c r="AR177" s="187" t="s">
        <v>179</v>
      </c>
      <c r="AT177" s="188" t="s">
        <v>75</v>
      </c>
      <c r="AU177" s="188" t="s">
        <v>76</v>
      </c>
      <c r="AY177" s="187" t="s">
        <v>155</v>
      </c>
      <c r="BK177" s="189">
        <f>BK178</f>
        <v>0</v>
      </c>
    </row>
    <row r="178" spans="2:63" s="12" customFormat="1" ht="22.7" customHeight="1">
      <c r="B178" s="176"/>
      <c r="C178" s="177"/>
      <c r="D178" s="178" t="s">
        <v>75</v>
      </c>
      <c r="E178" s="190" t="s">
        <v>1224</v>
      </c>
      <c r="F178" s="190" t="s">
        <v>1225</v>
      </c>
      <c r="G178" s="177"/>
      <c r="H178" s="177"/>
      <c r="I178" s="180"/>
      <c r="J178" s="191">
        <f>BK178</f>
        <v>0</v>
      </c>
      <c r="K178" s="177"/>
      <c r="L178" s="182"/>
      <c r="M178" s="183"/>
      <c r="N178" s="184"/>
      <c r="O178" s="184"/>
      <c r="P178" s="185">
        <f>P179</f>
        <v>0</v>
      </c>
      <c r="Q178" s="184"/>
      <c r="R178" s="185">
        <f>R179</f>
        <v>0</v>
      </c>
      <c r="S178" s="184"/>
      <c r="T178" s="186">
        <f>T179</f>
        <v>0</v>
      </c>
      <c r="AR178" s="187" t="s">
        <v>179</v>
      </c>
      <c r="AT178" s="188" t="s">
        <v>75</v>
      </c>
      <c r="AU178" s="188" t="s">
        <v>84</v>
      </c>
      <c r="AY178" s="187" t="s">
        <v>155</v>
      </c>
      <c r="BK178" s="189">
        <f>BK179</f>
        <v>0</v>
      </c>
    </row>
    <row r="179" spans="1:65" s="2" customFormat="1" ht="16.5" customHeight="1">
      <c r="A179" s="34"/>
      <c r="B179" s="35"/>
      <c r="C179" s="192" t="s">
        <v>305</v>
      </c>
      <c r="D179" s="192" t="s">
        <v>157</v>
      </c>
      <c r="E179" s="193" t="s">
        <v>1226</v>
      </c>
      <c r="F179" s="194" t="s">
        <v>1227</v>
      </c>
      <c r="G179" s="195" t="s">
        <v>566</v>
      </c>
      <c r="H179" s="196">
        <v>1</v>
      </c>
      <c r="I179" s="197"/>
      <c r="J179" s="198">
        <f>ROUND(I179*H179,2)</f>
        <v>0</v>
      </c>
      <c r="K179" s="194" t="s">
        <v>969</v>
      </c>
      <c r="L179" s="39"/>
      <c r="M179" s="242" t="s">
        <v>1</v>
      </c>
      <c r="N179" s="243" t="s">
        <v>41</v>
      </c>
      <c r="O179" s="244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469</v>
      </c>
      <c r="AT179" s="203" t="s">
        <v>157</v>
      </c>
      <c r="AU179" s="203" t="s">
        <v>86</v>
      </c>
      <c r="AY179" s="17" t="s">
        <v>155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84</v>
      </c>
      <c r="BK179" s="204">
        <f>ROUND(I179*H179,2)</f>
        <v>0</v>
      </c>
      <c r="BL179" s="17" t="s">
        <v>469</v>
      </c>
      <c r="BM179" s="203" t="s">
        <v>1285</v>
      </c>
    </row>
    <row r="180" spans="1:31" s="2" customFormat="1" ht="6.95" customHeight="1">
      <c r="A180" s="34"/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39"/>
      <c r="M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</sheetData>
  <sheetProtection algorithmName="SHA-512" hashValue="MOQicwSaHO78lD/2av/x/GrzmxJR0oD9nDh3kExcWVN0BCpixAdkmJm7WJqP/23MVdTDw1zSnhKYz0v9AiWKNw==" saltValue="PLD9jsKqs7sxQQffzrZJ8LWA2sU3lrKRvKyxKnHCA5HBLLOB3DxBx80eD4kDI4Du7eB+PPVud/JVfY75b3UMnw==" spinCount="100000" sheet="1" objects="1" scenarios="1" formatColumns="0" formatRows="0" autoFilter="0"/>
  <autoFilter ref="C126:K179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DESKTOP-HEO79GD\tomas</dc:creator>
  <cp:keywords/>
  <dc:description/>
  <cp:lastModifiedBy>Hlavatá Kateřina</cp:lastModifiedBy>
  <dcterms:created xsi:type="dcterms:W3CDTF">2024-03-04T12:58:29Z</dcterms:created>
  <dcterms:modified xsi:type="dcterms:W3CDTF">2024-03-04T14:37:28Z</dcterms:modified>
  <cp:category/>
  <cp:version/>
  <cp:contentType/>
  <cp:contentStatus/>
</cp:coreProperties>
</file>