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101 - KOMUNIKACE" sheetId="2" r:id="rId2"/>
    <sheet name="102 - CHODNÍK" sheetId="3" r:id="rId3"/>
    <sheet name="103 - REKONSTRUKCE MK" sheetId="4" r:id="rId4"/>
  </sheets>
  <definedNames>
    <definedName name="_xlnm._FilterDatabase" localSheetId="1" hidden="1">'101 - KOMUNIKACE'!$C$127:$K$240</definedName>
    <definedName name="_xlnm._FilterDatabase" localSheetId="2" hidden="1">'102 - CHODNÍK'!$C$127:$K$236</definedName>
    <definedName name="_xlnm._FilterDatabase" localSheetId="3" hidden="1">'103 - REKONSTRUKCE MK'!$C$125:$K$199</definedName>
    <definedName name="_xlnm.Print_Area" localSheetId="1">'101 - KOMUNIKACE'!$C$4:$J$76,'101 - KOMUNIKACE'!$C$82:$J$109,'101 - KOMUNIKACE'!$C$115:$K$240</definedName>
    <definedName name="_xlnm.Print_Area" localSheetId="2">'102 - CHODNÍK'!$C$4:$J$76,'102 - CHODNÍK'!$C$82:$J$109,'102 - CHODNÍK'!$C$115:$K$236</definedName>
    <definedName name="_xlnm.Print_Area" localSheetId="3">'103 - REKONSTRUKCE MK'!$C$4:$J$76,'103 - REKONSTRUKCE MK'!$C$82:$J$107,'103 - REKONSTRUKCE MK'!$C$113:$K$199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'101 - KOMUNIKACE'!$127:$127</definedName>
    <definedName name="_xlnm.Print_Titles" localSheetId="2">'102 - CHODNÍK'!$127:$127</definedName>
    <definedName name="_xlnm.Print_Titles" localSheetId="3">'103 - REKONSTRUKCE MK'!$125:$125</definedName>
  </definedNames>
  <calcPr calcId="162913"/>
</workbook>
</file>

<file path=xl/sharedStrings.xml><?xml version="1.0" encoding="utf-8"?>
<sst xmlns="http://schemas.openxmlformats.org/spreadsheetml/2006/main" count="3956" uniqueCount="710">
  <si>
    <t>Export Komplet</t>
  </si>
  <si>
    <t/>
  </si>
  <si>
    <t>2.0</t>
  </si>
  <si>
    <t>ZAMOK</t>
  </si>
  <si>
    <t>False</t>
  </si>
  <si>
    <t>{4a2f2003-315b-46d5-8ac8-ab0fcc105c8c}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</si>
  <si>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</si>
  <si>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</si>
  <si>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</si>
  <si>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</si>
  <si>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</si>
  <si>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</si>
  <si>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</si>
  <si>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</si>
  <si>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</si>
  <si>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</si>
  <si>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</si>
  <si>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II/171 PRŮTAH BĚŠINY</t>
  </si>
  <si>
    <t>KSO:</t>
  </si>
  <si>
    <t>CC-CZ:</t>
  </si>
  <si>
    <t>Místo:</t>
  </si>
  <si>
    <t xml:space="preserve"> </t>
  </si>
  <si>
    <t>Datum:</t>
  </si>
  <si>
    <t>14. 12. 2022</t>
  </si>
  <si>
    <t>Zadavatel:</t>
  </si>
  <si>
    <t>IČ:</t>
  </si>
  <si>
    <t>DIČ:</t>
  </si>
  <si>
    <t>Uchazeč:</t>
  </si>
  <si>
    <t>Vyplň údaj</t>
  </si>
  <si>
    <t>Projektant:</t>
  </si>
  <si>
    <t>MACÁN PROJEKCE DS s.r.o.</t>
  </si>
  <si>
    <t>True</t>
  </si>
  <si>
    <t>Zpracovatel:</t>
  </si>
  <si>
    <t>Ing. Tomáš Macán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</si>
  <si>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</si>
  <si>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</si>
  <si>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</si>
  <si>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</si>
  <si>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</si>
  <si>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</si>
  <si>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</si>
  <si>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</si>
  <si>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</si>
  <si>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</si>
  <si>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</si>
  <si>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</si>
  <si>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</si>
  <si>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</si>
  <si>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</si>
  <si>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</si>
  <si>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</si>
  <si>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</si>
  <si>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</si>
  <si>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</si>
  <si>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</si>
  <si>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</si>
  <si>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</si>
  <si>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</si>
  <si>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</si>
  <si>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</si>
  <si>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</si>
  <si>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</si>
  <si>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</si>
  <si>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</si>
  <si>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</si>
  <si>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</si>
  <si>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</si>
  <si>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</si>
  <si>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</si>
  <si>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</si>
  <si>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</si>
  <si>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</si>
  <si>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</si>
  <si>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</si>
  <si>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</si>
  <si>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</si>
  <si>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</si>
  <si>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</si>
  <si>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</si>
  <si>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</si>
  <si>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</si>
  <si>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KOMUNIKACE</t>
  </si>
  <si>
    <t>STA</t>
  </si>
  <si>
    <t>1</t>
  </si>
  <si>
    <t>{f8ae7817-e2ef-4e8a-a99f-fe6e1f999026}</t>
  </si>
  <si>
    <t>2</t>
  </si>
  <si>
    <t>102</t>
  </si>
  <si>
    <t>CHODNÍK</t>
  </si>
  <si>
    <t>{672f3384-ed0f-4169-bcd8-b45881d1a102}</t>
  </si>
  <si>
    <t>103</t>
  </si>
  <si>
    <t>REKONSTRUKCE MK</t>
  </si>
  <si>
    <t>{29c8161b-39c1-4d4d-9cb6-609c70e87059}</t>
  </si>
  <si>
    <t>KRYCÍ LIST SOUPISU PRACÍ</t>
  </si>
  <si>
    <t>Objekt:</t>
  </si>
  <si>
    <t>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</si>
  <si>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</si>
  <si>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</si>
  <si>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</si>
  <si>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</si>
  <si>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</si>
  <si>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</si>
  <si>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</si>
  <si>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</si>
  <si>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</si>
  <si>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</si>
  <si>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</si>
  <si>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</si>
  <si>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</si>
  <si>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</si>
  <si>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</si>
  <si>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</si>
  <si>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</si>
  <si>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</si>
  <si>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</si>
  <si>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</si>
  <si>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</si>
  <si>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</si>
  <si>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</si>
  <si>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</si>
  <si>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</si>
  <si>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</si>
  <si>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</si>
  <si>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</si>
  <si>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</si>
  <si>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</si>
  <si>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</si>
  <si>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</si>
  <si>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</si>
  <si>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</si>
  <si>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</si>
  <si>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113154114</t>
  </si>
  <si>
    <t>Frézování živičného podkladu nebo krytu s naložením na dopravní prostředek plochy do 500 m2 bez překážek v trase pruhu šířky do 0,5 m, tloušťky vrstvy 100 mm</t>
  </si>
  <si>
    <t>m2</t>
  </si>
  <si>
    <t>CS ÚRS 2022 02</t>
  </si>
  <si>
    <t>4</t>
  </si>
  <si>
    <t>-1351295452</t>
  </si>
  <si>
    <t>P</t>
  </si>
  <si>
    <t>Poznámka k položce:
přesah ACP o 0,50 m proti vrtvě z MZK</t>
  </si>
  <si>
    <t>VV</t>
  </si>
  <si>
    <t>323*0,5</t>
  </si>
  <si>
    <t>113154364</t>
  </si>
  <si>
    <t>Frézování živičného podkladu nebo krytu s naložením na dopravní prostředek plochy přes 1 000 do 10 000 m2 s překážkami v trase pruhu šířky přes 1 m do 2 m, tloušťky vrstvy 100 mm</t>
  </si>
  <si>
    <t>-1160874859</t>
  </si>
  <si>
    <t>3</t>
  </si>
  <si>
    <t>132254101</t>
  </si>
  <si>
    <t>Hloubení zapažených rýh šířky do 800 mm strojně s urovnáním dna do předepsaného profilu a spádu v hornině třídy těžitelnosti I skupiny 3 do 20 m3</t>
  </si>
  <si>
    <t>m3</t>
  </si>
  <si>
    <t>-1475467740</t>
  </si>
  <si>
    <t>rýha potrubí - zatrubnění příkopu</t>
  </si>
  <si>
    <t>58*1*1</t>
  </si>
  <si>
    <t>rýha přípojky uliční vpusti</t>
  </si>
  <si>
    <t>125*1*2+37*2*2</t>
  </si>
  <si>
    <t>rýha rigolu</t>
  </si>
  <si>
    <t>0,5*125</t>
  </si>
  <si>
    <t>Součet</t>
  </si>
  <si>
    <t>162751117R</t>
  </si>
  <si>
    <t>Vodorovné přemístění výkopku nebo sypaniny po suchu na obvyklém dopravním prostředku, bez naložení výkopku, avšak se složením bez rozhrnutí z horniny třídy těžitelnosti I skupiny 1 až 3 na skládku včetně likvidace</t>
  </si>
  <si>
    <t>-1984004329</t>
  </si>
  <si>
    <t>518,5</t>
  </si>
  <si>
    <t>5</t>
  </si>
  <si>
    <t>174151101</t>
  </si>
  <si>
    <t>Zásyp sypaninou z jakékoliv horniny strojně s uložením výkopku ve vrstvách se zhutněním jam, šachet, rýh nebo kolem objektů v těchto vykopávkách</t>
  </si>
  <si>
    <t>467232447</t>
  </si>
  <si>
    <t>125*1*2+2*2*37</t>
  </si>
  <si>
    <t>6</t>
  </si>
  <si>
    <t>M</t>
  </si>
  <si>
    <t>58331200R</t>
  </si>
  <si>
    <t>kamenivo mimo normu</t>
  </si>
  <si>
    <t>t</t>
  </si>
  <si>
    <t>8</t>
  </si>
  <si>
    <t>-2107954975</t>
  </si>
  <si>
    <t>398*2 "Přepočtené koeficientem množství</t>
  </si>
  <si>
    <t>Svislé a kompletní konstrukce</t>
  </si>
  <si>
    <t>7</t>
  </si>
  <si>
    <t>348171111</t>
  </si>
  <si>
    <t>Osazení mostního ocelového zábradlí přímo do betonu říms</t>
  </si>
  <si>
    <t>m</t>
  </si>
  <si>
    <t>CS ÚRS 2023 02</t>
  </si>
  <si>
    <t>712025989</t>
  </si>
  <si>
    <t>22+23</t>
  </si>
  <si>
    <t>55391530R</t>
  </si>
  <si>
    <t>mostní zábradlí se svislou výplní</t>
  </si>
  <si>
    <t>-469791866</t>
  </si>
  <si>
    <t>Vodorovné konstrukce</t>
  </si>
  <si>
    <t>9</t>
  </si>
  <si>
    <t>452312131</t>
  </si>
  <si>
    <t>Podkladní a zajišťovací konstrukce z betonu prostého v otevřeném výkopu sedlové lože pod potrubí z betonu tř. C 12/15</t>
  </si>
  <si>
    <t>-829478290</t>
  </si>
  <si>
    <t>(44+14)*0,5</t>
  </si>
  <si>
    <t>10</t>
  </si>
  <si>
    <t>452321151</t>
  </si>
  <si>
    <t>Podkladní a zajišťovací konstrukce z betonu železového v otevřeném výkopu desky pod potrubí, stoky a drobné objekty z betonu tř. C 20/25</t>
  </si>
  <si>
    <t>153807655</t>
  </si>
  <si>
    <t>Poznámka k položce:
zalití stávajícho potrubí propustku</t>
  </si>
  <si>
    <t>10*3,14*0,3*0,3</t>
  </si>
  <si>
    <t>Komunikace pozemní</t>
  </si>
  <si>
    <t>11</t>
  </si>
  <si>
    <t>564861011</t>
  </si>
  <si>
    <t>Podklad ze štěrkodrti ŠD s rozprostřením a zhutněním plochy jednotlivě do 100 m2, po zhutnění tl. 200 mm</t>
  </si>
  <si>
    <t>22906257</t>
  </si>
  <si>
    <t>12</t>
  </si>
  <si>
    <t>564871011</t>
  </si>
  <si>
    <t>Podklad ze štěrkodrti ŠD s rozprostřením a zhutněním plochy jednotlivě do 100 m2, po zhutnění tl. 250 mm</t>
  </si>
  <si>
    <t>-1792244935</t>
  </si>
  <si>
    <t>Poznámka k položce:
lože rigolu</t>
  </si>
  <si>
    <t>125*1,3 "Přepočtené koeficientem množství</t>
  </si>
  <si>
    <t>13</t>
  </si>
  <si>
    <t>564962111</t>
  </si>
  <si>
    <t>Podklad z mechanicky zpevněného kameniva MZK (minerální beton) s rozprostřením a s hutněním, po zhutnění tl. 200 mm</t>
  </si>
  <si>
    <t>1158274246</t>
  </si>
  <si>
    <t>14</t>
  </si>
  <si>
    <t>565166111</t>
  </si>
  <si>
    <t>Asfaltový beton vrstva podkladní ACP 22 (obalované kamenivo hrubozrnné - OKH) s rozprostřením a zhutněním v pruhu šířky přes 1,5 do 3 m, po zhutnění tl. 80 mm</t>
  </si>
  <si>
    <t>-1433868695</t>
  </si>
  <si>
    <t>rozšiřovací rýha</t>
  </si>
  <si>
    <t>282</t>
  </si>
  <si>
    <t>přesah 0,5m přes vrstvu MZK</t>
  </si>
  <si>
    <t>569931132</t>
  </si>
  <si>
    <t>Zpevnění krajnic nebo komunikací pro pěší s rozprostřením a zhutněním, po zhutnění asfaltovým recyklátem tl. 100 mm</t>
  </si>
  <si>
    <t>8796292</t>
  </si>
  <si>
    <t>16</t>
  </si>
  <si>
    <t>573231106</t>
  </si>
  <si>
    <t>Postřik spojovací PS bez posypu kamenivem ze silniční emulze, v množství 0,30 kg/m2</t>
  </si>
  <si>
    <t>931712143</t>
  </si>
  <si>
    <t>17</t>
  </si>
  <si>
    <t>573231108</t>
  </si>
  <si>
    <t>Postřik spojovací PS bez posypu kamenivem ze silniční emulze, v množství 0,50 kg/m2</t>
  </si>
  <si>
    <t>501692009</t>
  </si>
  <si>
    <t>18</t>
  </si>
  <si>
    <t>577144131</t>
  </si>
  <si>
    <t>Asfaltový beton vrstva obrusná ACO 11 (ABS) s rozprostřením a se zhutněním z modifikovaného asfaltu v pruhu šířky přes do 1,5 do 3 m, po zhutnění tl. 50 mm</t>
  </si>
  <si>
    <t>-1555756736</t>
  </si>
  <si>
    <t>19</t>
  </si>
  <si>
    <t>577145132</t>
  </si>
  <si>
    <t>Asfaltový beton vrstva ložní ACL 16 (ABH) s rozprostřením a zhutněním z modifikovaného asfaltu v pruhu šířky přes 1,5 do 3 m, po zhutnění tl. 50 mm</t>
  </si>
  <si>
    <t>465968764</t>
  </si>
  <si>
    <t>20</t>
  </si>
  <si>
    <t>597661112</t>
  </si>
  <si>
    <t>Rigol dlážděný do lože z betonu prostého tl. 150 mm, s vyplněním a zatřením spár cementovou maltou z dlažebních kostek velkých</t>
  </si>
  <si>
    <t>-661767024</t>
  </si>
  <si>
    <t>Trubní vedení</t>
  </si>
  <si>
    <t>817394111R</t>
  </si>
  <si>
    <t>Montáž betonových útesů s hrdlem na potrubí betonovém a železobetonovém DN 400 komplet včetně materiálu</t>
  </si>
  <si>
    <t>kpl</t>
  </si>
  <si>
    <t>-58112365</t>
  </si>
  <si>
    <t>Poznámka k položce:
napojení uličních vpustí na stávající potrubí</t>
  </si>
  <si>
    <t>22</t>
  </si>
  <si>
    <t>871310320</t>
  </si>
  <si>
    <t>Montáž kanalizačního potrubí z plastů z polypropylenu PP hladkého plnostěnného SN 12 DN 150</t>
  </si>
  <si>
    <t>-1798316954</t>
  </si>
  <si>
    <t>Poznámka k položce:
kanalizační přípojky</t>
  </si>
  <si>
    <t>23</t>
  </si>
  <si>
    <t>28617025</t>
  </si>
  <si>
    <t>trubka kanalizační PP plnostěnná třívrstvá DN 150x1000mm SN12</t>
  </si>
  <si>
    <t>1238417705</t>
  </si>
  <si>
    <t>125*1,015 "Přepočtené koeficientem množství</t>
  </si>
  <si>
    <t>24</t>
  </si>
  <si>
    <t>871370320</t>
  </si>
  <si>
    <t>Montáž kanalizačního potrubí z plastů z polypropylenu PP hladkého plnostěnného SN 12 DN 300</t>
  </si>
  <si>
    <t>-556252076</t>
  </si>
  <si>
    <t>Poznámka k položce:
zatrubnění příkopu</t>
  </si>
  <si>
    <t>44+14</t>
  </si>
  <si>
    <t>25</t>
  </si>
  <si>
    <t>28617028</t>
  </si>
  <si>
    <t>trubka kanalizační PP plnostěnná třívrstvá DN 300x1000mm SN12</t>
  </si>
  <si>
    <t>-129410626</t>
  </si>
  <si>
    <t>58*1,015 "Přepočtené koeficientem množství</t>
  </si>
  <si>
    <t>26</t>
  </si>
  <si>
    <t>895941301</t>
  </si>
  <si>
    <t>Osazení vpusti uliční z betonových dílců DN 450 dno s výtokem</t>
  </si>
  <si>
    <t>kus</t>
  </si>
  <si>
    <t>249905124</t>
  </si>
  <si>
    <t>27</t>
  </si>
  <si>
    <t>59224495</t>
  </si>
  <si>
    <t>vpusť uliční DN 450 kaliště nízké 450/240x50mm</t>
  </si>
  <si>
    <t>1168557593</t>
  </si>
  <si>
    <t>28</t>
  </si>
  <si>
    <t>895941313</t>
  </si>
  <si>
    <t>Osazení vpusti uliční z betonových dílců DN 450 skruž horní 295 mm</t>
  </si>
  <si>
    <t>-1702081584</t>
  </si>
  <si>
    <t>29</t>
  </si>
  <si>
    <t>59224484</t>
  </si>
  <si>
    <t>vpusť uliční DN 450 konus 11x325</t>
  </si>
  <si>
    <t>-1048288940</t>
  </si>
  <si>
    <t>30</t>
  </si>
  <si>
    <t>59224483</t>
  </si>
  <si>
    <t>vpusť uliční DN 450 vyrovnávací prstenec pro rám 300x500mm</t>
  </si>
  <si>
    <t>1420332543</t>
  </si>
  <si>
    <t>31</t>
  </si>
  <si>
    <t>895941323</t>
  </si>
  <si>
    <t>Osazení vpusti uliční z betonových dílců DN 450 skruž středová 570 mm</t>
  </si>
  <si>
    <t>1814603891</t>
  </si>
  <si>
    <t>32</t>
  </si>
  <si>
    <t>59224490</t>
  </si>
  <si>
    <t>vpusť uliční DN 450 skruž průběžná s odtokem 150mm PVC 450/450x50mm</t>
  </si>
  <si>
    <t>-1183726800</t>
  </si>
  <si>
    <t>33</t>
  </si>
  <si>
    <t>59224487</t>
  </si>
  <si>
    <t>vpusť uliční DN 450 skruž střední betonová 450/295x50mm</t>
  </si>
  <si>
    <t>1141954939</t>
  </si>
  <si>
    <t>34</t>
  </si>
  <si>
    <t>899204112</t>
  </si>
  <si>
    <t>Osazení mříží litinových včetně rámů a košů na bahno pro třídu zatížení D400, E600</t>
  </si>
  <si>
    <t>863322043</t>
  </si>
  <si>
    <t>35</t>
  </si>
  <si>
    <t>28661789</t>
  </si>
  <si>
    <t>koš kalový ocelový pro silniční vpusť 425mm vč. madla</t>
  </si>
  <si>
    <t>-1943780728</t>
  </si>
  <si>
    <t>36</t>
  </si>
  <si>
    <t>55242322</t>
  </si>
  <si>
    <t>mříž D 400 - plochá 300x500mm</t>
  </si>
  <si>
    <t>-409972557</t>
  </si>
  <si>
    <t>37</t>
  </si>
  <si>
    <t>899331111</t>
  </si>
  <si>
    <t>Výšková úprava uličního vstupu nebo vpusti do 200 mm zvýšením poklopu</t>
  </si>
  <si>
    <t>2003783739</t>
  </si>
  <si>
    <t>38</t>
  </si>
  <si>
    <t>899431111</t>
  </si>
  <si>
    <t>Výšková úprava uličního vstupu nebo vpusti do 200 mm zvýšením krycího hrnce, šoupěte nebo hydrantu bez úpravy armatur</t>
  </si>
  <si>
    <t>-1418988204</t>
  </si>
  <si>
    <t>39</t>
  </si>
  <si>
    <t>899623161</t>
  </si>
  <si>
    <t>Obetonování potrubí nebo zdiva stok betonem prostým v otevřeném výkopu, betonem tř. C 20/25</t>
  </si>
  <si>
    <t>-947844506</t>
  </si>
  <si>
    <t>Poznámka k položce:
zatrubnění přkopu</t>
  </si>
  <si>
    <t>29,000*0,5</t>
  </si>
  <si>
    <t>Ostatní konstrukce a práce, bourání</t>
  </si>
  <si>
    <t>40</t>
  </si>
  <si>
    <t>915121121</t>
  </si>
  <si>
    <t>Vodorovné dopravní značení stříkané barvou vodící čára bílá šířky 250 mm přerušovaná základní</t>
  </si>
  <si>
    <t>2051124811</t>
  </si>
  <si>
    <t>41</t>
  </si>
  <si>
    <t>915131111</t>
  </si>
  <si>
    <t>Vodorovné dopravní značení stříkané barvou přechody pro chodce, šipky, symboly bílé základní</t>
  </si>
  <si>
    <t>379640103</t>
  </si>
  <si>
    <t>5+5</t>
  </si>
  <si>
    <t>42</t>
  </si>
  <si>
    <t>915221122</t>
  </si>
  <si>
    <t>Vodorovné dopravní značení stříkaným plastem vodící čára bílá šířky 250 mm přerušovaná retroreflexní</t>
  </si>
  <si>
    <t>-2132800616</t>
  </si>
  <si>
    <t>43</t>
  </si>
  <si>
    <t>915231112</t>
  </si>
  <si>
    <t>Vodorovné dopravní značení stříkaným plastem přechody pro chodce, šipky, symboly nápisy bílé retroreflexní</t>
  </si>
  <si>
    <t>-349911323</t>
  </si>
  <si>
    <t>44</t>
  </si>
  <si>
    <t>919112213</t>
  </si>
  <si>
    <t>Řezání dilatačních spár v živičném krytu vytvoření komůrky pro těsnící zálivku šířky 10 mm, hloubky 25 mm</t>
  </si>
  <si>
    <t>-1013308479</t>
  </si>
  <si>
    <t>45</t>
  </si>
  <si>
    <t>919122112</t>
  </si>
  <si>
    <t>Utěsnění dilatačních spár zálivkou za tepla v cementobetonovém nebo živičném krytu včetně adhezního nátěru s těsnicím profilem pod zálivkou, pro komůrky šířky 10 mm, hloubky 25 mm</t>
  </si>
  <si>
    <t>-2051306564</t>
  </si>
  <si>
    <t>46</t>
  </si>
  <si>
    <t>919441211</t>
  </si>
  <si>
    <t>Čelo propustku včetně římsy ze zdiva z lomového kamene, pro propustek z trub DN 300 až 500 mm</t>
  </si>
  <si>
    <t>-673256385</t>
  </si>
  <si>
    <t>47</t>
  </si>
  <si>
    <t>919735112</t>
  </si>
  <si>
    <t>Řezání stávajícího živičného krytu nebo podkladu hloubky přes 50 do 100 mm</t>
  </si>
  <si>
    <t>2033327345</t>
  </si>
  <si>
    <t>48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</si>
  <si>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</si>
  <si>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</si>
  <si>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1822691803</t>
  </si>
  <si>
    <t>49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</si>
  <si>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</si>
  <si>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</si>
  <si>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407420556</t>
  </si>
  <si>
    <t>50</t>
  </si>
  <si>
    <t>961041211</t>
  </si>
  <si>
    <t>Bourání mostních konstrukcí základů z prostého betonu</t>
  </si>
  <si>
    <t>1347795947</t>
  </si>
  <si>
    <t>Poznámka k položce:
stávající čela propustku</t>
  </si>
  <si>
    <t>51</t>
  </si>
  <si>
    <t>966075141</t>
  </si>
  <si>
    <t>Odstranění různých konstrukcí na mostech kovového zábradlí vcelku</t>
  </si>
  <si>
    <t>1820810254</t>
  </si>
  <si>
    <t>997</t>
  </si>
  <si>
    <t>Přesun sutě</t>
  </si>
  <si>
    <t>52</t>
  </si>
  <si>
    <t>997221551</t>
  </si>
  <si>
    <t>Vodorovná doprava suti bez naložení, ale se složením a s hrubým urovnáním ze sypkých materiálů, na skládku včetně likvidace</t>
  </si>
  <si>
    <t>536344508</t>
  </si>
  <si>
    <t>Poznámka k položce:
čištění krajnic a příkopů</t>
  </si>
  <si>
    <t>53</t>
  </si>
  <si>
    <t>997221551R</t>
  </si>
  <si>
    <t>Vodorovná doprava suti bez naložení,na skládku SÚSPK v Sušici</t>
  </si>
  <si>
    <t>-2009509862</t>
  </si>
  <si>
    <t>Poznámka k položce:
asfaltový recyklát třídy T1</t>
  </si>
  <si>
    <t>998</t>
  </si>
  <si>
    <t>Přesun hmot</t>
  </si>
  <si>
    <t>54</t>
  </si>
  <si>
    <t>998225111</t>
  </si>
  <si>
    <t>Přesun hmot pro komunikace s krytem z kameniva, monolitickým betonovým nebo živičným dopravní vzdálenost do 200 m jakékoliv délky objektu</t>
  </si>
  <si>
    <t>-1791301498</t>
  </si>
  <si>
    <t>VRN</t>
  </si>
  <si>
    <t>Vedlejší rozpočtové náklady</t>
  </si>
  <si>
    <t>VRN1</t>
  </si>
  <si>
    <t>Průzkumné, geodetické a projektové práce</t>
  </si>
  <si>
    <t>55</t>
  </si>
  <si>
    <t>012203000</t>
  </si>
  <si>
    <t>Geodetické práce při provádění stavby</t>
  </si>
  <si>
    <t>ks</t>
  </si>
  <si>
    <t>1024</t>
  </si>
  <si>
    <t>1753441096</t>
  </si>
  <si>
    <t>56</t>
  </si>
  <si>
    <t>012303000</t>
  </si>
  <si>
    <t>Geodetické práce po výstavbě</t>
  </si>
  <si>
    <t>129145164</t>
  </si>
  <si>
    <t>Poznámka k položce:
zaměření skutečného provedení stavby</t>
  </si>
  <si>
    <t>57</t>
  </si>
  <si>
    <t>012403000</t>
  </si>
  <si>
    <t>Kartografické práce</t>
  </si>
  <si>
    <t>-682649866</t>
  </si>
  <si>
    <t>Poznámka k položce:
geometrický plán</t>
  </si>
  <si>
    <t>58</t>
  </si>
  <si>
    <t>013254000</t>
  </si>
  <si>
    <t>Dokumentace skutečného provedení stavby</t>
  </si>
  <si>
    <t>1781653740</t>
  </si>
  <si>
    <t>VRN3</t>
  </si>
  <si>
    <t>Zařízení staveniště</t>
  </si>
  <si>
    <t>59</t>
  </si>
  <si>
    <t>030001000</t>
  </si>
  <si>
    <t>1296087225</t>
  </si>
  <si>
    <t>60</t>
  </si>
  <si>
    <t>034303000</t>
  </si>
  <si>
    <t>Dopravní značení na staveništi včetně inženýrské činnosti</t>
  </si>
  <si>
    <t>kč</t>
  </si>
  <si>
    <t>-1739174389</t>
  </si>
  <si>
    <t>61</t>
  </si>
  <si>
    <t>039103000</t>
  </si>
  <si>
    <t>Rozebrání, bourání a odvoz zařízení staveniště</t>
  </si>
  <si>
    <t>1107298160</t>
  </si>
  <si>
    <t>102 - CHODNÍK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</si>
  <si>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</si>
  <si>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</si>
  <si>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CS ÚRS 2022 01</t>
  </si>
  <si>
    <t>814334066</t>
  </si>
  <si>
    <t>113106192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</si>
  <si>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cementovou maltou</t>
  </si>
  <si>
    <t>327103820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</si>
  <si>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</si>
  <si>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</si>
  <si>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1768528551</t>
  </si>
  <si>
    <t>113202111</t>
  </si>
  <si>
    <t>Vytrhání obrub  s vybouráním lože, s přemístěním hmot na skládku na vzdálenost do 3 m nebo s naložením na dopravní prostředek z krajníků nebo obrubníků stojatých</t>
  </si>
  <si>
    <t>-1832786702</t>
  </si>
  <si>
    <t>122251103</t>
  </si>
  <si>
    <t>Odkopávky a prokopávky nezapažené strojně v hornině třídy těžitelnosti I skupiny 3 přes 50 do 100 m3</t>
  </si>
  <si>
    <t>2126078186</t>
  </si>
  <si>
    <t>chodník</t>
  </si>
  <si>
    <t>1825*0,25</t>
  </si>
  <si>
    <t>sjezdy</t>
  </si>
  <si>
    <t>1825*0,47</t>
  </si>
  <si>
    <t>slepecká dlažba</t>
  </si>
  <si>
    <t>179*0,47</t>
  </si>
  <si>
    <t>parkoviště</t>
  </si>
  <si>
    <t>125*0,42</t>
  </si>
  <si>
    <t>1450,63*1,1 "Přepočtené koeficientem množství</t>
  </si>
  <si>
    <t>132151104</t>
  </si>
  <si>
    <t>Hloubení nezapažených rýh šířky do 800 mm strojně s urovnáním dna do předepsaného profilu a spádu v hornině třídy těžitelnosti I skupiny 1 a 2 přes 100 m3</t>
  </si>
  <si>
    <t>-1421931577</t>
  </si>
  <si>
    <t>Poznámka k položce:
rýha pro silniční obrubu</t>
  </si>
  <si>
    <t>1609*0,3*0,2</t>
  </si>
  <si>
    <t>162701105R</t>
  </si>
  <si>
    <t>Vodorovné přemístění výkopku nebo sypaniny po suchu  na obvyklém dopravním prostředku, bez naložení výkopku, avšak se složením bez rozhrnutí z horniny tř. 1 až 4 na skládku včetně likvidace v souladu se zákonem o odpadech</t>
  </si>
  <si>
    <t>-579820954</t>
  </si>
  <si>
    <t>1595,7+96,54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</si>
  <si>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</si>
  <si>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</si>
  <si>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-1995453599</t>
  </si>
  <si>
    <t>45*0,5</t>
  </si>
  <si>
    <t>58331351</t>
  </si>
  <si>
    <t>kamenivo těžené drobné frakce 0/4</t>
  </si>
  <si>
    <t>-998337748</t>
  </si>
  <si>
    <t>22,5*2 "Přepočtené koeficientem množství</t>
  </si>
  <si>
    <t>181351003</t>
  </si>
  <si>
    <t>Rozprostření a urovnání ornice v rovině nebo ve svahu sklonu do 1:5 strojně při souvislé ploše do 100 m2, tl. vrstvy do 200 mm</t>
  </si>
  <si>
    <t>-1066581671</t>
  </si>
  <si>
    <t>10371500</t>
  </si>
  <si>
    <t>substrát pro trávníky VL</t>
  </si>
  <si>
    <t>-1353240798</t>
  </si>
  <si>
    <t>680*0,2 "Přepočtené koeficientem množství</t>
  </si>
  <si>
    <t>181411131</t>
  </si>
  <si>
    <t>Založení trávníku na půdě předem připravené plochy do 1000 m2 výsevem včetně utažení parkového v rovině nebo na svahu do 1:5</t>
  </si>
  <si>
    <t>1995113221</t>
  </si>
  <si>
    <t>00572410</t>
  </si>
  <si>
    <t>osivo směs travní parková</t>
  </si>
  <si>
    <t>kg</t>
  </si>
  <si>
    <t>1987163606</t>
  </si>
  <si>
    <t>680*0,02 "Přepočtené koeficientem množství</t>
  </si>
  <si>
    <t>181951112</t>
  </si>
  <si>
    <t>Úprava pláně vyrovnáním výškových rozdílů strojně v hornině třídy těžitelnosti I, skupiny 1 až 3 se zhutněním</t>
  </si>
  <si>
    <t>-308419189</t>
  </si>
  <si>
    <t>1825+758+179+125</t>
  </si>
  <si>
    <t>2887*1,1 "Přepočtené koeficientem množství</t>
  </si>
  <si>
    <t>339921132</t>
  </si>
  <si>
    <t>Osazování palisád  betonových v řadě se zabetonováním výšky palisády přes 500 do 1000 mm</t>
  </si>
  <si>
    <t>-1551573324</t>
  </si>
  <si>
    <t>59228284</t>
  </si>
  <si>
    <t>palisáda betonová půlkulatá přírodní 1000x200mm</t>
  </si>
  <si>
    <t>-859111413</t>
  </si>
  <si>
    <t>75*5,715 "Přepočtené koeficientem množství</t>
  </si>
  <si>
    <t>59228288</t>
  </si>
  <si>
    <t>palisáda betonová půlkulatá barevná 200x600mm</t>
  </si>
  <si>
    <t>1109897967</t>
  </si>
  <si>
    <t>70*5,715</t>
  </si>
  <si>
    <t>952223735</t>
  </si>
  <si>
    <t>45,000*0,3</t>
  </si>
  <si>
    <t>564831011</t>
  </si>
  <si>
    <t>Podklad ze štěrkodrti ŠD s rozprostřením a zhutněním plochy jednotlivě do 100 m2, po zhutnění tl. 100 mm</t>
  </si>
  <si>
    <t>-582804323</t>
  </si>
  <si>
    <t>Poznámka k položce:
lože silničního obrubníku</t>
  </si>
  <si>
    <t>1609*0,3</t>
  </si>
  <si>
    <t>564851011</t>
  </si>
  <si>
    <t>Podklad ze štěrkodrti ŠD s rozprostřením a zhutněním plochy jednotlivě do 100 m2, po zhutnění tl. 150 mm</t>
  </si>
  <si>
    <t>-83441704</t>
  </si>
  <si>
    <t>1825</t>
  </si>
  <si>
    <t>758</t>
  </si>
  <si>
    <t>179</t>
  </si>
  <si>
    <t>125*2</t>
  </si>
  <si>
    <t>1280893001</t>
  </si>
  <si>
    <t>758+179</t>
  </si>
  <si>
    <t>937*1,1 "Přepočtené koeficientem množství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</si>
  <si>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</si>
  <si>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</si>
  <si>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1245426106</t>
  </si>
  <si>
    <t>59245018</t>
  </si>
  <si>
    <t>dlažba tvar obdélník betonová 200x100x60mm přírodní</t>
  </si>
  <si>
    <t>-240039212</t>
  </si>
  <si>
    <t>1825*1,03 "Přepočtené koeficientem množství</t>
  </si>
  <si>
    <t>596212210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</si>
  <si>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do 50 m2</t>
  </si>
  <si>
    <t>93228357</t>
  </si>
  <si>
    <t>758+125+179</t>
  </si>
  <si>
    <t>59245226</t>
  </si>
  <si>
    <t>dlažba tvar obdélník betonová pro nevidomé 200x100x80mm barevná</t>
  </si>
  <si>
    <t>438732598</t>
  </si>
  <si>
    <t>179*1,03 "Přepočtené koeficientem množství</t>
  </si>
  <si>
    <t>59245020</t>
  </si>
  <si>
    <t>dlažba tvar obdélník betonová 200x100x80mm přírodní</t>
  </si>
  <si>
    <t>840869000</t>
  </si>
  <si>
    <t>758*1,03 "Přepočtené koeficientem množství</t>
  </si>
  <si>
    <t>59245031</t>
  </si>
  <si>
    <t>dlažba plošná betonová vegetační 600x400x100mm</t>
  </si>
  <si>
    <t>1783173630</t>
  </si>
  <si>
    <t>871375231</t>
  </si>
  <si>
    <t>Kanalizační potrubí z tvrdého PVC v otevřeném výkopu ve sklonu do 20 %, hladkého plnostěnného jednovrstvého, tuhost třídy SN 10 DN 315</t>
  </si>
  <si>
    <t>920359567</t>
  </si>
  <si>
    <t>914111111</t>
  </si>
  <si>
    <t>Montáž svislé dopravní značky základní  velikosti do 1 m2 objímkami na sloupky nebo konzoly</t>
  </si>
  <si>
    <t>-480285975</t>
  </si>
  <si>
    <t>40445625</t>
  </si>
  <si>
    <t>informativní značky provozní IP8, IP9, IP11-IP13 500x700mm</t>
  </si>
  <si>
    <t>-167123991</t>
  </si>
  <si>
    <t>40445645</t>
  </si>
  <si>
    <t>informativní značky jiné IJ4b 500mm</t>
  </si>
  <si>
    <t>-1480609388</t>
  </si>
  <si>
    <t>914431112</t>
  </si>
  <si>
    <t>Montáž dopravního zrcadla  na sloupky nebo konzoly velikosti do 1 m2</t>
  </si>
  <si>
    <t>1503991632</t>
  </si>
  <si>
    <t>40445201</t>
  </si>
  <si>
    <t>zrcadlo dopravní kruhové D 800mm</t>
  </si>
  <si>
    <t>-1936509346</t>
  </si>
  <si>
    <t>914511112</t>
  </si>
  <si>
    <t>Montáž sloupku dopravních značek  délky do 3,5 m do hliníkové patky</t>
  </si>
  <si>
    <t>-455838034</t>
  </si>
  <si>
    <t>40445225</t>
  </si>
  <si>
    <t>sloupek pro dopravní značku Zn D 60mm v 3,5m</t>
  </si>
  <si>
    <t>-593315256</t>
  </si>
  <si>
    <t>40445240</t>
  </si>
  <si>
    <t>patka pro sloupek Al D 60mm</t>
  </si>
  <si>
    <t>1576563604</t>
  </si>
  <si>
    <t>40445253</t>
  </si>
  <si>
    <t>víčko plastové na sloupek D 60mm</t>
  </si>
  <si>
    <t>-1350490524</t>
  </si>
  <si>
    <t>40445256</t>
  </si>
  <si>
    <t>svorka upínací na sloupek dopravní značky D 60mm</t>
  </si>
  <si>
    <t>-1405619333</t>
  </si>
  <si>
    <t>5*2 "Přepočtené koeficientem množství</t>
  </si>
  <si>
    <t>Vodorovné dopravní značení stříkaným plastem  přechody pro chodce, šipky, symboly nápisy bílé retroreflexní</t>
  </si>
  <si>
    <t>-1772513816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</si>
  <si>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</si>
  <si>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</si>
  <si>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1929956219</t>
  </si>
  <si>
    <t>59217031</t>
  </si>
  <si>
    <t>obrubník betonový silniční 1000x150x250mm</t>
  </si>
  <si>
    <t>-519822066</t>
  </si>
  <si>
    <t>1609*1,02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</si>
  <si>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</si>
  <si>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</si>
  <si>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-994175847</t>
  </si>
  <si>
    <t>59217016</t>
  </si>
  <si>
    <t>obrubník betonový chodníkový 1000x80x250mm</t>
  </si>
  <si>
    <t>-1306249</t>
  </si>
  <si>
    <t>1140*1,02 "Přepočtené koeficientem množství</t>
  </si>
  <si>
    <t>Vodorovná doprava suti  bez naložení, ale se složením a s hrubým urovnáním ze sypkých materiálů, na skládku včetně likvidace v souladu se zákonem o odpadech</t>
  </si>
  <si>
    <t>1012188450</t>
  </si>
  <si>
    <t>Přesun hmot pro komunikace s krytem z kameniva, monolitickým betonovým nebo živičným  dopravní vzdálenost do 200 m jakékoliv délky objektu</t>
  </si>
  <si>
    <t>CS ÚRS 2021 01</t>
  </si>
  <si>
    <t>1653572795</t>
  </si>
  <si>
    <t>-526318646</t>
  </si>
  <si>
    <t>1725933690</t>
  </si>
  <si>
    <t>734579062</t>
  </si>
  <si>
    <t>-1103701087</t>
  </si>
  <si>
    <t>1522379251</t>
  </si>
  <si>
    <t>-511106582</t>
  </si>
  <si>
    <t>-1765700477</t>
  </si>
  <si>
    <t>103 - REKONSTRUKCE MK</t>
  </si>
  <si>
    <t xml:space="preserve">    2 - Zakládání</t>
  </si>
  <si>
    <t>-1757345210</t>
  </si>
  <si>
    <t>750*0,52</t>
  </si>
  <si>
    <t>390*1,1 "Přepočtené koeficientem množství</t>
  </si>
  <si>
    <t>-2082706299</t>
  </si>
  <si>
    <t>0,5*0,45*190</t>
  </si>
  <si>
    <t>126957387</t>
  </si>
  <si>
    <t>429+42,75</t>
  </si>
  <si>
    <t>1250919503</t>
  </si>
  <si>
    <t>-1092101132</t>
  </si>
  <si>
    <t>480*0,2 "Přepočtené koeficientem množství</t>
  </si>
  <si>
    <t>746001926</t>
  </si>
  <si>
    <t>-1462787877</t>
  </si>
  <si>
    <t>480*0,02 "Přepočtené koeficientem množství</t>
  </si>
  <si>
    <t>479470272</t>
  </si>
  <si>
    <t>750</t>
  </si>
  <si>
    <t>750*1,1 "Přepočtené koeficientem množství</t>
  </si>
  <si>
    <t>Zakládání</t>
  </si>
  <si>
    <t>211561111</t>
  </si>
  <si>
    <t>Výplň kamenivem do rýh odvodňovacích žeber nebo trativodů  bez zhutnění, s úpravou povrchu výplně kamenivem hrubým drceným frakce 4 až 16 mm</t>
  </si>
  <si>
    <t>-359311407</t>
  </si>
  <si>
    <t>190,000*0,35*0,5</t>
  </si>
  <si>
    <t>212312111</t>
  </si>
  <si>
    <t>Lože pro trativody z betonu prostého</t>
  </si>
  <si>
    <t>649102003</t>
  </si>
  <si>
    <t>190*0,5*0,1</t>
  </si>
  <si>
    <t>212755215</t>
  </si>
  <si>
    <t>Trativody bez lože z drenážních trubek plastových flexibilních D 125 mm</t>
  </si>
  <si>
    <t>-1826581210</t>
  </si>
  <si>
    <t>564861111</t>
  </si>
  <si>
    <t>Podklad ze štěrkodrti ŠD s rozprostřením a zhutněním plochy přes 100 m2, po zhutnění tl. 200 mm</t>
  </si>
  <si>
    <t>997311234</t>
  </si>
  <si>
    <t>Podklad z mechanicky zpevněného kameniva MZK (minerální beton)  s rozprostřením a s hutněním, po zhutnění tl. 200 mm</t>
  </si>
  <si>
    <t>-1475187944</t>
  </si>
  <si>
    <t>596212211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</si>
  <si>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50 do 100 m2</t>
  </si>
  <si>
    <t>1691738835</t>
  </si>
  <si>
    <t>59245030</t>
  </si>
  <si>
    <t>dlažba tvar čtverec betonová 200x200x80mm přírodní</t>
  </si>
  <si>
    <t>1317752259</t>
  </si>
  <si>
    <t>750*1,03 "Přepočtené koeficientem množství</t>
  </si>
  <si>
    <t>895941302</t>
  </si>
  <si>
    <t>Osazení vpusti uliční z betonových dílců DN 450 dno s kalištěm</t>
  </si>
  <si>
    <t>207881971</t>
  </si>
  <si>
    <t>629839015</t>
  </si>
  <si>
    <t>-661135624</t>
  </si>
  <si>
    <t>59224485</t>
  </si>
  <si>
    <t>vpusť uliční DN 450 skruž horní betonová 450/295x50mm</t>
  </si>
  <si>
    <t>-1197781609</t>
  </si>
  <si>
    <t>59223821</t>
  </si>
  <si>
    <t>vpusť uliční prstenec betonový 180x660x100mm</t>
  </si>
  <si>
    <t>805274386</t>
  </si>
  <si>
    <t>895941322</t>
  </si>
  <si>
    <t>Osazení vpusti uliční z betonových dílců DN 450 skruž středová 295 mm</t>
  </si>
  <si>
    <t>-1943789728</t>
  </si>
  <si>
    <t>59224493</t>
  </si>
  <si>
    <t>vpusť uliční DN 450 skruž průběžná 450/645x50mm betonová se zápachovou uzávěrkou 150mm PVC</t>
  </si>
  <si>
    <t>1826930006</t>
  </si>
  <si>
    <t>1484959289</t>
  </si>
  <si>
    <t>55241000</t>
  </si>
  <si>
    <t>koš kalový pod kruhovou mříž - lehký</t>
  </si>
  <si>
    <t>-1276515887</t>
  </si>
  <si>
    <t>55242320</t>
  </si>
  <si>
    <t>mříž vtoková litinová plochá 500x500mm</t>
  </si>
  <si>
    <t>-1707795557</t>
  </si>
  <si>
    <t>899231111</t>
  </si>
  <si>
    <t>Výšková úprava uličního vstupu nebo vpusti do 200 mm  zvýšením mříže</t>
  </si>
  <si>
    <t>-318602878</t>
  </si>
  <si>
    <t>Výšková úprava uličního vstupu nebo vpusti do 200 mm  zvýšením poklopu</t>
  </si>
  <si>
    <t>-956561389</t>
  </si>
  <si>
    <t>Výšková úprava uličního vstupu nebo vpusti do 200 mm  zvýšením krycího hrnce, šoupěte nebo hydrantu bez úpravy armatur</t>
  </si>
  <si>
    <t>-1263534818</t>
  </si>
  <si>
    <t>1837979401</t>
  </si>
  <si>
    <t>40445636</t>
  </si>
  <si>
    <t>informativní značky směrové IS12-IS14, IS15b 1000x500mm</t>
  </si>
  <si>
    <t>1548139965</t>
  </si>
  <si>
    <t>-158489591</t>
  </si>
  <si>
    <t>1889036993</t>
  </si>
  <si>
    <t>-1768029947</t>
  </si>
  <si>
    <t>238680128</t>
  </si>
  <si>
    <t>6*2 "Přepočtené koeficientem množství</t>
  </si>
  <si>
    <t>32829147</t>
  </si>
  <si>
    <t>916111113</t>
  </si>
  <si>
    <t>Osazení silniční obruby z dlažebních kostek v jedné řadě  s ložem tl. přes 50 do 100 mm, s vyplněním a zatřením spár cementovou maltou z velkých kostek s boční opěrou z betonu prostého, do lože z betonu prostého téže značky</t>
  </si>
  <si>
    <t>492392717</t>
  </si>
  <si>
    <t>58381008</t>
  </si>
  <si>
    <t>kostka štípaná dlažební žula velká 15/17</t>
  </si>
  <si>
    <t>95384359</t>
  </si>
  <si>
    <t>50*0,17 "Přepočtené koeficientem množství</t>
  </si>
  <si>
    <t>-1578203248</t>
  </si>
  <si>
    <t>59217032</t>
  </si>
  <si>
    <t>obrubník betonový silniční 1000x150x150mm</t>
  </si>
  <si>
    <t>-695292046</t>
  </si>
  <si>
    <t>318*1,02 "Přepočtené koeficientem množství</t>
  </si>
  <si>
    <t>932116256</t>
  </si>
  <si>
    <t>-1932643160</t>
  </si>
  <si>
    <t>458453708</t>
  </si>
  <si>
    <t>890968664</t>
  </si>
  <si>
    <t>-1083379431</t>
  </si>
  <si>
    <t>-666480890</t>
  </si>
  <si>
    <t>291317541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</si>
</sst>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4" t="s">
        <v>14</v>
      </c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2"/>
      <c r="AL5" s="22"/>
      <c r="AM5" s="22"/>
      <c r="AN5" s="22"/>
      <c r="AO5" s="22"/>
      <c r="AP5" s="22"/>
      <c r="AQ5" s="22"/>
      <c r="AR5" s="20"/>
      <c r="BE5" s="25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6" t="s">
        <v>17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2"/>
      <c r="AL6" s="22"/>
      <c r="AM6" s="22"/>
      <c r="AN6" s="22"/>
      <c r="AO6" s="22"/>
      <c r="AP6" s="22"/>
      <c r="AQ6" s="22"/>
      <c r="AR6" s="20"/>
      <c r="BE6" s="25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2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2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52"/>
      <c r="BS13" s="17" t="s">
        <v>6</v>
      </c>
    </row>
    <row r="14" spans="2:71" ht="12.75">
      <c r="B14" s="21"/>
      <c r="C14" s="22"/>
      <c r="D14" s="22"/>
      <c r="E14" s="257" t="s">
        <v>28</v>
      </c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2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2"/>
      <c r="BS16" s="17" t="s">
        <v>4</v>
      </c>
    </row>
    <row r="17" spans="2:71" s="1" customFormat="1" ht="18.4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2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2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2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2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2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2"/>
    </row>
    <row r="23" spans="2:57" s="1" customFormat="1" ht="16.5" customHeight="1">
      <c r="B23" s="21"/>
      <c r="C23" s="22"/>
      <c r="D23" s="22"/>
      <c r="E23" s="259" t="s">
        <v>1</v>
      </c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2"/>
      <c r="AP23" s="22"/>
      <c r="AQ23" s="22"/>
      <c r="AR23" s="20"/>
      <c r="BE23" s="25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2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0">
        <f>ROUND(AG94,2)</f>
        <v>0</v>
      </c>
      <c r="AL26" s="261"/>
      <c r="AM26" s="261"/>
      <c r="AN26" s="261"/>
      <c r="AO26" s="261"/>
      <c r="AP26" s="36"/>
      <c r="AQ26" s="36"/>
      <c r="AR26" s="39"/>
      <c r="BE26" s="25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2" t="s">
        <v>36</v>
      </c>
      <c r="M28" s="262"/>
      <c r="N28" s="262"/>
      <c r="O28" s="262"/>
      <c r="P28" s="262"/>
      <c r="Q28" s="36"/>
      <c r="R28" s="36"/>
      <c r="S28" s="36"/>
      <c r="T28" s="36"/>
      <c r="U28" s="36"/>
      <c r="V28" s="36"/>
      <c r="W28" s="262" t="s">
        <v>37</v>
      </c>
      <c r="X28" s="262"/>
      <c r="Y28" s="262"/>
      <c r="Z28" s="262"/>
      <c r="AA28" s="262"/>
      <c r="AB28" s="262"/>
      <c r="AC28" s="262"/>
      <c r="AD28" s="262"/>
      <c r="AE28" s="262"/>
      <c r="AF28" s="36"/>
      <c r="AG28" s="36"/>
      <c r="AH28" s="36"/>
      <c r="AI28" s="36"/>
      <c r="AJ28" s="36"/>
      <c r="AK28" s="262" t="s">
        <v>38</v>
      </c>
      <c r="AL28" s="262"/>
      <c r="AM28" s="262"/>
      <c r="AN28" s="262"/>
      <c r="AO28" s="262"/>
      <c r="AP28" s="36"/>
      <c r="AQ28" s="36"/>
      <c r="AR28" s="39"/>
      <c r="BE28" s="252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65">
        <v>0.21</v>
      </c>
      <c r="M29" s="264"/>
      <c r="N29" s="264"/>
      <c r="O29" s="264"/>
      <c r="P29" s="264"/>
      <c r="Q29" s="41"/>
      <c r="R29" s="41"/>
      <c r="S29" s="41"/>
      <c r="T29" s="41"/>
      <c r="U29" s="41"/>
      <c r="V29" s="41"/>
      <c r="W29" s="263">
        <f>ROUND(AZ94,2)</f>
        <v>0</v>
      </c>
      <c r="X29" s="264"/>
      <c r="Y29" s="264"/>
      <c r="Z29" s="264"/>
      <c r="AA29" s="264"/>
      <c r="AB29" s="264"/>
      <c r="AC29" s="264"/>
      <c r="AD29" s="264"/>
      <c r="AE29" s="264"/>
      <c r="AF29" s="41"/>
      <c r="AG29" s="41"/>
      <c r="AH29" s="41"/>
      <c r="AI29" s="41"/>
      <c r="AJ29" s="41"/>
      <c r="AK29" s="263">
        <f>ROUND(AV94,2)</f>
        <v>0</v>
      </c>
      <c r="AL29" s="264"/>
      <c r="AM29" s="264"/>
      <c r="AN29" s="264"/>
      <c r="AO29" s="264"/>
      <c r="AP29" s="41"/>
      <c r="AQ29" s="41"/>
      <c r="AR29" s="42"/>
      <c r="BE29" s="253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65">
        <v>0.15</v>
      </c>
      <c r="M30" s="264"/>
      <c r="N30" s="264"/>
      <c r="O30" s="264"/>
      <c r="P30" s="264"/>
      <c r="Q30" s="41"/>
      <c r="R30" s="41"/>
      <c r="S30" s="41"/>
      <c r="T30" s="41"/>
      <c r="U30" s="41"/>
      <c r="V30" s="41"/>
      <c r="W30" s="263">
        <f>ROUND(BA94,2)</f>
        <v>0</v>
      </c>
      <c r="X30" s="264"/>
      <c r="Y30" s="264"/>
      <c r="Z30" s="264"/>
      <c r="AA30" s="264"/>
      <c r="AB30" s="264"/>
      <c r="AC30" s="264"/>
      <c r="AD30" s="264"/>
      <c r="AE30" s="264"/>
      <c r="AF30" s="41"/>
      <c r="AG30" s="41"/>
      <c r="AH30" s="41"/>
      <c r="AI30" s="41"/>
      <c r="AJ30" s="41"/>
      <c r="AK30" s="263">
        <f>ROUND(AW94,2)</f>
        <v>0</v>
      </c>
      <c r="AL30" s="264"/>
      <c r="AM30" s="264"/>
      <c r="AN30" s="264"/>
      <c r="AO30" s="264"/>
      <c r="AP30" s="41"/>
      <c r="AQ30" s="41"/>
      <c r="AR30" s="42"/>
      <c r="BE30" s="253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65">
        <v>0.21</v>
      </c>
      <c r="M31" s="264"/>
      <c r="N31" s="264"/>
      <c r="O31" s="264"/>
      <c r="P31" s="264"/>
      <c r="Q31" s="41"/>
      <c r="R31" s="41"/>
      <c r="S31" s="41"/>
      <c r="T31" s="41"/>
      <c r="U31" s="41"/>
      <c r="V31" s="41"/>
      <c r="W31" s="263">
        <f>ROUND(BB94,2)</f>
        <v>0</v>
      </c>
      <c r="X31" s="264"/>
      <c r="Y31" s="264"/>
      <c r="Z31" s="264"/>
      <c r="AA31" s="264"/>
      <c r="AB31" s="264"/>
      <c r="AC31" s="264"/>
      <c r="AD31" s="264"/>
      <c r="AE31" s="264"/>
      <c r="AF31" s="41"/>
      <c r="AG31" s="41"/>
      <c r="AH31" s="41"/>
      <c r="AI31" s="41"/>
      <c r="AJ31" s="41"/>
      <c r="AK31" s="263">
        <v>0</v>
      </c>
      <c r="AL31" s="264"/>
      <c r="AM31" s="264"/>
      <c r="AN31" s="264"/>
      <c r="AO31" s="264"/>
      <c r="AP31" s="41"/>
      <c r="AQ31" s="41"/>
      <c r="AR31" s="42"/>
      <c r="BE31" s="253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65">
        <v>0.15</v>
      </c>
      <c r="M32" s="264"/>
      <c r="N32" s="264"/>
      <c r="O32" s="264"/>
      <c r="P32" s="264"/>
      <c r="Q32" s="41"/>
      <c r="R32" s="41"/>
      <c r="S32" s="41"/>
      <c r="T32" s="41"/>
      <c r="U32" s="41"/>
      <c r="V32" s="41"/>
      <c r="W32" s="263">
        <f>ROUND(BC94,2)</f>
        <v>0</v>
      </c>
      <c r="X32" s="264"/>
      <c r="Y32" s="264"/>
      <c r="Z32" s="264"/>
      <c r="AA32" s="264"/>
      <c r="AB32" s="264"/>
      <c r="AC32" s="264"/>
      <c r="AD32" s="264"/>
      <c r="AE32" s="264"/>
      <c r="AF32" s="41"/>
      <c r="AG32" s="41"/>
      <c r="AH32" s="41"/>
      <c r="AI32" s="41"/>
      <c r="AJ32" s="41"/>
      <c r="AK32" s="263">
        <v>0</v>
      </c>
      <c r="AL32" s="264"/>
      <c r="AM32" s="264"/>
      <c r="AN32" s="264"/>
      <c r="AO32" s="264"/>
      <c r="AP32" s="41"/>
      <c r="AQ32" s="41"/>
      <c r="AR32" s="42"/>
      <c r="BE32" s="253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65">
        <v>0</v>
      </c>
      <c r="M33" s="264"/>
      <c r="N33" s="264"/>
      <c r="O33" s="264"/>
      <c r="P33" s="264"/>
      <c r="Q33" s="41"/>
      <c r="R33" s="41"/>
      <c r="S33" s="41"/>
      <c r="T33" s="41"/>
      <c r="U33" s="41"/>
      <c r="V33" s="41"/>
      <c r="W33" s="263">
        <f>ROUND(BD94,2)</f>
        <v>0</v>
      </c>
      <c r="X33" s="264"/>
      <c r="Y33" s="264"/>
      <c r="Z33" s="264"/>
      <c r="AA33" s="264"/>
      <c r="AB33" s="264"/>
      <c r="AC33" s="264"/>
      <c r="AD33" s="264"/>
      <c r="AE33" s="264"/>
      <c r="AF33" s="41"/>
      <c r="AG33" s="41"/>
      <c r="AH33" s="41"/>
      <c r="AI33" s="41"/>
      <c r="AJ33" s="41"/>
      <c r="AK33" s="263">
        <v>0</v>
      </c>
      <c r="AL33" s="264"/>
      <c r="AM33" s="264"/>
      <c r="AN33" s="264"/>
      <c r="AO33" s="264"/>
      <c r="AP33" s="41"/>
      <c r="AQ33" s="41"/>
      <c r="AR33" s="42"/>
      <c r="BE33" s="25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2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66" t="s">
        <v>47</v>
      </c>
      <c r="Y35" s="267"/>
      <c r="Z35" s="267"/>
      <c r="AA35" s="267"/>
      <c r="AB35" s="267"/>
      <c r="AC35" s="45"/>
      <c r="AD35" s="45"/>
      <c r="AE35" s="45"/>
      <c r="AF35" s="45"/>
      <c r="AG35" s="45"/>
      <c r="AH35" s="45"/>
      <c r="AI35" s="45"/>
      <c r="AJ35" s="45"/>
      <c r="AK35" s="268">
        <f>SUM(AK26:AK33)</f>
        <v>0</v>
      </c>
      <c r="AL35" s="267"/>
      <c r="AM35" s="267"/>
      <c r="AN35" s="267"/>
      <c r="AO35" s="26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0" t="str">
        <f>K6</f>
        <v>II/171 PRŮTAH BĚŠINY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2" t="str">
        <f>IF(AN8="","",AN8)</f>
        <v>14. 12. 2022</v>
      </c>
      <c r="AN87" s="272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3" t="str">
        <f>IF(E17="","",E17)</f>
        <v>MACÁN PROJEKCE DS s.r.o.</v>
      </c>
      <c r="AN89" s="274"/>
      <c r="AO89" s="274"/>
      <c r="AP89" s="274"/>
      <c r="AQ89" s="36"/>
      <c r="AR89" s="39"/>
      <c r="AS89" s="275" t="s">
        <v>55</v>
      </c>
      <c r="AT89" s="27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73" t="str">
        <f>IF(E20="","",E20)</f>
        <v>Ing. Tomáš Macán</v>
      </c>
      <c r="AN90" s="274"/>
      <c r="AO90" s="274"/>
      <c r="AP90" s="274"/>
      <c r="AQ90" s="36"/>
      <c r="AR90" s="39"/>
      <c r="AS90" s="277"/>
      <c r="AT90" s="27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9"/>
      <c r="AT91" s="28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1" t="s">
        <v>56</v>
      </c>
      <c r="D92" s="282"/>
      <c r="E92" s="282"/>
      <c r="F92" s="282"/>
      <c r="G92" s="282"/>
      <c r="H92" s="73"/>
      <c r="I92" s="283" t="s">
        <v>57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4" t="s">
        <v>58</v>
      </c>
      <c r="AH92" s="282"/>
      <c r="AI92" s="282"/>
      <c r="AJ92" s="282"/>
      <c r="AK92" s="282"/>
      <c r="AL92" s="282"/>
      <c r="AM92" s="282"/>
      <c r="AN92" s="283" t="s">
        <v>59</v>
      </c>
      <c r="AO92" s="282"/>
      <c r="AP92" s="285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9">
        <f>ROUND(SUM(AG95:AG97),2)</f>
        <v>0</v>
      </c>
      <c r="AH94" s="289"/>
      <c r="AI94" s="289"/>
      <c r="AJ94" s="289"/>
      <c r="AK94" s="289"/>
      <c r="AL94" s="289"/>
      <c r="AM94" s="289"/>
      <c r="AN94" s="290">
        <f>SUM(AG94,AT94)</f>
        <v>0</v>
      </c>
      <c r="AO94" s="290"/>
      <c r="AP94" s="290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1" s="7" customFormat="1" ht="16.5" customHeight="1">
      <c r="A95" s="93" t="s">
        <v>79</v>
      </c>
      <c r="B95" s="94"/>
      <c r="C95" s="95"/>
      <c r="D95" s="288" t="s">
        <v>80</v>
      </c>
      <c r="E95" s="288"/>
      <c r="F95" s="288"/>
      <c r="G95" s="288"/>
      <c r="H95" s="288"/>
      <c r="I95" s="96"/>
      <c r="J95" s="288" t="s">
        <v>81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6">
        <f>'101 - KOMUNIKACE'!J30</f>
        <v>0</v>
      </c>
      <c r="AH95" s="287"/>
      <c r="AI95" s="287"/>
      <c r="AJ95" s="287"/>
      <c r="AK95" s="287"/>
      <c r="AL95" s="287"/>
      <c r="AM95" s="287"/>
      <c r="AN95" s="286">
        <f>SUM(AG95,AT95)</f>
        <v>0</v>
      </c>
      <c r="AO95" s="287"/>
      <c r="AP95" s="287"/>
      <c r="AQ95" s="97" t="s">
        <v>82</v>
      </c>
      <c r="AR95" s="98"/>
      <c r="AS95" s="99">
        <v>0</v>
      </c>
      <c r="AT95" s="100">
        <f>ROUND(SUM(AV95:AW95),2)</f>
        <v>0</v>
      </c>
      <c r="AU95" s="101">
        <f>'101 - KOMUNIKACE'!P128</f>
        <v>0</v>
      </c>
      <c r="AV95" s="100">
        <f>'101 - KOMUNIKACE'!J33</f>
        <v>0</v>
      </c>
      <c r="AW95" s="100">
        <f>'101 - KOMUNIKACE'!J34</f>
        <v>0</v>
      </c>
      <c r="AX95" s="100">
        <f>'101 - KOMUNIKACE'!J35</f>
        <v>0</v>
      </c>
      <c r="AY95" s="100">
        <f>'101 - KOMUNIKACE'!J36</f>
        <v>0</v>
      </c>
      <c r="AZ95" s="100">
        <f>'101 - KOMUNIKACE'!F33</f>
        <v>0</v>
      </c>
      <c r="BA95" s="100">
        <f>'101 - KOMUNIKACE'!F34</f>
        <v>0</v>
      </c>
      <c r="BB95" s="100">
        <f>'101 - KOMUNIKACE'!F35</f>
        <v>0</v>
      </c>
      <c r="BC95" s="100">
        <f>'101 - KOMUNIKACE'!F36</f>
        <v>0</v>
      </c>
      <c r="BD95" s="102">
        <f>'101 - KOMUNIKACE'!F37</f>
        <v>0</v>
      </c>
      <c r="BT95" s="103" t="s">
        <v>83</v>
      </c>
      <c r="BV95" s="103" t="s">
        <v>77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7" customFormat="1" ht="16.5" customHeight="1">
      <c r="A96" s="93" t="s">
        <v>79</v>
      </c>
      <c r="B96" s="94"/>
      <c r="C96" s="95"/>
      <c r="D96" s="288" t="s">
        <v>86</v>
      </c>
      <c r="E96" s="288"/>
      <c r="F96" s="288"/>
      <c r="G96" s="288"/>
      <c r="H96" s="288"/>
      <c r="I96" s="96"/>
      <c r="J96" s="288" t="s">
        <v>87</v>
      </c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6">
        <f>'102 - CHODNÍK'!J30</f>
        <v>0</v>
      </c>
      <c r="AH96" s="287"/>
      <c r="AI96" s="287"/>
      <c r="AJ96" s="287"/>
      <c r="AK96" s="287"/>
      <c r="AL96" s="287"/>
      <c r="AM96" s="287"/>
      <c r="AN96" s="286">
        <f>SUM(AG96,AT96)</f>
        <v>0</v>
      </c>
      <c r="AO96" s="287"/>
      <c r="AP96" s="287"/>
      <c r="AQ96" s="97" t="s">
        <v>82</v>
      </c>
      <c r="AR96" s="98"/>
      <c r="AS96" s="99">
        <v>0</v>
      </c>
      <c r="AT96" s="100">
        <f>ROUND(SUM(AV96:AW96),2)</f>
        <v>0</v>
      </c>
      <c r="AU96" s="101">
        <f>'102 - CHODNÍK'!P128</f>
        <v>0</v>
      </c>
      <c r="AV96" s="100">
        <f>'102 - CHODNÍK'!J33</f>
        <v>0</v>
      </c>
      <c r="AW96" s="100">
        <f>'102 - CHODNÍK'!J34</f>
        <v>0</v>
      </c>
      <c r="AX96" s="100">
        <f>'102 - CHODNÍK'!J35</f>
        <v>0</v>
      </c>
      <c r="AY96" s="100">
        <f>'102 - CHODNÍK'!J36</f>
        <v>0</v>
      </c>
      <c r="AZ96" s="100">
        <f>'102 - CHODNÍK'!F33</f>
        <v>0</v>
      </c>
      <c r="BA96" s="100">
        <f>'102 - CHODNÍK'!F34</f>
        <v>0</v>
      </c>
      <c r="BB96" s="100">
        <f>'102 - CHODNÍK'!F35</f>
        <v>0</v>
      </c>
      <c r="BC96" s="100">
        <f>'102 - CHODNÍK'!F36</f>
        <v>0</v>
      </c>
      <c r="BD96" s="102">
        <f>'102 - CHODNÍK'!F37</f>
        <v>0</v>
      </c>
      <c r="BT96" s="103" t="s">
        <v>83</v>
      </c>
      <c r="BV96" s="103" t="s">
        <v>77</v>
      </c>
      <c r="BW96" s="103" t="s">
        <v>88</v>
      </c>
      <c r="BX96" s="103" t="s">
        <v>5</v>
      </c>
      <c r="CL96" s="103" t="s">
        <v>1</v>
      </c>
      <c r="CM96" s="103" t="s">
        <v>85</v>
      </c>
    </row>
    <row r="97" spans="1:91" s="7" customFormat="1" ht="16.5" customHeight="1">
      <c r="A97" s="93" t="s">
        <v>79</v>
      </c>
      <c r="B97" s="94"/>
      <c r="C97" s="95"/>
      <c r="D97" s="288" t="s">
        <v>89</v>
      </c>
      <c r="E97" s="288"/>
      <c r="F97" s="288"/>
      <c r="G97" s="288"/>
      <c r="H97" s="288"/>
      <c r="I97" s="96"/>
      <c r="J97" s="288" t="s">
        <v>90</v>
      </c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6">
        <f>'103 - REKONSTRUKCE MK'!J30</f>
        <v>0</v>
      </c>
      <c r="AH97" s="287"/>
      <c r="AI97" s="287"/>
      <c r="AJ97" s="287"/>
      <c r="AK97" s="287"/>
      <c r="AL97" s="287"/>
      <c r="AM97" s="287"/>
      <c r="AN97" s="286">
        <f>SUM(AG97,AT97)</f>
        <v>0</v>
      </c>
      <c r="AO97" s="287"/>
      <c r="AP97" s="287"/>
      <c r="AQ97" s="97" t="s">
        <v>82</v>
      </c>
      <c r="AR97" s="98"/>
      <c r="AS97" s="104">
        <v>0</v>
      </c>
      <c r="AT97" s="105">
        <f>ROUND(SUM(AV97:AW97),2)</f>
        <v>0</v>
      </c>
      <c r="AU97" s="106">
        <f>'103 - REKONSTRUKCE MK'!P126</f>
        <v>0</v>
      </c>
      <c r="AV97" s="105">
        <f>'103 - REKONSTRUKCE MK'!J33</f>
        <v>0</v>
      </c>
      <c r="AW97" s="105">
        <f>'103 - REKONSTRUKCE MK'!J34</f>
        <v>0</v>
      </c>
      <c r="AX97" s="105">
        <f>'103 - REKONSTRUKCE MK'!J35</f>
        <v>0</v>
      </c>
      <c r="AY97" s="105">
        <f>'103 - REKONSTRUKCE MK'!J36</f>
        <v>0</v>
      </c>
      <c r="AZ97" s="105">
        <f>'103 - REKONSTRUKCE MK'!F33</f>
        <v>0</v>
      </c>
      <c r="BA97" s="105">
        <f>'103 - REKONSTRUKCE MK'!F34</f>
        <v>0</v>
      </c>
      <c r="BB97" s="105">
        <f>'103 - REKONSTRUKCE MK'!F35</f>
        <v>0</v>
      </c>
      <c r="BC97" s="105">
        <f>'103 - REKONSTRUKCE MK'!F36</f>
        <v>0</v>
      </c>
      <c r="BD97" s="107">
        <f>'103 - REKONSTRUKCE MK'!F37</f>
        <v>0</v>
      </c>
      <c r="BT97" s="103" t="s">
        <v>83</v>
      </c>
      <c r="BV97" s="103" t="s">
        <v>77</v>
      </c>
      <c r="BW97" s="103" t="s">
        <v>91</v>
      </c>
      <c r="BX97" s="103" t="s">
        <v>5</v>
      </c>
      <c r="CL97" s="103" t="s">
        <v>1</v>
      </c>
      <c r="CM97" s="103" t="s">
        <v>85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NjokgmbLwMc15zs2oqlNPHMrZyGumNU1Z7705KLiX0fcYt4k4sMsTDzuvKZw1kkw/Mns0VeYibUkb2KaBGn6UQ==" saltValue="MC4tu/hFqVURavXMdY3zcoNsKIW83JWEpTSvpvMY5JxuakTv9+nRC05wyE3I6WmiwZgcA5CyxKCR6N3m1BSVv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01 - KOMUNIKACE'!C2" display="/"/>
    <hyperlink ref="A96" location="'102 - CHODNÍK'!C2" display="/"/>
    <hyperlink ref="A97" location="'103 - REKONSTRUKCE M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92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2" t="str">
        <f>'Rekapitulace stavby'!K6</f>
        <v>II/171 PRŮTAH BĚŠINY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94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14. 12. 2022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21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33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ROUND((SUM(BE128:BE240)),2)</f>
        <v>0</v>
      </c>
      <c r="G33" s="34"/>
      <c r="H33" s="34"/>
      <c r="I33" s="124">
        <v>0.21</v>
      </c>
      <c r="J33" s="123">
        <f>ROUND(((SUM(BE128:BE240))*I33),2)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ROUND((SUM(BF128:BF240)),2)</f>
        <v>0</v>
      </c>
      <c r="G34" s="34"/>
      <c r="H34" s="34"/>
      <c r="I34" s="124">
        <v>0.15</v>
      </c>
      <c r="J34" s="123">
        <f>ROUND(((SUM(BF128:BF240))*I34),2)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ROUND((SUM(BG128:BG240)),2)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ROUND((SUM(BH128:BH240)),2)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ROUND((SUM(BI128:BI240)),2)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II/171 PRŮTAH BĚŠINY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101 - KOMUNIKACE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96</v>
      </c>
      <c r="D94" s="144"/>
      <c r="E94" s="144"/>
      <c r="F94" s="144"/>
      <c r="G94" s="144"/>
      <c r="H94" s="144"/>
      <c r="I94" s="144"/>
      <c r="J94" s="145" t="s">
        <v>97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98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99</v>
      </c>
    </row>
    <row r="97" spans="2:12" s="9" customFormat="1" ht="24.95" customHeight="1">
      <c r="B97" s="147"/>
      <c r="C97" s="148"/>
      <c r="D97" s="149" t="s">
        <v>100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101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102</v>
      </c>
      <c r="E99" s="156"/>
      <c r="F99" s="156"/>
      <c r="G99" s="156"/>
      <c r="H99" s="156"/>
      <c r="I99" s="156"/>
      <c r="J99" s="157">
        <f>J149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103</v>
      </c>
      <c r="E100" s="156"/>
      <c r="F100" s="156"/>
      <c r="G100" s="156"/>
      <c r="H100" s="156"/>
      <c r="I100" s="156"/>
      <c r="J100" s="157">
        <f>J153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104</v>
      </c>
      <c r="E101" s="156"/>
      <c r="F101" s="156"/>
      <c r="G101" s="156"/>
      <c r="H101" s="156"/>
      <c r="I101" s="156"/>
      <c r="J101" s="157">
        <f>J159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105</v>
      </c>
      <c r="E102" s="156"/>
      <c r="F102" s="156"/>
      <c r="G102" s="156"/>
      <c r="H102" s="156"/>
      <c r="I102" s="156"/>
      <c r="J102" s="157">
        <f>J177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106</v>
      </c>
      <c r="E103" s="156"/>
      <c r="F103" s="156"/>
      <c r="G103" s="156"/>
      <c r="H103" s="156"/>
      <c r="I103" s="156"/>
      <c r="J103" s="157">
        <f>J205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107</v>
      </c>
      <c r="E104" s="156"/>
      <c r="F104" s="156"/>
      <c r="G104" s="156"/>
      <c r="H104" s="156"/>
      <c r="I104" s="156"/>
      <c r="J104" s="157">
        <f>J222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108</v>
      </c>
      <c r="E105" s="156"/>
      <c r="F105" s="156"/>
      <c r="G105" s="156"/>
      <c r="H105" s="156"/>
      <c r="I105" s="156"/>
      <c r="J105" s="157">
        <f>J227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109</v>
      </c>
      <c r="E106" s="150"/>
      <c r="F106" s="150"/>
      <c r="G106" s="150"/>
      <c r="H106" s="150"/>
      <c r="I106" s="150"/>
      <c r="J106" s="151">
        <f>J229</f>
        <v>0</v>
      </c>
      <c r="K106" s="148"/>
      <c r="L106" s="152"/>
    </row>
    <row r="107" spans="2:12" s="10" customFormat="1" ht="19.9" customHeight="1">
      <c r="B107" s="153"/>
      <c r="C107" s="154"/>
      <c r="D107" s="155" t="s">
        <v>110</v>
      </c>
      <c r="E107" s="156"/>
      <c r="F107" s="156"/>
      <c r="G107" s="156"/>
      <c r="H107" s="156"/>
      <c r="I107" s="156"/>
      <c r="J107" s="157">
        <f>J230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111</v>
      </c>
      <c r="E108" s="156"/>
      <c r="F108" s="156"/>
      <c r="G108" s="156"/>
      <c r="H108" s="156"/>
      <c r="I108" s="156"/>
      <c r="J108" s="157">
        <f>J237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9" t="str">
        <f>E7</f>
        <v>II/171 PRŮTAH BĚŠINY</v>
      </c>
      <c r="F118" s="300"/>
      <c r="G118" s="300"/>
      <c r="H118" s="30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93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0" t="str">
        <f>E9</f>
        <v>101 - KOMUNIKACE</v>
      </c>
      <c r="F120" s="301"/>
      <c r="G120" s="301"/>
      <c r="H120" s="301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14. 12. 2022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29</v>
      </c>
      <c r="J124" s="32" t="str">
        <f>E21</f>
        <v>MACÁN PROJEKCE DS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32</v>
      </c>
      <c r="J125" s="32" t="str">
        <f>E24</f>
        <v>Ing. Tomáš Macán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113</v>
      </c>
      <c r="D127" s="162" t="s">
        <v>60</v>
      </c>
      <c r="E127" s="162" t="s">
        <v>56</v>
      </c>
      <c r="F127" s="162" t="s">
        <v>57</v>
      </c>
      <c r="G127" s="162" t="s">
        <v>114</v>
      </c>
      <c r="H127" s="162" t="s">
        <v>115</v>
      </c>
      <c r="I127" s="162" t="s">
        <v>116</v>
      </c>
      <c r="J127" s="162" t="s">
        <v>97</v>
      </c>
      <c r="K127" s="163" t="s">
        <v>117</v>
      </c>
      <c r="L127" s="164"/>
      <c r="M127" s="75" t="s">
        <v>1</v>
      </c>
      <c r="N127" s="76" t="s">
        <v>39</v>
      </c>
      <c r="O127" s="76" t="s">
        <v>118</v>
      </c>
      <c r="P127" s="76" t="s">
        <v>119</v>
      </c>
      <c r="Q127" s="76" t="s">
        <v>120</v>
      </c>
      <c r="R127" s="76" t="s">
        <v>121</v>
      </c>
      <c r="S127" s="76" t="s">
        <v>122</v>
      </c>
      <c r="T127" s="77" t="s">
        <v>123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124</v>
      </c>
      <c r="D128" s="36"/>
      <c r="E128" s="36"/>
      <c r="F128" s="36"/>
      <c r="G128" s="36"/>
      <c r="H128" s="36"/>
      <c r="I128" s="36"/>
      <c r="J128" s="165">
        <f>BK128</f>
        <v>0</v>
      </c>
      <c r="K128" s="36"/>
      <c r="L128" s="39"/>
      <c r="M128" s="78"/>
      <c r="N128" s="166"/>
      <c r="O128" s="79"/>
      <c r="P128" s="167">
        <f>P129+P229</f>
        <v>0</v>
      </c>
      <c r="Q128" s="79"/>
      <c r="R128" s="167">
        <f>R129+R229</f>
        <v>1009.458089</v>
      </c>
      <c r="S128" s="79"/>
      <c r="T128" s="168">
        <f>T129+T229</f>
        <v>1907.505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74</v>
      </c>
      <c r="AU128" s="17" t="s">
        <v>99</v>
      </c>
      <c r="BK128" s="169">
        <f>BK129+BK229</f>
        <v>0</v>
      </c>
    </row>
    <row r="129" spans="2:63" s="12" customFormat="1" ht="25.9" customHeight="1">
      <c r="B129" s="170"/>
      <c r="C129" s="171"/>
      <c r="D129" s="172" t="s">
        <v>74</v>
      </c>
      <c r="E129" s="173" t="s">
        <v>125</v>
      </c>
      <c r="F129" s="173" t="s">
        <v>126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P130+P149+P153+P159+P177+P205+P222+P227</f>
        <v>0</v>
      </c>
      <c r="Q129" s="178"/>
      <c r="R129" s="179">
        <f>R130+R149+R153+R159+R177+R205+R222+R227</f>
        <v>1009.458089</v>
      </c>
      <c r="S129" s="178"/>
      <c r="T129" s="180">
        <f>T130+T149+T153+T159+T177+T205+T222+T227</f>
        <v>1907.505</v>
      </c>
      <c r="AR129" s="181" t="s">
        <v>83</v>
      </c>
      <c r="AT129" s="182" t="s">
        <v>74</v>
      </c>
      <c r="AU129" s="182" t="s">
        <v>75</v>
      </c>
      <c r="AY129" s="181" t="s">
        <v>127</v>
      </c>
      <c r="BK129" s="183">
        <f>BK130+BK149+BK153+BK159+BK177+BK205+BK222+BK227</f>
        <v>0</v>
      </c>
    </row>
    <row r="130" spans="2:63" s="12" customFormat="1" ht="22.9" customHeight="1">
      <c r="B130" s="170"/>
      <c r="C130" s="171"/>
      <c r="D130" s="172" t="s">
        <v>74</v>
      </c>
      <c r="E130" s="184" t="s">
        <v>83</v>
      </c>
      <c r="F130" s="184" t="s">
        <v>128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SUM(P131:P148)</f>
        <v>0</v>
      </c>
      <c r="Q130" s="178"/>
      <c r="R130" s="179">
        <f>SUM(R131:R148)</f>
        <v>797.24124</v>
      </c>
      <c r="S130" s="178"/>
      <c r="T130" s="180">
        <f>SUM(T131:T148)</f>
        <v>1802.855</v>
      </c>
      <c r="AR130" s="181" t="s">
        <v>83</v>
      </c>
      <c r="AT130" s="182" t="s">
        <v>74</v>
      </c>
      <c r="AU130" s="182" t="s">
        <v>83</v>
      </c>
      <c r="AY130" s="181" t="s">
        <v>127</v>
      </c>
      <c r="BK130" s="183">
        <f>SUM(BK131:BK148)</f>
        <v>0</v>
      </c>
    </row>
    <row r="131" spans="1:65" s="2" customFormat="1" ht="44.25" customHeight="1">
      <c r="A131" s="34"/>
      <c r="B131" s="35"/>
      <c r="C131" s="186" t="s">
        <v>83</v>
      </c>
      <c r="D131" s="186" t="s">
        <v>129</v>
      </c>
      <c r="E131" s="187" t="s">
        <v>130</v>
      </c>
      <c r="F131" s="188" t="s">
        <v>131</v>
      </c>
      <c r="G131" s="189" t="s">
        <v>132</v>
      </c>
      <c r="H131" s="190">
        <v>161.5</v>
      </c>
      <c r="I131" s="191"/>
      <c r="J131" s="192">
        <f>ROUND(I131*H131,2)</f>
        <v>0</v>
      </c>
      <c r="K131" s="188" t="s">
        <v>133</v>
      </c>
      <c r="L131" s="39"/>
      <c r="M131" s="193" t="s">
        <v>1</v>
      </c>
      <c r="N131" s="194" t="s">
        <v>40</v>
      </c>
      <c r="O131" s="71"/>
      <c r="P131" s="195">
        <f>O131*H131</f>
        <v>0</v>
      </c>
      <c r="Q131" s="195">
        <v>8E-05</v>
      </c>
      <c r="R131" s="195">
        <f>Q131*H131</f>
        <v>0.012920000000000001</v>
      </c>
      <c r="S131" s="195">
        <v>0.23</v>
      </c>
      <c r="T131" s="196">
        <f>S131*H131</f>
        <v>37.145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134</v>
      </c>
      <c r="AT131" s="197" t="s">
        <v>129</v>
      </c>
      <c r="AU131" s="197" t="s">
        <v>85</v>
      </c>
      <c r="AY131" s="17" t="s">
        <v>127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83</v>
      </c>
      <c r="BK131" s="198">
        <f>ROUND(I131*H131,2)</f>
        <v>0</v>
      </c>
      <c r="BL131" s="17" t="s">
        <v>134</v>
      </c>
      <c r="BM131" s="197" t="s">
        <v>135</v>
      </c>
    </row>
    <row r="132" spans="1:47" s="2" customFormat="1" ht="19.5">
      <c r="A132" s="34"/>
      <c r="B132" s="35"/>
      <c r="C132" s="36"/>
      <c r="D132" s="199" t="s">
        <v>136</v>
      </c>
      <c r="E132" s="36"/>
      <c r="F132" s="200" t="s">
        <v>137</v>
      </c>
      <c r="G132" s="36"/>
      <c r="H132" s="36"/>
      <c r="I132" s="201"/>
      <c r="J132" s="36"/>
      <c r="K132" s="36"/>
      <c r="L132" s="39"/>
      <c r="M132" s="202"/>
      <c r="N132" s="203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136</v>
      </c>
      <c r="AU132" s="17" t="s">
        <v>85</v>
      </c>
    </row>
    <row r="133" spans="2:51" s="13" customFormat="1" ht="11.25">
      <c r="B133" s="204"/>
      <c r="C133" s="205"/>
      <c r="D133" s="199" t="s">
        <v>138</v>
      </c>
      <c r="E133" s="206" t="s">
        <v>1</v>
      </c>
      <c r="F133" s="207" t="s">
        <v>139</v>
      </c>
      <c r="G133" s="205"/>
      <c r="H133" s="208">
        <v>161.5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138</v>
      </c>
      <c r="AU133" s="214" t="s">
        <v>85</v>
      </c>
      <c r="AV133" s="13" t="s">
        <v>85</v>
      </c>
      <c r="AW133" s="13" t="s">
        <v>31</v>
      </c>
      <c r="AX133" s="13" t="s">
        <v>83</v>
      </c>
      <c r="AY133" s="214" t="s">
        <v>127</v>
      </c>
    </row>
    <row r="134" spans="1:65" s="2" customFormat="1" ht="55.5" customHeight="1">
      <c r="A134" s="34"/>
      <c r="B134" s="35"/>
      <c r="C134" s="186" t="s">
        <v>85</v>
      </c>
      <c r="D134" s="186" t="s">
        <v>129</v>
      </c>
      <c r="E134" s="187" t="s">
        <v>140</v>
      </c>
      <c r="F134" s="188" t="s">
        <v>141</v>
      </c>
      <c r="G134" s="189" t="s">
        <v>132</v>
      </c>
      <c r="H134" s="190">
        <v>7677</v>
      </c>
      <c r="I134" s="191"/>
      <c r="J134" s="192">
        <f>ROUND(I134*H134,2)</f>
        <v>0</v>
      </c>
      <c r="K134" s="188" t="s">
        <v>133</v>
      </c>
      <c r="L134" s="39"/>
      <c r="M134" s="193" t="s">
        <v>1</v>
      </c>
      <c r="N134" s="194" t="s">
        <v>40</v>
      </c>
      <c r="O134" s="71"/>
      <c r="P134" s="195">
        <f>O134*H134</f>
        <v>0</v>
      </c>
      <c r="Q134" s="195">
        <v>0.00016</v>
      </c>
      <c r="R134" s="195">
        <f>Q134*H134</f>
        <v>1.22832</v>
      </c>
      <c r="S134" s="195">
        <v>0.23</v>
      </c>
      <c r="T134" s="196">
        <f>S134*H134</f>
        <v>1765.71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134</v>
      </c>
      <c r="AT134" s="197" t="s">
        <v>129</v>
      </c>
      <c r="AU134" s="197" t="s">
        <v>85</v>
      </c>
      <c r="AY134" s="17" t="s">
        <v>127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83</v>
      </c>
      <c r="BK134" s="198">
        <f>ROUND(I134*H134,2)</f>
        <v>0</v>
      </c>
      <c r="BL134" s="17" t="s">
        <v>134</v>
      </c>
      <c r="BM134" s="197" t="s">
        <v>142</v>
      </c>
    </row>
    <row r="135" spans="1:65" s="2" customFormat="1" ht="44.25" customHeight="1">
      <c r="A135" s="34"/>
      <c r="B135" s="35"/>
      <c r="C135" s="186" t="s">
        <v>143</v>
      </c>
      <c r="D135" s="186" t="s">
        <v>129</v>
      </c>
      <c r="E135" s="187" t="s">
        <v>144</v>
      </c>
      <c r="F135" s="188" t="s">
        <v>145</v>
      </c>
      <c r="G135" s="189" t="s">
        <v>146</v>
      </c>
      <c r="H135" s="190">
        <v>518.5</v>
      </c>
      <c r="I135" s="191"/>
      <c r="J135" s="192">
        <f>ROUND(I135*H135,2)</f>
        <v>0</v>
      </c>
      <c r="K135" s="188" t="s">
        <v>133</v>
      </c>
      <c r="L135" s="39"/>
      <c r="M135" s="193" t="s">
        <v>1</v>
      </c>
      <c r="N135" s="194" t="s">
        <v>40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134</v>
      </c>
      <c r="AT135" s="197" t="s">
        <v>129</v>
      </c>
      <c r="AU135" s="197" t="s">
        <v>85</v>
      </c>
      <c r="AY135" s="17" t="s">
        <v>127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83</v>
      </c>
      <c r="BK135" s="198">
        <f>ROUND(I135*H135,2)</f>
        <v>0</v>
      </c>
      <c r="BL135" s="17" t="s">
        <v>134</v>
      </c>
      <c r="BM135" s="197" t="s">
        <v>147</v>
      </c>
    </row>
    <row r="136" spans="2:51" s="14" customFormat="1" ht="11.25">
      <c r="B136" s="215"/>
      <c r="C136" s="216"/>
      <c r="D136" s="199" t="s">
        <v>138</v>
      </c>
      <c r="E136" s="217" t="s">
        <v>1</v>
      </c>
      <c r="F136" s="218" t="s">
        <v>148</v>
      </c>
      <c r="G136" s="216"/>
      <c r="H136" s="217" t="s">
        <v>1</v>
      </c>
      <c r="I136" s="219"/>
      <c r="J136" s="216"/>
      <c r="K136" s="216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138</v>
      </c>
      <c r="AU136" s="224" t="s">
        <v>85</v>
      </c>
      <c r="AV136" s="14" t="s">
        <v>83</v>
      </c>
      <c r="AW136" s="14" t="s">
        <v>31</v>
      </c>
      <c r="AX136" s="14" t="s">
        <v>75</v>
      </c>
      <c r="AY136" s="224" t="s">
        <v>127</v>
      </c>
    </row>
    <row r="137" spans="2:51" s="13" customFormat="1" ht="11.25">
      <c r="B137" s="204"/>
      <c r="C137" s="205"/>
      <c r="D137" s="199" t="s">
        <v>138</v>
      </c>
      <c r="E137" s="206" t="s">
        <v>1</v>
      </c>
      <c r="F137" s="207" t="s">
        <v>149</v>
      </c>
      <c r="G137" s="205"/>
      <c r="H137" s="208">
        <v>58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138</v>
      </c>
      <c r="AU137" s="214" t="s">
        <v>85</v>
      </c>
      <c r="AV137" s="13" t="s">
        <v>85</v>
      </c>
      <c r="AW137" s="13" t="s">
        <v>31</v>
      </c>
      <c r="AX137" s="13" t="s">
        <v>75</v>
      </c>
      <c r="AY137" s="214" t="s">
        <v>127</v>
      </c>
    </row>
    <row r="138" spans="2:51" s="14" customFormat="1" ht="11.25">
      <c r="B138" s="215"/>
      <c r="C138" s="216"/>
      <c r="D138" s="199" t="s">
        <v>138</v>
      </c>
      <c r="E138" s="217" t="s">
        <v>1</v>
      </c>
      <c r="F138" s="218" t="s">
        <v>150</v>
      </c>
      <c r="G138" s="216"/>
      <c r="H138" s="217" t="s">
        <v>1</v>
      </c>
      <c r="I138" s="219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138</v>
      </c>
      <c r="AU138" s="224" t="s">
        <v>85</v>
      </c>
      <c r="AV138" s="14" t="s">
        <v>83</v>
      </c>
      <c r="AW138" s="14" t="s">
        <v>31</v>
      </c>
      <c r="AX138" s="14" t="s">
        <v>75</v>
      </c>
      <c r="AY138" s="224" t="s">
        <v>127</v>
      </c>
    </row>
    <row r="139" spans="2:51" s="13" customFormat="1" ht="11.25">
      <c r="B139" s="204"/>
      <c r="C139" s="205"/>
      <c r="D139" s="199" t="s">
        <v>138</v>
      </c>
      <c r="E139" s="206" t="s">
        <v>1</v>
      </c>
      <c r="F139" s="207" t="s">
        <v>151</v>
      </c>
      <c r="G139" s="205"/>
      <c r="H139" s="208">
        <v>398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138</v>
      </c>
      <c r="AU139" s="214" t="s">
        <v>85</v>
      </c>
      <c r="AV139" s="13" t="s">
        <v>85</v>
      </c>
      <c r="AW139" s="13" t="s">
        <v>31</v>
      </c>
      <c r="AX139" s="13" t="s">
        <v>75</v>
      </c>
      <c r="AY139" s="214" t="s">
        <v>127</v>
      </c>
    </row>
    <row r="140" spans="2:51" s="14" customFormat="1" ht="11.25">
      <c r="B140" s="215"/>
      <c r="C140" s="216"/>
      <c r="D140" s="199" t="s">
        <v>138</v>
      </c>
      <c r="E140" s="217" t="s">
        <v>1</v>
      </c>
      <c r="F140" s="218" t="s">
        <v>152</v>
      </c>
      <c r="G140" s="216"/>
      <c r="H140" s="217" t="s">
        <v>1</v>
      </c>
      <c r="I140" s="219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138</v>
      </c>
      <c r="AU140" s="224" t="s">
        <v>85</v>
      </c>
      <c r="AV140" s="14" t="s">
        <v>83</v>
      </c>
      <c r="AW140" s="14" t="s">
        <v>31</v>
      </c>
      <c r="AX140" s="14" t="s">
        <v>75</v>
      </c>
      <c r="AY140" s="224" t="s">
        <v>127</v>
      </c>
    </row>
    <row r="141" spans="2:51" s="13" customFormat="1" ht="11.25">
      <c r="B141" s="204"/>
      <c r="C141" s="205"/>
      <c r="D141" s="199" t="s">
        <v>138</v>
      </c>
      <c r="E141" s="206" t="s">
        <v>1</v>
      </c>
      <c r="F141" s="207" t="s">
        <v>153</v>
      </c>
      <c r="G141" s="205"/>
      <c r="H141" s="208">
        <v>62.5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138</v>
      </c>
      <c r="AU141" s="214" t="s">
        <v>85</v>
      </c>
      <c r="AV141" s="13" t="s">
        <v>85</v>
      </c>
      <c r="AW141" s="13" t="s">
        <v>31</v>
      </c>
      <c r="AX141" s="13" t="s">
        <v>75</v>
      </c>
      <c r="AY141" s="214" t="s">
        <v>127</v>
      </c>
    </row>
    <row r="142" spans="2:51" s="15" customFormat="1" ht="11.25">
      <c r="B142" s="225"/>
      <c r="C142" s="226"/>
      <c r="D142" s="199" t="s">
        <v>138</v>
      </c>
      <c r="E142" s="227" t="s">
        <v>1</v>
      </c>
      <c r="F142" s="228" t="s">
        <v>154</v>
      </c>
      <c r="G142" s="226"/>
      <c r="H142" s="229">
        <v>518.5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138</v>
      </c>
      <c r="AU142" s="235" t="s">
        <v>85</v>
      </c>
      <c r="AV142" s="15" t="s">
        <v>134</v>
      </c>
      <c r="AW142" s="15" t="s">
        <v>31</v>
      </c>
      <c r="AX142" s="15" t="s">
        <v>83</v>
      </c>
      <c r="AY142" s="235" t="s">
        <v>127</v>
      </c>
    </row>
    <row r="143" spans="1:65" s="2" customFormat="1" ht="55.5" customHeight="1">
      <c r="A143" s="34"/>
      <c r="B143" s="35"/>
      <c r="C143" s="186" t="s">
        <v>134</v>
      </c>
      <c r="D143" s="186" t="s">
        <v>129</v>
      </c>
      <c r="E143" s="187" t="s">
        <v>155</v>
      </c>
      <c r="F143" s="188" t="s">
        <v>156</v>
      </c>
      <c r="G143" s="189" t="s">
        <v>146</v>
      </c>
      <c r="H143" s="190">
        <v>518.5</v>
      </c>
      <c r="I143" s="191"/>
      <c r="J143" s="192">
        <f>ROUND(I143*H143,2)</f>
        <v>0</v>
      </c>
      <c r="K143" s="188" t="s">
        <v>1</v>
      </c>
      <c r="L143" s="39"/>
      <c r="M143" s="193" t="s">
        <v>1</v>
      </c>
      <c r="N143" s="194" t="s">
        <v>40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134</v>
      </c>
      <c r="AT143" s="197" t="s">
        <v>129</v>
      </c>
      <c r="AU143" s="197" t="s">
        <v>85</v>
      </c>
      <c r="AY143" s="17" t="s">
        <v>127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83</v>
      </c>
      <c r="BK143" s="198">
        <f>ROUND(I143*H143,2)</f>
        <v>0</v>
      </c>
      <c r="BL143" s="17" t="s">
        <v>134</v>
      </c>
      <c r="BM143" s="197" t="s">
        <v>157</v>
      </c>
    </row>
    <row r="144" spans="2:51" s="13" customFormat="1" ht="11.25">
      <c r="B144" s="204"/>
      <c r="C144" s="205"/>
      <c r="D144" s="199" t="s">
        <v>138</v>
      </c>
      <c r="E144" s="206" t="s">
        <v>1</v>
      </c>
      <c r="F144" s="207" t="s">
        <v>158</v>
      </c>
      <c r="G144" s="205"/>
      <c r="H144" s="208">
        <v>518.5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138</v>
      </c>
      <c r="AU144" s="214" t="s">
        <v>85</v>
      </c>
      <c r="AV144" s="13" t="s">
        <v>85</v>
      </c>
      <c r="AW144" s="13" t="s">
        <v>31</v>
      </c>
      <c r="AX144" s="13" t="s">
        <v>83</v>
      </c>
      <c r="AY144" s="214" t="s">
        <v>127</v>
      </c>
    </row>
    <row r="145" spans="1:65" s="2" customFormat="1" ht="44.25" customHeight="1">
      <c r="A145" s="34"/>
      <c r="B145" s="35"/>
      <c r="C145" s="186" t="s">
        <v>159</v>
      </c>
      <c r="D145" s="186" t="s">
        <v>129</v>
      </c>
      <c r="E145" s="187" t="s">
        <v>160</v>
      </c>
      <c r="F145" s="188" t="s">
        <v>161</v>
      </c>
      <c r="G145" s="189" t="s">
        <v>146</v>
      </c>
      <c r="H145" s="190">
        <v>398</v>
      </c>
      <c r="I145" s="191"/>
      <c r="J145" s="192">
        <f>ROUND(I145*H145,2)</f>
        <v>0</v>
      </c>
      <c r="K145" s="188" t="s">
        <v>133</v>
      </c>
      <c r="L145" s="39"/>
      <c r="M145" s="193" t="s">
        <v>1</v>
      </c>
      <c r="N145" s="194" t="s">
        <v>40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134</v>
      </c>
      <c r="AT145" s="197" t="s">
        <v>129</v>
      </c>
      <c r="AU145" s="197" t="s">
        <v>85</v>
      </c>
      <c r="AY145" s="17" t="s">
        <v>127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83</v>
      </c>
      <c r="BK145" s="198">
        <f>ROUND(I145*H145,2)</f>
        <v>0</v>
      </c>
      <c r="BL145" s="17" t="s">
        <v>134</v>
      </c>
      <c r="BM145" s="197" t="s">
        <v>162</v>
      </c>
    </row>
    <row r="146" spans="2:51" s="13" customFormat="1" ht="11.25">
      <c r="B146" s="204"/>
      <c r="C146" s="205"/>
      <c r="D146" s="199" t="s">
        <v>138</v>
      </c>
      <c r="E146" s="206" t="s">
        <v>1</v>
      </c>
      <c r="F146" s="207" t="s">
        <v>163</v>
      </c>
      <c r="G146" s="205"/>
      <c r="H146" s="208">
        <v>398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138</v>
      </c>
      <c r="AU146" s="214" t="s">
        <v>85</v>
      </c>
      <c r="AV146" s="13" t="s">
        <v>85</v>
      </c>
      <c r="AW146" s="13" t="s">
        <v>31</v>
      </c>
      <c r="AX146" s="13" t="s">
        <v>83</v>
      </c>
      <c r="AY146" s="214" t="s">
        <v>127</v>
      </c>
    </row>
    <row r="147" spans="1:65" s="2" customFormat="1" ht="16.5" customHeight="1">
      <c r="A147" s="34"/>
      <c r="B147" s="35"/>
      <c r="C147" s="236" t="s">
        <v>164</v>
      </c>
      <c r="D147" s="236" t="s">
        <v>165</v>
      </c>
      <c r="E147" s="237" t="s">
        <v>166</v>
      </c>
      <c r="F147" s="238" t="s">
        <v>167</v>
      </c>
      <c r="G147" s="239" t="s">
        <v>168</v>
      </c>
      <c r="H147" s="240">
        <v>796</v>
      </c>
      <c r="I147" s="241"/>
      <c r="J147" s="242">
        <f>ROUND(I147*H147,2)</f>
        <v>0</v>
      </c>
      <c r="K147" s="238" t="s">
        <v>1</v>
      </c>
      <c r="L147" s="243"/>
      <c r="M147" s="244" t="s">
        <v>1</v>
      </c>
      <c r="N147" s="245" t="s">
        <v>40</v>
      </c>
      <c r="O147" s="71"/>
      <c r="P147" s="195">
        <f>O147*H147</f>
        <v>0</v>
      </c>
      <c r="Q147" s="195">
        <v>1</v>
      </c>
      <c r="R147" s="195">
        <f>Q147*H147</f>
        <v>796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169</v>
      </c>
      <c r="AT147" s="197" t="s">
        <v>165</v>
      </c>
      <c r="AU147" s="197" t="s">
        <v>85</v>
      </c>
      <c r="AY147" s="17" t="s">
        <v>127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83</v>
      </c>
      <c r="BK147" s="198">
        <f>ROUND(I147*H147,2)</f>
        <v>0</v>
      </c>
      <c r="BL147" s="17" t="s">
        <v>134</v>
      </c>
      <c r="BM147" s="197" t="s">
        <v>170</v>
      </c>
    </row>
    <row r="148" spans="2:51" s="13" customFormat="1" ht="11.25">
      <c r="B148" s="204"/>
      <c r="C148" s="205"/>
      <c r="D148" s="199" t="s">
        <v>138</v>
      </c>
      <c r="E148" s="206" t="s">
        <v>1</v>
      </c>
      <c r="F148" s="207" t="s">
        <v>171</v>
      </c>
      <c r="G148" s="205"/>
      <c r="H148" s="208">
        <v>796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138</v>
      </c>
      <c r="AU148" s="214" t="s">
        <v>85</v>
      </c>
      <c r="AV148" s="13" t="s">
        <v>85</v>
      </c>
      <c r="AW148" s="13" t="s">
        <v>31</v>
      </c>
      <c r="AX148" s="13" t="s">
        <v>83</v>
      </c>
      <c r="AY148" s="214" t="s">
        <v>127</v>
      </c>
    </row>
    <row r="149" spans="2:63" s="12" customFormat="1" ht="22.9" customHeight="1">
      <c r="B149" s="170"/>
      <c r="C149" s="171"/>
      <c r="D149" s="172" t="s">
        <v>74</v>
      </c>
      <c r="E149" s="184" t="s">
        <v>143</v>
      </c>
      <c r="F149" s="184" t="s">
        <v>172</v>
      </c>
      <c r="G149" s="171"/>
      <c r="H149" s="171"/>
      <c r="I149" s="174"/>
      <c r="J149" s="185">
        <f>BK149</f>
        <v>0</v>
      </c>
      <c r="K149" s="171"/>
      <c r="L149" s="176"/>
      <c r="M149" s="177"/>
      <c r="N149" s="178"/>
      <c r="O149" s="178"/>
      <c r="P149" s="179">
        <f>SUM(P150:P152)</f>
        <v>0</v>
      </c>
      <c r="Q149" s="178"/>
      <c r="R149" s="179">
        <f>SUM(R150:R152)</f>
        <v>2.30985</v>
      </c>
      <c r="S149" s="178"/>
      <c r="T149" s="180">
        <f>SUM(T150:T152)</f>
        <v>0</v>
      </c>
      <c r="AR149" s="181" t="s">
        <v>83</v>
      </c>
      <c r="AT149" s="182" t="s">
        <v>74</v>
      </c>
      <c r="AU149" s="182" t="s">
        <v>83</v>
      </c>
      <c r="AY149" s="181" t="s">
        <v>127</v>
      </c>
      <c r="BK149" s="183">
        <f>SUM(BK150:BK152)</f>
        <v>0</v>
      </c>
    </row>
    <row r="150" spans="1:65" s="2" customFormat="1" ht="24.2" customHeight="1">
      <c r="A150" s="34"/>
      <c r="B150" s="35"/>
      <c r="C150" s="186" t="s">
        <v>173</v>
      </c>
      <c r="D150" s="186" t="s">
        <v>129</v>
      </c>
      <c r="E150" s="187" t="s">
        <v>174</v>
      </c>
      <c r="F150" s="188" t="s">
        <v>175</v>
      </c>
      <c r="G150" s="189" t="s">
        <v>176</v>
      </c>
      <c r="H150" s="190">
        <v>45</v>
      </c>
      <c r="I150" s="191"/>
      <c r="J150" s="192">
        <f>ROUND(I150*H150,2)</f>
        <v>0</v>
      </c>
      <c r="K150" s="188" t="s">
        <v>177</v>
      </c>
      <c r="L150" s="39"/>
      <c r="M150" s="193" t="s">
        <v>1</v>
      </c>
      <c r="N150" s="194" t="s">
        <v>40</v>
      </c>
      <c r="O150" s="71"/>
      <c r="P150" s="195">
        <f>O150*H150</f>
        <v>0</v>
      </c>
      <c r="Q150" s="195">
        <v>0.00033</v>
      </c>
      <c r="R150" s="195">
        <f>Q150*H150</f>
        <v>0.01485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134</v>
      </c>
      <c r="AT150" s="197" t="s">
        <v>129</v>
      </c>
      <c r="AU150" s="197" t="s">
        <v>85</v>
      </c>
      <c r="AY150" s="17" t="s">
        <v>127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83</v>
      </c>
      <c r="BK150" s="198">
        <f>ROUND(I150*H150,2)</f>
        <v>0</v>
      </c>
      <c r="BL150" s="17" t="s">
        <v>134</v>
      </c>
      <c r="BM150" s="197" t="s">
        <v>178</v>
      </c>
    </row>
    <row r="151" spans="2:51" s="13" customFormat="1" ht="11.25">
      <c r="B151" s="204"/>
      <c r="C151" s="205"/>
      <c r="D151" s="199" t="s">
        <v>138</v>
      </c>
      <c r="E151" s="206" t="s">
        <v>1</v>
      </c>
      <c r="F151" s="207" t="s">
        <v>179</v>
      </c>
      <c r="G151" s="205"/>
      <c r="H151" s="208">
        <v>45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138</v>
      </c>
      <c r="AU151" s="214" t="s">
        <v>85</v>
      </c>
      <c r="AV151" s="13" t="s">
        <v>85</v>
      </c>
      <c r="AW151" s="13" t="s">
        <v>31</v>
      </c>
      <c r="AX151" s="13" t="s">
        <v>83</v>
      </c>
      <c r="AY151" s="214" t="s">
        <v>127</v>
      </c>
    </row>
    <row r="152" spans="1:65" s="2" customFormat="1" ht="16.5" customHeight="1">
      <c r="A152" s="34"/>
      <c r="B152" s="35"/>
      <c r="C152" s="236" t="s">
        <v>169</v>
      </c>
      <c r="D152" s="236" t="s">
        <v>165</v>
      </c>
      <c r="E152" s="237" t="s">
        <v>180</v>
      </c>
      <c r="F152" s="238" t="s">
        <v>181</v>
      </c>
      <c r="G152" s="239" t="s">
        <v>176</v>
      </c>
      <c r="H152" s="240">
        <v>45</v>
      </c>
      <c r="I152" s="241"/>
      <c r="J152" s="242">
        <f>ROUND(I152*H152,2)</f>
        <v>0</v>
      </c>
      <c r="K152" s="238" t="s">
        <v>1</v>
      </c>
      <c r="L152" s="243"/>
      <c r="M152" s="244" t="s">
        <v>1</v>
      </c>
      <c r="N152" s="245" t="s">
        <v>40</v>
      </c>
      <c r="O152" s="71"/>
      <c r="P152" s="195">
        <f>O152*H152</f>
        <v>0</v>
      </c>
      <c r="Q152" s="195">
        <v>0.051</v>
      </c>
      <c r="R152" s="195">
        <f>Q152*H152</f>
        <v>2.295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169</v>
      </c>
      <c r="AT152" s="197" t="s">
        <v>165</v>
      </c>
      <c r="AU152" s="197" t="s">
        <v>85</v>
      </c>
      <c r="AY152" s="17" t="s">
        <v>127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83</v>
      </c>
      <c r="BK152" s="198">
        <f>ROUND(I152*H152,2)</f>
        <v>0</v>
      </c>
      <c r="BL152" s="17" t="s">
        <v>134</v>
      </c>
      <c r="BM152" s="197" t="s">
        <v>182</v>
      </c>
    </row>
    <row r="153" spans="2:63" s="12" customFormat="1" ht="22.9" customHeight="1">
      <c r="B153" s="170"/>
      <c r="C153" s="171"/>
      <c r="D153" s="172" t="s">
        <v>74</v>
      </c>
      <c r="E153" s="184" t="s">
        <v>134</v>
      </c>
      <c r="F153" s="184" t="s">
        <v>183</v>
      </c>
      <c r="G153" s="171"/>
      <c r="H153" s="171"/>
      <c r="I153" s="174"/>
      <c r="J153" s="185">
        <f>BK153</f>
        <v>0</v>
      </c>
      <c r="K153" s="171"/>
      <c r="L153" s="176"/>
      <c r="M153" s="177"/>
      <c r="N153" s="178"/>
      <c r="O153" s="178"/>
      <c r="P153" s="179">
        <f>SUM(P154:P158)</f>
        <v>0</v>
      </c>
      <c r="Q153" s="178"/>
      <c r="R153" s="179">
        <f>SUM(R154:R158)</f>
        <v>0</v>
      </c>
      <c r="S153" s="178"/>
      <c r="T153" s="180">
        <f>SUM(T154:T158)</f>
        <v>0</v>
      </c>
      <c r="AR153" s="181" t="s">
        <v>83</v>
      </c>
      <c r="AT153" s="182" t="s">
        <v>74</v>
      </c>
      <c r="AU153" s="182" t="s">
        <v>83</v>
      </c>
      <c r="AY153" s="181" t="s">
        <v>127</v>
      </c>
      <c r="BK153" s="183">
        <f>SUM(BK154:BK158)</f>
        <v>0</v>
      </c>
    </row>
    <row r="154" spans="1:65" s="2" customFormat="1" ht="37.9" customHeight="1">
      <c r="A154" s="34"/>
      <c r="B154" s="35"/>
      <c r="C154" s="186" t="s">
        <v>184</v>
      </c>
      <c r="D154" s="186" t="s">
        <v>129</v>
      </c>
      <c r="E154" s="187" t="s">
        <v>185</v>
      </c>
      <c r="F154" s="188" t="s">
        <v>186</v>
      </c>
      <c r="G154" s="189" t="s">
        <v>146</v>
      </c>
      <c r="H154" s="190">
        <v>29</v>
      </c>
      <c r="I154" s="191"/>
      <c r="J154" s="192">
        <f>ROUND(I154*H154,2)</f>
        <v>0</v>
      </c>
      <c r="K154" s="188" t="s">
        <v>133</v>
      </c>
      <c r="L154" s="39"/>
      <c r="M154" s="193" t="s">
        <v>1</v>
      </c>
      <c r="N154" s="194" t="s">
        <v>40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134</v>
      </c>
      <c r="AT154" s="197" t="s">
        <v>129</v>
      </c>
      <c r="AU154" s="197" t="s">
        <v>85</v>
      </c>
      <c r="AY154" s="17" t="s">
        <v>127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83</v>
      </c>
      <c r="BK154" s="198">
        <f>ROUND(I154*H154,2)</f>
        <v>0</v>
      </c>
      <c r="BL154" s="17" t="s">
        <v>134</v>
      </c>
      <c r="BM154" s="197" t="s">
        <v>187</v>
      </c>
    </row>
    <row r="155" spans="2:51" s="13" customFormat="1" ht="11.25">
      <c r="B155" s="204"/>
      <c r="C155" s="205"/>
      <c r="D155" s="199" t="s">
        <v>138</v>
      </c>
      <c r="E155" s="206" t="s">
        <v>1</v>
      </c>
      <c r="F155" s="207" t="s">
        <v>188</v>
      </c>
      <c r="G155" s="205"/>
      <c r="H155" s="208">
        <v>29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138</v>
      </c>
      <c r="AU155" s="214" t="s">
        <v>85</v>
      </c>
      <c r="AV155" s="13" t="s">
        <v>85</v>
      </c>
      <c r="AW155" s="13" t="s">
        <v>31</v>
      </c>
      <c r="AX155" s="13" t="s">
        <v>83</v>
      </c>
      <c r="AY155" s="214" t="s">
        <v>127</v>
      </c>
    </row>
    <row r="156" spans="1:65" s="2" customFormat="1" ht="44.25" customHeight="1">
      <c r="A156" s="34"/>
      <c r="B156" s="35"/>
      <c r="C156" s="186" t="s">
        <v>189</v>
      </c>
      <c r="D156" s="186" t="s">
        <v>129</v>
      </c>
      <c r="E156" s="187" t="s">
        <v>190</v>
      </c>
      <c r="F156" s="188" t="s">
        <v>191</v>
      </c>
      <c r="G156" s="189" t="s">
        <v>146</v>
      </c>
      <c r="H156" s="190">
        <v>2.826</v>
      </c>
      <c r="I156" s="191"/>
      <c r="J156" s="192">
        <f>ROUND(I156*H156,2)</f>
        <v>0</v>
      </c>
      <c r="K156" s="188" t="s">
        <v>133</v>
      </c>
      <c r="L156" s="39"/>
      <c r="M156" s="193" t="s">
        <v>1</v>
      </c>
      <c r="N156" s="194" t="s">
        <v>40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134</v>
      </c>
      <c r="AT156" s="197" t="s">
        <v>129</v>
      </c>
      <c r="AU156" s="197" t="s">
        <v>85</v>
      </c>
      <c r="AY156" s="17" t="s">
        <v>127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83</v>
      </c>
      <c r="BK156" s="198">
        <f>ROUND(I156*H156,2)</f>
        <v>0</v>
      </c>
      <c r="BL156" s="17" t="s">
        <v>134</v>
      </c>
      <c r="BM156" s="197" t="s">
        <v>192</v>
      </c>
    </row>
    <row r="157" spans="1:47" s="2" customFormat="1" ht="19.5">
      <c r="A157" s="34"/>
      <c r="B157" s="35"/>
      <c r="C157" s="36"/>
      <c r="D157" s="199" t="s">
        <v>136</v>
      </c>
      <c r="E157" s="36"/>
      <c r="F157" s="200" t="s">
        <v>193</v>
      </c>
      <c r="G157" s="36"/>
      <c r="H157" s="36"/>
      <c r="I157" s="201"/>
      <c r="J157" s="36"/>
      <c r="K157" s="36"/>
      <c r="L157" s="39"/>
      <c r="M157" s="202"/>
      <c r="N157" s="203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136</v>
      </c>
      <c r="AU157" s="17" t="s">
        <v>85</v>
      </c>
    </row>
    <row r="158" spans="2:51" s="13" customFormat="1" ht="11.25">
      <c r="B158" s="204"/>
      <c r="C158" s="205"/>
      <c r="D158" s="199" t="s">
        <v>138</v>
      </c>
      <c r="E158" s="206" t="s">
        <v>1</v>
      </c>
      <c r="F158" s="207" t="s">
        <v>194</v>
      </c>
      <c r="G158" s="205"/>
      <c r="H158" s="208">
        <v>2.826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138</v>
      </c>
      <c r="AU158" s="214" t="s">
        <v>85</v>
      </c>
      <c r="AV158" s="13" t="s">
        <v>85</v>
      </c>
      <c r="AW158" s="13" t="s">
        <v>31</v>
      </c>
      <c r="AX158" s="13" t="s">
        <v>83</v>
      </c>
      <c r="AY158" s="214" t="s">
        <v>127</v>
      </c>
    </row>
    <row r="159" spans="2:63" s="12" customFormat="1" ht="22.9" customHeight="1">
      <c r="B159" s="170"/>
      <c r="C159" s="171"/>
      <c r="D159" s="172" t="s">
        <v>74</v>
      </c>
      <c r="E159" s="184" t="s">
        <v>159</v>
      </c>
      <c r="F159" s="184" t="s">
        <v>195</v>
      </c>
      <c r="G159" s="171"/>
      <c r="H159" s="171"/>
      <c r="I159" s="174"/>
      <c r="J159" s="185">
        <f>BK159</f>
        <v>0</v>
      </c>
      <c r="K159" s="171"/>
      <c r="L159" s="176"/>
      <c r="M159" s="177"/>
      <c r="N159" s="178"/>
      <c r="O159" s="178"/>
      <c r="P159" s="179">
        <f>SUM(P160:P176)</f>
        <v>0</v>
      </c>
      <c r="Q159" s="178"/>
      <c r="R159" s="179">
        <f>SUM(R160:R176)</f>
        <v>140.90875</v>
      </c>
      <c r="S159" s="178"/>
      <c r="T159" s="180">
        <f>SUM(T160:T176)</f>
        <v>0</v>
      </c>
      <c r="AR159" s="181" t="s">
        <v>83</v>
      </c>
      <c r="AT159" s="182" t="s">
        <v>74</v>
      </c>
      <c r="AU159" s="182" t="s">
        <v>83</v>
      </c>
      <c r="AY159" s="181" t="s">
        <v>127</v>
      </c>
      <c r="BK159" s="183">
        <f>SUM(BK160:BK176)</f>
        <v>0</v>
      </c>
    </row>
    <row r="160" spans="1:65" s="2" customFormat="1" ht="33" customHeight="1">
      <c r="A160" s="34"/>
      <c r="B160" s="35"/>
      <c r="C160" s="186" t="s">
        <v>196</v>
      </c>
      <c r="D160" s="186" t="s">
        <v>129</v>
      </c>
      <c r="E160" s="187" t="s">
        <v>197</v>
      </c>
      <c r="F160" s="188" t="s">
        <v>198</v>
      </c>
      <c r="G160" s="189" t="s">
        <v>132</v>
      </c>
      <c r="H160" s="190">
        <v>282</v>
      </c>
      <c r="I160" s="191"/>
      <c r="J160" s="192">
        <f>ROUND(I160*H160,2)</f>
        <v>0</v>
      </c>
      <c r="K160" s="188" t="s">
        <v>133</v>
      </c>
      <c r="L160" s="39"/>
      <c r="M160" s="193" t="s">
        <v>1</v>
      </c>
      <c r="N160" s="194" t="s">
        <v>40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134</v>
      </c>
      <c r="AT160" s="197" t="s">
        <v>129</v>
      </c>
      <c r="AU160" s="197" t="s">
        <v>85</v>
      </c>
      <c r="AY160" s="17" t="s">
        <v>127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83</v>
      </c>
      <c r="BK160" s="198">
        <f>ROUND(I160*H160,2)</f>
        <v>0</v>
      </c>
      <c r="BL160" s="17" t="s">
        <v>134</v>
      </c>
      <c r="BM160" s="197" t="s">
        <v>199</v>
      </c>
    </row>
    <row r="161" spans="1:65" s="2" customFormat="1" ht="33" customHeight="1">
      <c r="A161" s="34"/>
      <c r="B161" s="35"/>
      <c r="C161" s="186" t="s">
        <v>200</v>
      </c>
      <c r="D161" s="186" t="s">
        <v>129</v>
      </c>
      <c r="E161" s="187" t="s">
        <v>201</v>
      </c>
      <c r="F161" s="188" t="s">
        <v>202</v>
      </c>
      <c r="G161" s="189" t="s">
        <v>132</v>
      </c>
      <c r="H161" s="190">
        <v>162.5</v>
      </c>
      <c r="I161" s="191"/>
      <c r="J161" s="192">
        <f>ROUND(I161*H161,2)</f>
        <v>0</v>
      </c>
      <c r="K161" s="188" t="s">
        <v>133</v>
      </c>
      <c r="L161" s="39"/>
      <c r="M161" s="193" t="s">
        <v>1</v>
      </c>
      <c r="N161" s="194" t="s">
        <v>40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134</v>
      </c>
      <c r="AT161" s="197" t="s">
        <v>129</v>
      </c>
      <c r="AU161" s="197" t="s">
        <v>85</v>
      </c>
      <c r="AY161" s="17" t="s">
        <v>127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83</v>
      </c>
      <c r="BK161" s="198">
        <f>ROUND(I161*H161,2)</f>
        <v>0</v>
      </c>
      <c r="BL161" s="17" t="s">
        <v>134</v>
      </c>
      <c r="BM161" s="197" t="s">
        <v>203</v>
      </c>
    </row>
    <row r="162" spans="1:47" s="2" customFormat="1" ht="19.5">
      <c r="A162" s="34"/>
      <c r="B162" s="35"/>
      <c r="C162" s="36"/>
      <c r="D162" s="199" t="s">
        <v>136</v>
      </c>
      <c r="E162" s="36"/>
      <c r="F162" s="200" t="s">
        <v>204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136</v>
      </c>
      <c r="AU162" s="17" t="s">
        <v>85</v>
      </c>
    </row>
    <row r="163" spans="2:51" s="13" customFormat="1" ht="11.25">
      <c r="B163" s="204"/>
      <c r="C163" s="205"/>
      <c r="D163" s="199" t="s">
        <v>138</v>
      </c>
      <c r="E163" s="206" t="s">
        <v>1</v>
      </c>
      <c r="F163" s="207" t="s">
        <v>205</v>
      </c>
      <c r="G163" s="205"/>
      <c r="H163" s="208">
        <v>162.5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138</v>
      </c>
      <c r="AU163" s="214" t="s">
        <v>85</v>
      </c>
      <c r="AV163" s="13" t="s">
        <v>85</v>
      </c>
      <c r="AW163" s="13" t="s">
        <v>31</v>
      </c>
      <c r="AX163" s="13" t="s">
        <v>83</v>
      </c>
      <c r="AY163" s="214" t="s">
        <v>127</v>
      </c>
    </row>
    <row r="164" spans="1:65" s="2" customFormat="1" ht="37.9" customHeight="1">
      <c r="A164" s="34"/>
      <c r="B164" s="35"/>
      <c r="C164" s="186" t="s">
        <v>206</v>
      </c>
      <c r="D164" s="186" t="s">
        <v>129</v>
      </c>
      <c r="E164" s="187" t="s">
        <v>207</v>
      </c>
      <c r="F164" s="188" t="s">
        <v>208</v>
      </c>
      <c r="G164" s="189" t="s">
        <v>132</v>
      </c>
      <c r="H164" s="190">
        <v>282</v>
      </c>
      <c r="I164" s="191"/>
      <c r="J164" s="192">
        <f>ROUND(I164*H164,2)</f>
        <v>0</v>
      </c>
      <c r="K164" s="188" t="s">
        <v>133</v>
      </c>
      <c r="L164" s="39"/>
      <c r="M164" s="193" t="s">
        <v>1</v>
      </c>
      <c r="N164" s="194" t="s">
        <v>40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134</v>
      </c>
      <c r="AT164" s="197" t="s">
        <v>129</v>
      </c>
      <c r="AU164" s="197" t="s">
        <v>85</v>
      </c>
      <c r="AY164" s="17" t="s">
        <v>127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83</v>
      </c>
      <c r="BK164" s="198">
        <f>ROUND(I164*H164,2)</f>
        <v>0</v>
      </c>
      <c r="BL164" s="17" t="s">
        <v>134</v>
      </c>
      <c r="BM164" s="197" t="s">
        <v>209</v>
      </c>
    </row>
    <row r="165" spans="1:65" s="2" customFormat="1" ht="49.15" customHeight="1">
      <c r="A165" s="34"/>
      <c r="B165" s="35"/>
      <c r="C165" s="186" t="s">
        <v>210</v>
      </c>
      <c r="D165" s="186" t="s">
        <v>129</v>
      </c>
      <c r="E165" s="187" t="s">
        <v>211</v>
      </c>
      <c r="F165" s="188" t="s">
        <v>212</v>
      </c>
      <c r="G165" s="189" t="s">
        <v>132</v>
      </c>
      <c r="H165" s="190">
        <v>443.5</v>
      </c>
      <c r="I165" s="191"/>
      <c r="J165" s="192">
        <f>ROUND(I165*H165,2)</f>
        <v>0</v>
      </c>
      <c r="K165" s="188" t="s">
        <v>133</v>
      </c>
      <c r="L165" s="39"/>
      <c r="M165" s="193" t="s">
        <v>1</v>
      </c>
      <c r="N165" s="194" t="s">
        <v>40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134</v>
      </c>
      <c r="AT165" s="197" t="s">
        <v>129</v>
      </c>
      <c r="AU165" s="197" t="s">
        <v>85</v>
      </c>
      <c r="AY165" s="17" t="s">
        <v>127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83</v>
      </c>
      <c r="BK165" s="198">
        <f>ROUND(I165*H165,2)</f>
        <v>0</v>
      </c>
      <c r="BL165" s="17" t="s">
        <v>134</v>
      </c>
      <c r="BM165" s="197" t="s">
        <v>213</v>
      </c>
    </row>
    <row r="166" spans="2:51" s="14" customFormat="1" ht="11.25">
      <c r="B166" s="215"/>
      <c r="C166" s="216"/>
      <c r="D166" s="199" t="s">
        <v>138</v>
      </c>
      <c r="E166" s="217" t="s">
        <v>1</v>
      </c>
      <c r="F166" s="218" t="s">
        <v>214</v>
      </c>
      <c r="G166" s="216"/>
      <c r="H166" s="217" t="s">
        <v>1</v>
      </c>
      <c r="I166" s="219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138</v>
      </c>
      <c r="AU166" s="224" t="s">
        <v>85</v>
      </c>
      <c r="AV166" s="14" t="s">
        <v>83</v>
      </c>
      <c r="AW166" s="14" t="s">
        <v>31</v>
      </c>
      <c r="AX166" s="14" t="s">
        <v>75</v>
      </c>
      <c r="AY166" s="224" t="s">
        <v>127</v>
      </c>
    </row>
    <row r="167" spans="2:51" s="13" customFormat="1" ht="11.25">
      <c r="B167" s="204"/>
      <c r="C167" s="205"/>
      <c r="D167" s="199" t="s">
        <v>138</v>
      </c>
      <c r="E167" s="206" t="s">
        <v>1</v>
      </c>
      <c r="F167" s="207" t="s">
        <v>215</v>
      </c>
      <c r="G167" s="205"/>
      <c r="H167" s="208">
        <v>282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138</v>
      </c>
      <c r="AU167" s="214" t="s">
        <v>85</v>
      </c>
      <c r="AV167" s="13" t="s">
        <v>85</v>
      </c>
      <c r="AW167" s="13" t="s">
        <v>31</v>
      </c>
      <c r="AX167" s="13" t="s">
        <v>75</v>
      </c>
      <c r="AY167" s="214" t="s">
        <v>127</v>
      </c>
    </row>
    <row r="168" spans="2:51" s="14" customFormat="1" ht="11.25">
      <c r="B168" s="215"/>
      <c r="C168" s="216"/>
      <c r="D168" s="199" t="s">
        <v>138</v>
      </c>
      <c r="E168" s="217" t="s">
        <v>1</v>
      </c>
      <c r="F168" s="218" t="s">
        <v>216</v>
      </c>
      <c r="G168" s="216"/>
      <c r="H168" s="217" t="s">
        <v>1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138</v>
      </c>
      <c r="AU168" s="224" t="s">
        <v>85</v>
      </c>
      <c r="AV168" s="14" t="s">
        <v>83</v>
      </c>
      <c r="AW168" s="14" t="s">
        <v>31</v>
      </c>
      <c r="AX168" s="14" t="s">
        <v>75</v>
      </c>
      <c r="AY168" s="224" t="s">
        <v>127</v>
      </c>
    </row>
    <row r="169" spans="2:51" s="13" customFormat="1" ht="11.25">
      <c r="B169" s="204"/>
      <c r="C169" s="205"/>
      <c r="D169" s="199" t="s">
        <v>138</v>
      </c>
      <c r="E169" s="206" t="s">
        <v>1</v>
      </c>
      <c r="F169" s="207" t="s">
        <v>139</v>
      </c>
      <c r="G169" s="205"/>
      <c r="H169" s="208">
        <v>161.5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138</v>
      </c>
      <c r="AU169" s="214" t="s">
        <v>85</v>
      </c>
      <c r="AV169" s="13" t="s">
        <v>85</v>
      </c>
      <c r="AW169" s="13" t="s">
        <v>31</v>
      </c>
      <c r="AX169" s="13" t="s">
        <v>75</v>
      </c>
      <c r="AY169" s="214" t="s">
        <v>127</v>
      </c>
    </row>
    <row r="170" spans="2:51" s="15" customFormat="1" ht="11.25">
      <c r="B170" s="225"/>
      <c r="C170" s="226"/>
      <c r="D170" s="199" t="s">
        <v>138</v>
      </c>
      <c r="E170" s="227" t="s">
        <v>1</v>
      </c>
      <c r="F170" s="228" t="s">
        <v>154</v>
      </c>
      <c r="G170" s="226"/>
      <c r="H170" s="229">
        <v>443.5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138</v>
      </c>
      <c r="AU170" s="235" t="s">
        <v>85</v>
      </c>
      <c r="AV170" s="15" t="s">
        <v>134</v>
      </c>
      <c r="AW170" s="15" t="s">
        <v>31</v>
      </c>
      <c r="AX170" s="15" t="s">
        <v>83</v>
      </c>
      <c r="AY170" s="235" t="s">
        <v>127</v>
      </c>
    </row>
    <row r="171" spans="1:65" s="2" customFormat="1" ht="37.9" customHeight="1">
      <c r="A171" s="34"/>
      <c r="B171" s="35"/>
      <c r="C171" s="186" t="s">
        <v>8</v>
      </c>
      <c r="D171" s="186" t="s">
        <v>129</v>
      </c>
      <c r="E171" s="187" t="s">
        <v>217</v>
      </c>
      <c r="F171" s="188" t="s">
        <v>218</v>
      </c>
      <c r="G171" s="189" t="s">
        <v>132</v>
      </c>
      <c r="H171" s="190">
        <v>240</v>
      </c>
      <c r="I171" s="191"/>
      <c r="J171" s="192">
        <f aca="true" t="shared" si="0" ref="J171:J176">ROUND(I171*H171,2)</f>
        <v>0</v>
      </c>
      <c r="K171" s="188" t="s">
        <v>133</v>
      </c>
      <c r="L171" s="39"/>
      <c r="M171" s="193" t="s">
        <v>1</v>
      </c>
      <c r="N171" s="194" t="s">
        <v>40</v>
      </c>
      <c r="O171" s="71"/>
      <c r="P171" s="195">
        <f aca="true" t="shared" si="1" ref="P171:P176">O171*H171</f>
        <v>0</v>
      </c>
      <c r="Q171" s="195">
        <v>0.216</v>
      </c>
      <c r="R171" s="195">
        <f aca="true" t="shared" si="2" ref="R171:R176">Q171*H171</f>
        <v>51.839999999999996</v>
      </c>
      <c r="S171" s="195">
        <v>0</v>
      </c>
      <c r="T171" s="196">
        <f aca="true" t="shared" si="3" ref="T171:T176"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134</v>
      </c>
      <c r="AT171" s="197" t="s">
        <v>129</v>
      </c>
      <c r="AU171" s="197" t="s">
        <v>85</v>
      </c>
      <c r="AY171" s="17" t="s">
        <v>127</v>
      </c>
      <c r="BE171" s="198">
        <f aca="true" t="shared" si="4" ref="BE171:BE176">IF(N171="základní",J171,0)</f>
        <v>0</v>
      </c>
      <c r="BF171" s="198">
        <f aca="true" t="shared" si="5" ref="BF171:BF176">IF(N171="snížená",J171,0)</f>
        <v>0</v>
      </c>
      <c r="BG171" s="198">
        <f aca="true" t="shared" si="6" ref="BG171:BG176">IF(N171="zákl. přenesená",J171,0)</f>
        <v>0</v>
      </c>
      <c r="BH171" s="198">
        <f aca="true" t="shared" si="7" ref="BH171:BH176">IF(N171="sníž. přenesená",J171,0)</f>
        <v>0</v>
      </c>
      <c r="BI171" s="198">
        <f aca="true" t="shared" si="8" ref="BI171:BI176">IF(N171="nulová",J171,0)</f>
        <v>0</v>
      </c>
      <c r="BJ171" s="17" t="s">
        <v>83</v>
      </c>
      <c r="BK171" s="198">
        <f aca="true" t="shared" si="9" ref="BK171:BK176">ROUND(I171*H171,2)</f>
        <v>0</v>
      </c>
      <c r="BL171" s="17" t="s">
        <v>134</v>
      </c>
      <c r="BM171" s="197" t="s">
        <v>219</v>
      </c>
    </row>
    <row r="172" spans="1:65" s="2" customFormat="1" ht="24.2" customHeight="1">
      <c r="A172" s="34"/>
      <c r="B172" s="35"/>
      <c r="C172" s="186" t="s">
        <v>220</v>
      </c>
      <c r="D172" s="186" t="s">
        <v>129</v>
      </c>
      <c r="E172" s="187" t="s">
        <v>221</v>
      </c>
      <c r="F172" s="188" t="s">
        <v>222</v>
      </c>
      <c r="G172" s="189" t="s">
        <v>132</v>
      </c>
      <c r="H172" s="190">
        <v>7677</v>
      </c>
      <c r="I172" s="191"/>
      <c r="J172" s="192">
        <f t="shared" si="0"/>
        <v>0</v>
      </c>
      <c r="K172" s="188" t="s">
        <v>133</v>
      </c>
      <c r="L172" s="39"/>
      <c r="M172" s="193" t="s">
        <v>1</v>
      </c>
      <c r="N172" s="194" t="s">
        <v>40</v>
      </c>
      <c r="O172" s="71"/>
      <c r="P172" s="195">
        <f t="shared" si="1"/>
        <v>0</v>
      </c>
      <c r="Q172" s="195">
        <v>0</v>
      </c>
      <c r="R172" s="195">
        <f t="shared" si="2"/>
        <v>0</v>
      </c>
      <c r="S172" s="195">
        <v>0</v>
      </c>
      <c r="T172" s="196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134</v>
      </c>
      <c r="AT172" s="197" t="s">
        <v>129</v>
      </c>
      <c r="AU172" s="197" t="s">
        <v>85</v>
      </c>
      <c r="AY172" s="17" t="s">
        <v>127</v>
      </c>
      <c r="BE172" s="198">
        <f t="shared" si="4"/>
        <v>0</v>
      </c>
      <c r="BF172" s="198">
        <f t="shared" si="5"/>
        <v>0</v>
      </c>
      <c r="BG172" s="198">
        <f t="shared" si="6"/>
        <v>0</v>
      </c>
      <c r="BH172" s="198">
        <f t="shared" si="7"/>
        <v>0</v>
      </c>
      <c r="BI172" s="198">
        <f t="shared" si="8"/>
        <v>0</v>
      </c>
      <c r="BJ172" s="17" t="s">
        <v>83</v>
      </c>
      <c r="BK172" s="198">
        <f t="shared" si="9"/>
        <v>0</v>
      </c>
      <c r="BL172" s="17" t="s">
        <v>134</v>
      </c>
      <c r="BM172" s="197" t="s">
        <v>223</v>
      </c>
    </row>
    <row r="173" spans="1:65" s="2" customFormat="1" ht="24.2" customHeight="1">
      <c r="A173" s="34"/>
      <c r="B173" s="35"/>
      <c r="C173" s="186" t="s">
        <v>224</v>
      </c>
      <c r="D173" s="186" t="s">
        <v>129</v>
      </c>
      <c r="E173" s="187" t="s">
        <v>225</v>
      </c>
      <c r="F173" s="188" t="s">
        <v>226</v>
      </c>
      <c r="G173" s="189" t="s">
        <v>132</v>
      </c>
      <c r="H173" s="190">
        <v>7677</v>
      </c>
      <c r="I173" s="191"/>
      <c r="J173" s="192">
        <f t="shared" si="0"/>
        <v>0</v>
      </c>
      <c r="K173" s="188" t="s">
        <v>133</v>
      </c>
      <c r="L173" s="39"/>
      <c r="M173" s="193" t="s">
        <v>1</v>
      </c>
      <c r="N173" s="194" t="s">
        <v>40</v>
      </c>
      <c r="O173" s="71"/>
      <c r="P173" s="195">
        <f t="shared" si="1"/>
        <v>0</v>
      </c>
      <c r="Q173" s="195">
        <v>0</v>
      </c>
      <c r="R173" s="195">
        <f t="shared" si="2"/>
        <v>0</v>
      </c>
      <c r="S173" s="195">
        <v>0</v>
      </c>
      <c r="T173" s="196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134</v>
      </c>
      <c r="AT173" s="197" t="s">
        <v>129</v>
      </c>
      <c r="AU173" s="197" t="s">
        <v>85</v>
      </c>
      <c r="AY173" s="17" t="s">
        <v>127</v>
      </c>
      <c r="BE173" s="198">
        <f t="shared" si="4"/>
        <v>0</v>
      </c>
      <c r="BF173" s="198">
        <f t="shared" si="5"/>
        <v>0</v>
      </c>
      <c r="BG173" s="198">
        <f t="shared" si="6"/>
        <v>0</v>
      </c>
      <c r="BH173" s="198">
        <f t="shared" si="7"/>
        <v>0</v>
      </c>
      <c r="BI173" s="198">
        <f t="shared" si="8"/>
        <v>0</v>
      </c>
      <c r="BJ173" s="17" t="s">
        <v>83</v>
      </c>
      <c r="BK173" s="198">
        <f t="shared" si="9"/>
        <v>0</v>
      </c>
      <c r="BL173" s="17" t="s">
        <v>134</v>
      </c>
      <c r="BM173" s="197" t="s">
        <v>227</v>
      </c>
    </row>
    <row r="174" spans="1:65" s="2" customFormat="1" ht="44.25" customHeight="1">
      <c r="A174" s="34"/>
      <c r="B174" s="35"/>
      <c r="C174" s="186" t="s">
        <v>228</v>
      </c>
      <c r="D174" s="186" t="s">
        <v>129</v>
      </c>
      <c r="E174" s="187" t="s">
        <v>229</v>
      </c>
      <c r="F174" s="188" t="s">
        <v>230</v>
      </c>
      <c r="G174" s="189" t="s">
        <v>132</v>
      </c>
      <c r="H174" s="190">
        <v>7677</v>
      </c>
      <c r="I174" s="191"/>
      <c r="J174" s="192">
        <f t="shared" si="0"/>
        <v>0</v>
      </c>
      <c r="K174" s="188" t="s">
        <v>133</v>
      </c>
      <c r="L174" s="39"/>
      <c r="M174" s="193" t="s">
        <v>1</v>
      </c>
      <c r="N174" s="194" t="s">
        <v>40</v>
      </c>
      <c r="O174" s="71"/>
      <c r="P174" s="195">
        <f t="shared" si="1"/>
        <v>0</v>
      </c>
      <c r="Q174" s="195">
        <v>0</v>
      </c>
      <c r="R174" s="195">
        <f t="shared" si="2"/>
        <v>0</v>
      </c>
      <c r="S174" s="195">
        <v>0</v>
      </c>
      <c r="T174" s="196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134</v>
      </c>
      <c r="AT174" s="197" t="s">
        <v>129</v>
      </c>
      <c r="AU174" s="197" t="s">
        <v>85</v>
      </c>
      <c r="AY174" s="17" t="s">
        <v>127</v>
      </c>
      <c r="BE174" s="198">
        <f t="shared" si="4"/>
        <v>0</v>
      </c>
      <c r="BF174" s="198">
        <f t="shared" si="5"/>
        <v>0</v>
      </c>
      <c r="BG174" s="198">
        <f t="shared" si="6"/>
        <v>0</v>
      </c>
      <c r="BH174" s="198">
        <f t="shared" si="7"/>
        <v>0</v>
      </c>
      <c r="BI174" s="198">
        <f t="shared" si="8"/>
        <v>0</v>
      </c>
      <c r="BJ174" s="17" t="s">
        <v>83</v>
      </c>
      <c r="BK174" s="198">
        <f t="shared" si="9"/>
        <v>0</v>
      </c>
      <c r="BL174" s="17" t="s">
        <v>134</v>
      </c>
      <c r="BM174" s="197" t="s">
        <v>231</v>
      </c>
    </row>
    <row r="175" spans="1:65" s="2" customFormat="1" ht="44.25" customHeight="1">
      <c r="A175" s="34"/>
      <c r="B175" s="35"/>
      <c r="C175" s="186" t="s">
        <v>232</v>
      </c>
      <c r="D175" s="186" t="s">
        <v>129</v>
      </c>
      <c r="E175" s="187" t="s">
        <v>233</v>
      </c>
      <c r="F175" s="188" t="s">
        <v>234</v>
      </c>
      <c r="G175" s="189" t="s">
        <v>132</v>
      </c>
      <c r="H175" s="190">
        <v>7677</v>
      </c>
      <c r="I175" s="191"/>
      <c r="J175" s="192">
        <f t="shared" si="0"/>
        <v>0</v>
      </c>
      <c r="K175" s="188" t="s">
        <v>133</v>
      </c>
      <c r="L175" s="39"/>
      <c r="M175" s="193" t="s">
        <v>1</v>
      </c>
      <c r="N175" s="194" t="s">
        <v>40</v>
      </c>
      <c r="O175" s="71"/>
      <c r="P175" s="195">
        <f t="shared" si="1"/>
        <v>0</v>
      </c>
      <c r="Q175" s="195">
        <v>0</v>
      </c>
      <c r="R175" s="195">
        <f t="shared" si="2"/>
        <v>0</v>
      </c>
      <c r="S175" s="195">
        <v>0</v>
      </c>
      <c r="T175" s="196">
        <f t="shared" si="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134</v>
      </c>
      <c r="AT175" s="197" t="s">
        <v>129</v>
      </c>
      <c r="AU175" s="197" t="s">
        <v>85</v>
      </c>
      <c r="AY175" s="17" t="s">
        <v>127</v>
      </c>
      <c r="BE175" s="198">
        <f t="shared" si="4"/>
        <v>0</v>
      </c>
      <c r="BF175" s="198">
        <f t="shared" si="5"/>
        <v>0</v>
      </c>
      <c r="BG175" s="198">
        <f t="shared" si="6"/>
        <v>0</v>
      </c>
      <c r="BH175" s="198">
        <f t="shared" si="7"/>
        <v>0</v>
      </c>
      <c r="BI175" s="198">
        <f t="shared" si="8"/>
        <v>0</v>
      </c>
      <c r="BJ175" s="17" t="s">
        <v>83</v>
      </c>
      <c r="BK175" s="198">
        <f t="shared" si="9"/>
        <v>0</v>
      </c>
      <c r="BL175" s="17" t="s">
        <v>134</v>
      </c>
      <c r="BM175" s="197" t="s">
        <v>235</v>
      </c>
    </row>
    <row r="176" spans="1:65" s="2" customFormat="1" ht="37.9" customHeight="1">
      <c r="A176" s="34"/>
      <c r="B176" s="35"/>
      <c r="C176" s="186" t="s">
        <v>236</v>
      </c>
      <c r="D176" s="186" t="s">
        <v>129</v>
      </c>
      <c r="E176" s="187" t="s">
        <v>237</v>
      </c>
      <c r="F176" s="188" t="s">
        <v>238</v>
      </c>
      <c r="G176" s="189" t="s">
        <v>132</v>
      </c>
      <c r="H176" s="190">
        <v>125</v>
      </c>
      <c r="I176" s="191"/>
      <c r="J176" s="192">
        <f t="shared" si="0"/>
        <v>0</v>
      </c>
      <c r="K176" s="188" t="s">
        <v>133</v>
      </c>
      <c r="L176" s="39"/>
      <c r="M176" s="193" t="s">
        <v>1</v>
      </c>
      <c r="N176" s="194" t="s">
        <v>40</v>
      </c>
      <c r="O176" s="71"/>
      <c r="P176" s="195">
        <f t="shared" si="1"/>
        <v>0</v>
      </c>
      <c r="Q176" s="195">
        <v>0.71255</v>
      </c>
      <c r="R176" s="195">
        <f t="shared" si="2"/>
        <v>89.06875000000001</v>
      </c>
      <c r="S176" s="195">
        <v>0</v>
      </c>
      <c r="T176" s="196">
        <f t="shared" si="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134</v>
      </c>
      <c r="AT176" s="197" t="s">
        <v>129</v>
      </c>
      <c r="AU176" s="197" t="s">
        <v>85</v>
      </c>
      <c r="AY176" s="17" t="s">
        <v>127</v>
      </c>
      <c r="BE176" s="198">
        <f t="shared" si="4"/>
        <v>0</v>
      </c>
      <c r="BF176" s="198">
        <f t="shared" si="5"/>
        <v>0</v>
      </c>
      <c r="BG176" s="198">
        <f t="shared" si="6"/>
        <v>0</v>
      </c>
      <c r="BH176" s="198">
        <f t="shared" si="7"/>
        <v>0</v>
      </c>
      <c r="BI176" s="198">
        <f t="shared" si="8"/>
        <v>0</v>
      </c>
      <c r="BJ176" s="17" t="s">
        <v>83</v>
      </c>
      <c r="BK176" s="198">
        <f t="shared" si="9"/>
        <v>0</v>
      </c>
      <c r="BL176" s="17" t="s">
        <v>134</v>
      </c>
      <c r="BM176" s="197" t="s">
        <v>239</v>
      </c>
    </row>
    <row r="177" spans="2:63" s="12" customFormat="1" ht="22.9" customHeight="1">
      <c r="B177" s="170"/>
      <c r="C177" s="171"/>
      <c r="D177" s="172" t="s">
        <v>74</v>
      </c>
      <c r="E177" s="184" t="s">
        <v>169</v>
      </c>
      <c r="F177" s="184" t="s">
        <v>240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SUM(P178:P204)</f>
        <v>0</v>
      </c>
      <c r="Q177" s="178"/>
      <c r="R177" s="179">
        <f>SUM(R178:R204)</f>
        <v>61.431229</v>
      </c>
      <c r="S177" s="178"/>
      <c r="T177" s="180">
        <f>SUM(T178:T204)</f>
        <v>0</v>
      </c>
      <c r="AR177" s="181" t="s">
        <v>83</v>
      </c>
      <c r="AT177" s="182" t="s">
        <v>74</v>
      </c>
      <c r="AU177" s="182" t="s">
        <v>83</v>
      </c>
      <c r="AY177" s="181" t="s">
        <v>127</v>
      </c>
      <c r="BK177" s="183">
        <f>SUM(BK178:BK204)</f>
        <v>0</v>
      </c>
    </row>
    <row r="178" spans="1:65" s="2" customFormat="1" ht="37.9" customHeight="1">
      <c r="A178" s="34"/>
      <c r="B178" s="35"/>
      <c r="C178" s="186" t="s">
        <v>7</v>
      </c>
      <c r="D178" s="186" t="s">
        <v>129</v>
      </c>
      <c r="E178" s="187" t="s">
        <v>241</v>
      </c>
      <c r="F178" s="188" t="s">
        <v>242</v>
      </c>
      <c r="G178" s="189" t="s">
        <v>243</v>
      </c>
      <c r="H178" s="190">
        <v>37</v>
      </c>
      <c r="I178" s="191"/>
      <c r="J178" s="192">
        <f>ROUND(I178*H178,2)</f>
        <v>0</v>
      </c>
      <c r="K178" s="188" t="s">
        <v>1</v>
      </c>
      <c r="L178" s="39"/>
      <c r="M178" s="193" t="s">
        <v>1</v>
      </c>
      <c r="N178" s="194" t="s">
        <v>40</v>
      </c>
      <c r="O178" s="71"/>
      <c r="P178" s="195">
        <f>O178*H178</f>
        <v>0</v>
      </c>
      <c r="Q178" s="195">
        <v>0.35492</v>
      </c>
      <c r="R178" s="195">
        <f>Q178*H178</f>
        <v>13.13204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134</v>
      </c>
      <c r="AT178" s="197" t="s">
        <v>129</v>
      </c>
      <c r="AU178" s="197" t="s">
        <v>85</v>
      </c>
      <c r="AY178" s="17" t="s">
        <v>127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83</v>
      </c>
      <c r="BK178" s="198">
        <f>ROUND(I178*H178,2)</f>
        <v>0</v>
      </c>
      <c r="BL178" s="17" t="s">
        <v>134</v>
      </c>
      <c r="BM178" s="197" t="s">
        <v>244</v>
      </c>
    </row>
    <row r="179" spans="1:47" s="2" customFormat="1" ht="19.5">
      <c r="A179" s="34"/>
      <c r="B179" s="35"/>
      <c r="C179" s="36"/>
      <c r="D179" s="199" t="s">
        <v>136</v>
      </c>
      <c r="E179" s="36"/>
      <c r="F179" s="200" t="s">
        <v>245</v>
      </c>
      <c r="G179" s="36"/>
      <c r="H179" s="36"/>
      <c r="I179" s="201"/>
      <c r="J179" s="36"/>
      <c r="K179" s="36"/>
      <c r="L179" s="39"/>
      <c r="M179" s="202"/>
      <c r="N179" s="203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136</v>
      </c>
      <c r="AU179" s="17" t="s">
        <v>85</v>
      </c>
    </row>
    <row r="180" spans="1:65" s="2" customFormat="1" ht="33" customHeight="1">
      <c r="A180" s="34"/>
      <c r="B180" s="35"/>
      <c r="C180" s="186" t="s">
        <v>246</v>
      </c>
      <c r="D180" s="186" t="s">
        <v>129</v>
      </c>
      <c r="E180" s="187" t="s">
        <v>247</v>
      </c>
      <c r="F180" s="188" t="s">
        <v>248</v>
      </c>
      <c r="G180" s="189" t="s">
        <v>176</v>
      </c>
      <c r="H180" s="190">
        <v>125</v>
      </c>
      <c r="I180" s="191"/>
      <c r="J180" s="192">
        <f>ROUND(I180*H180,2)</f>
        <v>0</v>
      </c>
      <c r="K180" s="188" t="s">
        <v>133</v>
      </c>
      <c r="L180" s="39"/>
      <c r="M180" s="193" t="s">
        <v>1</v>
      </c>
      <c r="N180" s="194" t="s">
        <v>40</v>
      </c>
      <c r="O180" s="71"/>
      <c r="P180" s="195">
        <f>O180*H180</f>
        <v>0</v>
      </c>
      <c r="Q180" s="195">
        <v>1E-05</v>
      </c>
      <c r="R180" s="195">
        <f>Q180*H180</f>
        <v>0.00125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134</v>
      </c>
      <c r="AT180" s="197" t="s">
        <v>129</v>
      </c>
      <c r="AU180" s="197" t="s">
        <v>85</v>
      </c>
      <c r="AY180" s="17" t="s">
        <v>127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83</v>
      </c>
      <c r="BK180" s="198">
        <f>ROUND(I180*H180,2)</f>
        <v>0</v>
      </c>
      <c r="BL180" s="17" t="s">
        <v>134</v>
      </c>
      <c r="BM180" s="197" t="s">
        <v>249</v>
      </c>
    </row>
    <row r="181" spans="1:47" s="2" customFormat="1" ht="19.5">
      <c r="A181" s="34"/>
      <c r="B181" s="35"/>
      <c r="C181" s="36"/>
      <c r="D181" s="199" t="s">
        <v>136</v>
      </c>
      <c r="E181" s="36"/>
      <c r="F181" s="200" t="s">
        <v>250</v>
      </c>
      <c r="G181" s="36"/>
      <c r="H181" s="36"/>
      <c r="I181" s="201"/>
      <c r="J181" s="36"/>
      <c r="K181" s="36"/>
      <c r="L181" s="39"/>
      <c r="M181" s="202"/>
      <c r="N181" s="203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136</v>
      </c>
      <c r="AU181" s="17" t="s">
        <v>85</v>
      </c>
    </row>
    <row r="182" spans="1:65" s="2" customFormat="1" ht="24.2" customHeight="1">
      <c r="A182" s="34"/>
      <c r="B182" s="35"/>
      <c r="C182" s="236" t="s">
        <v>251</v>
      </c>
      <c r="D182" s="236" t="s">
        <v>165</v>
      </c>
      <c r="E182" s="237" t="s">
        <v>252</v>
      </c>
      <c r="F182" s="238" t="s">
        <v>253</v>
      </c>
      <c r="G182" s="239" t="s">
        <v>176</v>
      </c>
      <c r="H182" s="240">
        <v>126.875</v>
      </c>
      <c r="I182" s="241"/>
      <c r="J182" s="242">
        <f>ROUND(I182*H182,2)</f>
        <v>0</v>
      </c>
      <c r="K182" s="238" t="s">
        <v>133</v>
      </c>
      <c r="L182" s="243"/>
      <c r="M182" s="244" t="s">
        <v>1</v>
      </c>
      <c r="N182" s="245" t="s">
        <v>40</v>
      </c>
      <c r="O182" s="71"/>
      <c r="P182" s="195">
        <f>O182*H182</f>
        <v>0</v>
      </c>
      <c r="Q182" s="195">
        <v>0.0036</v>
      </c>
      <c r="R182" s="195">
        <f>Q182*H182</f>
        <v>0.45675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169</v>
      </c>
      <c r="AT182" s="197" t="s">
        <v>165</v>
      </c>
      <c r="AU182" s="197" t="s">
        <v>85</v>
      </c>
      <c r="AY182" s="17" t="s">
        <v>127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83</v>
      </c>
      <c r="BK182" s="198">
        <f>ROUND(I182*H182,2)</f>
        <v>0</v>
      </c>
      <c r="BL182" s="17" t="s">
        <v>134</v>
      </c>
      <c r="BM182" s="197" t="s">
        <v>254</v>
      </c>
    </row>
    <row r="183" spans="2:51" s="13" customFormat="1" ht="11.25">
      <c r="B183" s="204"/>
      <c r="C183" s="205"/>
      <c r="D183" s="199" t="s">
        <v>138</v>
      </c>
      <c r="E183" s="206" t="s">
        <v>1</v>
      </c>
      <c r="F183" s="207" t="s">
        <v>255</v>
      </c>
      <c r="G183" s="205"/>
      <c r="H183" s="208">
        <v>126.875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138</v>
      </c>
      <c r="AU183" s="214" t="s">
        <v>85</v>
      </c>
      <c r="AV183" s="13" t="s">
        <v>85</v>
      </c>
      <c r="AW183" s="13" t="s">
        <v>31</v>
      </c>
      <c r="AX183" s="13" t="s">
        <v>83</v>
      </c>
      <c r="AY183" s="214" t="s">
        <v>127</v>
      </c>
    </row>
    <row r="184" spans="1:65" s="2" customFormat="1" ht="33" customHeight="1">
      <c r="A184" s="34"/>
      <c r="B184" s="35"/>
      <c r="C184" s="186" t="s">
        <v>256</v>
      </c>
      <c r="D184" s="186" t="s">
        <v>129</v>
      </c>
      <c r="E184" s="187" t="s">
        <v>257</v>
      </c>
      <c r="F184" s="188" t="s">
        <v>258</v>
      </c>
      <c r="G184" s="189" t="s">
        <v>176</v>
      </c>
      <c r="H184" s="190">
        <v>58</v>
      </c>
      <c r="I184" s="191"/>
      <c r="J184" s="192">
        <f>ROUND(I184*H184,2)</f>
        <v>0</v>
      </c>
      <c r="K184" s="188" t="s">
        <v>133</v>
      </c>
      <c r="L184" s="39"/>
      <c r="M184" s="193" t="s">
        <v>1</v>
      </c>
      <c r="N184" s="194" t="s">
        <v>40</v>
      </c>
      <c r="O184" s="71"/>
      <c r="P184" s="195">
        <f>O184*H184</f>
        <v>0</v>
      </c>
      <c r="Q184" s="195">
        <v>2E-05</v>
      </c>
      <c r="R184" s="195">
        <f>Q184*H184</f>
        <v>0.00116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134</v>
      </c>
      <c r="AT184" s="197" t="s">
        <v>129</v>
      </c>
      <c r="AU184" s="197" t="s">
        <v>85</v>
      </c>
      <c r="AY184" s="17" t="s">
        <v>127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83</v>
      </c>
      <c r="BK184" s="198">
        <f>ROUND(I184*H184,2)</f>
        <v>0</v>
      </c>
      <c r="BL184" s="17" t="s">
        <v>134</v>
      </c>
      <c r="BM184" s="197" t="s">
        <v>259</v>
      </c>
    </row>
    <row r="185" spans="1:47" s="2" customFormat="1" ht="19.5">
      <c r="A185" s="34"/>
      <c r="B185" s="35"/>
      <c r="C185" s="36"/>
      <c r="D185" s="199" t="s">
        <v>136</v>
      </c>
      <c r="E185" s="36"/>
      <c r="F185" s="200" t="s">
        <v>260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136</v>
      </c>
      <c r="AU185" s="17" t="s">
        <v>85</v>
      </c>
    </row>
    <row r="186" spans="2:51" s="13" customFormat="1" ht="11.25">
      <c r="B186" s="204"/>
      <c r="C186" s="205"/>
      <c r="D186" s="199" t="s">
        <v>138</v>
      </c>
      <c r="E186" s="206" t="s">
        <v>1</v>
      </c>
      <c r="F186" s="207" t="s">
        <v>261</v>
      </c>
      <c r="G186" s="205"/>
      <c r="H186" s="208">
        <v>58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138</v>
      </c>
      <c r="AU186" s="214" t="s">
        <v>85</v>
      </c>
      <c r="AV186" s="13" t="s">
        <v>85</v>
      </c>
      <c r="AW186" s="13" t="s">
        <v>31</v>
      </c>
      <c r="AX186" s="13" t="s">
        <v>83</v>
      </c>
      <c r="AY186" s="214" t="s">
        <v>127</v>
      </c>
    </row>
    <row r="187" spans="1:65" s="2" customFormat="1" ht="24.2" customHeight="1">
      <c r="A187" s="34"/>
      <c r="B187" s="35"/>
      <c r="C187" s="236" t="s">
        <v>262</v>
      </c>
      <c r="D187" s="236" t="s">
        <v>165</v>
      </c>
      <c r="E187" s="237" t="s">
        <v>263</v>
      </c>
      <c r="F187" s="238" t="s">
        <v>264</v>
      </c>
      <c r="G187" s="239" t="s">
        <v>176</v>
      </c>
      <c r="H187" s="240">
        <v>58.87</v>
      </c>
      <c r="I187" s="241"/>
      <c r="J187" s="242">
        <f>ROUND(I187*H187,2)</f>
        <v>0</v>
      </c>
      <c r="K187" s="238" t="s">
        <v>133</v>
      </c>
      <c r="L187" s="243"/>
      <c r="M187" s="244" t="s">
        <v>1</v>
      </c>
      <c r="N187" s="245" t="s">
        <v>40</v>
      </c>
      <c r="O187" s="71"/>
      <c r="P187" s="195">
        <f>O187*H187</f>
        <v>0</v>
      </c>
      <c r="Q187" s="195">
        <v>0.0127</v>
      </c>
      <c r="R187" s="195">
        <f>Q187*H187</f>
        <v>0.7476489999999999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169</v>
      </c>
      <c r="AT187" s="197" t="s">
        <v>165</v>
      </c>
      <c r="AU187" s="197" t="s">
        <v>85</v>
      </c>
      <c r="AY187" s="17" t="s">
        <v>127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83</v>
      </c>
      <c r="BK187" s="198">
        <f>ROUND(I187*H187,2)</f>
        <v>0</v>
      </c>
      <c r="BL187" s="17" t="s">
        <v>134</v>
      </c>
      <c r="BM187" s="197" t="s">
        <v>265</v>
      </c>
    </row>
    <row r="188" spans="2:51" s="13" customFormat="1" ht="11.25">
      <c r="B188" s="204"/>
      <c r="C188" s="205"/>
      <c r="D188" s="199" t="s">
        <v>138</v>
      </c>
      <c r="E188" s="206" t="s">
        <v>1</v>
      </c>
      <c r="F188" s="207" t="s">
        <v>266</v>
      </c>
      <c r="G188" s="205"/>
      <c r="H188" s="208">
        <v>58.87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138</v>
      </c>
      <c r="AU188" s="214" t="s">
        <v>85</v>
      </c>
      <c r="AV188" s="13" t="s">
        <v>85</v>
      </c>
      <c r="AW188" s="13" t="s">
        <v>31</v>
      </c>
      <c r="AX188" s="13" t="s">
        <v>83</v>
      </c>
      <c r="AY188" s="214" t="s">
        <v>127</v>
      </c>
    </row>
    <row r="189" spans="1:65" s="2" customFormat="1" ht="24.2" customHeight="1">
      <c r="A189" s="34"/>
      <c r="B189" s="35"/>
      <c r="C189" s="186" t="s">
        <v>267</v>
      </c>
      <c r="D189" s="186" t="s">
        <v>129</v>
      </c>
      <c r="E189" s="187" t="s">
        <v>268</v>
      </c>
      <c r="F189" s="188" t="s">
        <v>269</v>
      </c>
      <c r="G189" s="189" t="s">
        <v>270</v>
      </c>
      <c r="H189" s="190">
        <v>37</v>
      </c>
      <c r="I189" s="191"/>
      <c r="J189" s="192">
        <f aca="true" t="shared" si="10" ref="J189:J202">ROUND(I189*H189,2)</f>
        <v>0</v>
      </c>
      <c r="K189" s="188" t="s">
        <v>133</v>
      </c>
      <c r="L189" s="39"/>
      <c r="M189" s="193" t="s">
        <v>1</v>
      </c>
      <c r="N189" s="194" t="s">
        <v>40</v>
      </c>
      <c r="O189" s="71"/>
      <c r="P189" s="195">
        <f aca="true" t="shared" si="11" ref="P189:P202">O189*H189</f>
        <v>0</v>
      </c>
      <c r="Q189" s="195">
        <v>0.12422</v>
      </c>
      <c r="R189" s="195">
        <f aca="true" t="shared" si="12" ref="R189:R202">Q189*H189</f>
        <v>4.59614</v>
      </c>
      <c r="S189" s="195">
        <v>0</v>
      </c>
      <c r="T189" s="196">
        <f aca="true" t="shared" si="13" ref="T189:T202"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134</v>
      </c>
      <c r="AT189" s="197" t="s">
        <v>129</v>
      </c>
      <c r="AU189" s="197" t="s">
        <v>85</v>
      </c>
      <c r="AY189" s="17" t="s">
        <v>127</v>
      </c>
      <c r="BE189" s="198">
        <f aca="true" t="shared" si="14" ref="BE189:BE202">IF(N189="základní",J189,0)</f>
        <v>0</v>
      </c>
      <c r="BF189" s="198">
        <f aca="true" t="shared" si="15" ref="BF189:BF202">IF(N189="snížená",J189,0)</f>
        <v>0</v>
      </c>
      <c r="BG189" s="198">
        <f aca="true" t="shared" si="16" ref="BG189:BG202">IF(N189="zákl. přenesená",J189,0)</f>
        <v>0</v>
      </c>
      <c r="BH189" s="198">
        <f aca="true" t="shared" si="17" ref="BH189:BH202">IF(N189="sníž. přenesená",J189,0)</f>
        <v>0</v>
      </c>
      <c r="BI189" s="198">
        <f aca="true" t="shared" si="18" ref="BI189:BI202">IF(N189="nulová",J189,0)</f>
        <v>0</v>
      </c>
      <c r="BJ189" s="17" t="s">
        <v>83</v>
      </c>
      <c r="BK189" s="198">
        <f aca="true" t="shared" si="19" ref="BK189:BK202">ROUND(I189*H189,2)</f>
        <v>0</v>
      </c>
      <c r="BL189" s="17" t="s">
        <v>134</v>
      </c>
      <c r="BM189" s="197" t="s">
        <v>271</v>
      </c>
    </row>
    <row r="190" spans="1:65" s="2" customFormat="1" ht="21.75" customHeight="1">
      <c r="A190" s="34"/>
      <c r="B190" s="35"/>
      <c r="C190" s="236" t="s">
        <v>272</v>
      </c>
      <c r="D190" s="236" t="s">
        <v>165</v>
      </c>
      <c r="E190" s="237" t="s">
        <v>273</v>
      </c>
      <c r="F190" s="238" t="s">
        <v>274</v>
      </c>
      <c r="G190" s="239" t="s">
        <v>270</v>
      </c>
      <c r="H190" s="240">
        <v>37</v>
      </c>
      <c r="I190" s="241"/>
      <c r="J190" s="242">
        <f t="shared" si="10"/>
        <v>0</v>
      </c>
      <c r="K190" s="238" t="s">
        <v>133</v>
      </c>
      <c r="L190" s="243"/>
      <c r="M190" s="244" t="s">
        <v>1</v>
      </c>
      <c r="N190" s="245" t="s">
        <v>40</v>
      </c>
      <c r="O190" s="71"/>
      <c r="P190" s="195">
        <f t="shared" si="11"/>
        <v>0</v>
      </c>
      <c r="Q190" s="195">
        <v>0.067</v>
      </c>
      <c r="R190" s="195">
        <f t="shared" si="12"/>
        <v>2.479</v>
      </c>
      <c r="S190" s="195">
        <v>0</v>
      </c>
      <c r="T190" s="196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169</v>
      </c>
      <c r="AT190" s="197" t="s">
        <v>165</v>
      </c>
      <c r="AU190" s="197" t="s">
        <v>85</v>
      </c>
      <c r="AY190" s="17" t="s">
        <v>127</v>
      </c>
      <c r="BE190" s="198">
        <f t="shared" si="14"/>
        <v>0</v>
      </c>
      <c r="BF190" s="198">
        <f t="shared" si="15"/>
        <v>0</v>
      </c>
      <c r="BG190" s="198">
        <f t="shared" si="16"/>
        <v>0</v>
      </c>
      <c r="BH190" s="198">
        <f t="shared" si="17"/>
        <v>0</v>
      </c>
      <c r="BI190" s="198">
        <f t="shared" si="18"/>
        <v>0</v>
      </c>
      <c r="BJ190" s="17" t="s">
        <v>83</v>
      </c>
      <c r="BK190" s="198">
        <f t="shared" si="19"/>
        <v>0</v>
      </c>
      <c r="BL190" s="17" t="s">
        <v>134</v>
      </c>
      <c r="BM190" s="197" t="s">
        <v>275</v>
      </c>
    </row>
    <row r="191" spans="1:65" s="2" customFormat="1" ht="24.2" customHeight="1">
      <c r="A191" s="34"/>
      <c r="B191" s="35"/>
      <c r="C191" s="186" t="s">
        <v>276</v>
      </c>
      <c r="D191" s="186" t="s">
        <v>129</v>
      </c>
      <c r="E191" s="187" t="s">
        <v>277</v>
      </c>
      <c r="F191" s="188" t="s">
        <v>278</v>
      </c>
      <c r="G191" s="189" t="s">
        <v>270</v>
      </c>
      <c r="H191" s="190">
        <v>37</v>
      </c>
      <c r="I191" s="191"/>
      <c r="J191" s="192">
        <f t="shared" si="10"/>
        <v>0</v>
      </c>
      <c r="K191" s="188" t="s">
        <v>133</v>
      </c>
      <c r="L191" s="39"/>
      <c r="M191" s="193" t="s">
        <v>1</v>
      </c>
      <c r="N191" s="194" t="s">
        <v>40</v>
      </c>
      <c r="O191" s="71"/>
      <c r="P191" s="195">
        <f t="shared" si="11"/>
        <v>0</v>
      </c>
      <c r="Q191" s="195">
        <v>0.02972</v>
      </c>
      <c r="R191" s="195">
        <f t="shared" si="12"/>
        <v>1.09964</v>
      </c>
      <c r="S191" s="195">
        <v>0</v>
      </c>
      <c r="T191" s="196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134</v>
      </c>
      <c r="AT191" s="197" t="s">
        <v>129</v>
      </c>
      <c r="AU191" s="197" t="s">
        <v>85</v>
      </c>
      <c r="AY191" s="17" t="s">
        <v>127</v>
      </c>
      <c r="BE191" s="198">
        <f t="shared" si="14"/>
        <v>0</v>
      </c>
      <c r="BF191" s="198">
        <f t="shared" si="15"/>
        <v>0</v>
      </c>
      <c r="BG191" s="198">
        <f t="shared" si="16"/>
        <v>0</v>
      </c>
      <c r="BH191" s="198">
        <f t="shared" si="17"/>
        <v>0</v>
      </c>
      <c r="BI191" s="198">
        <f t="shared" si="18"/>
        <v>0</v>
      </c>
      <c r="BJ191" s="17" t="s">
        <v>83</v>
      </c>
      <c r="BK191" s="198">
        <f t="shared" si="19"/>
        <v>0</v>
      </c>
      <c r="BL191" s="17" t="s">
        <v>134</v>
      </c>
      <c r="BM191" s="197" t="s">
        <v>279</v>
      </c>
    </row>
    <row r="192" spans="1:65" s="2" customFormat="1" ht="16.5" customHeight="1">
      <c r="A192" s="34"/>
      <c r="B192" s="35"/>
      <c r="C192" s="236" t="s">
        <v>280</v>
      </c>
      <c r="D192" s="236" t="s">
        <v>165</v>
      </c>
      <c r="E192" s="237" t="s">
        <v>281</v>
      </c>
      <c r="F192" s="238" t="s">
        <v>282</v>
      </c>
      <c r="G192" s="239" t="s">
        <v>270</v>
      </c>
      <c r="H192" s="240">
        <v>37</v>
      </c>
      <c r="I192" s="241"/>
      <c r="J192" s="242">
        <f t="shared" si="10"/>
        <v>0</v>
      </c>
      <c r="K192" s="238" t="s">
        <v>133</v>
      </c>
      <c r="L192" s="243"/>
      <c r="M192" s="244" t="s">
        <v>1</v>
      </c>
      <c r="N192" s="245" t="s">
        <v>40</v>
      </c>
      <c r="O192" s="71"/>
      <c r="P192" s="195">
        <f t="shared" si="11"/>
        <v>0</v>
      </c>
      <c r="Q192" s="195">
        <v>0.061</v>
      </c>
      <c r="R192" s="195">
        <f t="shared" si="12"/>
        <v>2.257</v>
      </c>
      <c r="S192" s="195">
        <v>0</v>
      </c>
      <c r="T192" s="196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169</v>
      </c>
      <c r="AT192" s="197" t="s">
        <v>165</v>
      </c>
      <c r="AU192" s="197" t="s">
        <v>85</v>
      </c>
      <c r="AY192" s="17" t="s">
        <v>127</v>
      </c>
      <c r="BE192" s="198">
        <f t="shared" si="14"/>
        <v>0</v>
      </c>
      <c r="BF192" s="198">
        <f t="shared" si="15"/>
        <v>0</v>
      </c>
      <c r="BG192" s="198">
        <f t="shared" si="16"/>
        <v>0</v>
      </c>
      <c r="BH192" s="198">
        <f t="shared" si="17"/>
        <v>0</v>
      </c>
      <c r="BI192" s="198">
        <f t="shared" si="18"/>
        <v>0</v>
      </c>
      <c r="BJ192" s="17" t="s">
        <v>83</v>
      </c>
      <c r="BK192" s="198">
        <f t="shared" si="19"/>
        <v>0</v>
      </c>
      <c r="BL192" s="17" t="s">
        <v>134</v>
      </c>
      <c r="BM192" s="197" t="s">
        <v>283</v>
      </c>
    </row>
    <row r="193" spans="1:65" s="2" customFormat="1" ht="24.2" customHeight="1">
      <c r="A193" s="34"/>
      <c r="B193" s="35"/>
      <c r="C193" s="236" t="s">
        <v>284</v>
      </c>
      <c r="D193" s="236" t="s">
        <v>165</v>
      </c>
      <c r="E193" s="237" t="s">
        <v>285</v>
      </c>
      <c r="F193" s="238" t="s">
        <v>286</v>
      </c>
      <c r="G193" s="239" t="s">
        <v>270</v>
      </c>
      <c r="H193" s="240">
        <v>37</v>
      </c>
      <c r="I193" s="241"/>
      <c r="J193" s="242">
        <f t="shared" si="10"/>
        <v>0</v>
      </c>
      <c r="K193" s="238" t="s">
        <v>133</v>
      </c>
      <c r="L193" s="243"/>
      <c r="M193" s="244" t="s">
        <v>1</v>
      </c>
      <c r="N193" s="245" t="s">
        <v>40</v>
      </c>
      <c r="O193" s="71"/>
      <c r="P193" s="195">
        <f t="shared" si="11"/>
        <v>0</v>
      </c>
      <c r="Q193" s="195">
        <v>0.027</v>
      </c>
      <c r="R193" s="195">
        <f t="shared" si="12"/>
        <v>0.999</v>
      </c>
      <c r="S193" s="195">
        <v>0</v>
      </c>
      <c r="T193" s="196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169</v>
      </c>
      <c r="AT193" s="197" t="s">
        <v>165</v>
      </c>
      <c r="AU193" s="197" t="s">
        <v>85</v>
      </c>
      <c r="AY193" s="17" t="s">
        <v>127</v>
      </c>
      <c r="BE193" s="198">
        <f t="shared" si="14"/>
        <v>0</v>
      </c>
      <c r="BF193" s="198">
        <f t="shared" si="15"/>
        <v>0</v>
      </c>
      <c r="BG193" s="198">
        <f t="shared" si="16"/>
        <v>0</v>
      </c>
      <c r="BH193" s="198">
        <f t="shared" si="17"/>
        <v>0</v>
      </c>
      <c r="BI193" s="198">
        <f t="shared" si="18"/>
        <v>0</v>
      </c>
      <c r="BJ193" s="17" t="s">
        <v>83</v>
      </c>
      <c r="BK193" s="198">
        <f t="shared" si="19"/>
        <v>0</v>
      </c>
      <c r="BL193" s="17" t="s">
        <v>134</v>
      </c>
      <c r="BM193" s="197" t="s">
        <v>287</v>
      </c>
    </row>
    <row r="194" spans="1:65" s="2" customFormat="1" ht="24.2" customHeight="1">
      <c r="A194" s="34"/>
      <c r="B194" s="35"/>
      <c r="C194" s="186" t="s">
        <v>288</v>
      </c>
      <c r="D194" s="186" t="s">
        <v>129</v>
      </c>
      <c r="E194" s="187" t="s">
        <v>289</v>
      </c>
      <c r="F194" s="188" t="s">
        <v>290</v>
      </c>
      <c r="G194" s="189" t="s">
        <v>270</v>
      </c>
      <c r="H194" s="190">
        <v>37</v>
      </c>
      <c r="I194" s="191"/>
      <c r="J194" s="192">
        <f t="shared" si="10"/>
        <v>0</v>
      </c>
      <c r="K194" s="188" t="s">
        <v>133</v>
      </c>
      <c r="L194" s="39"/>
      <c r="M194" s="193" t="s">
        <v>1</v>
      </c>
      <c r="N194" s="194" t="s">
        <v>40</v>
      </c>
      <c r="O194" s="71"/>
      <c r="P194" s="195">
        <f t="shared" si="11"/>
        <v>0</v>
      </c>
      <c r="Q194" s="195">
        <v>0.02972</v>
      </c>
      <c r="R194" s="195">
        <f t="shared" si="12"/>
        <v>1.09964</v>
      </c>
      <c r="S194" s="195">
        <v>0</v>
      </c>
      <c r="T194" s="196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134</v>
      </c>
      <c r="AT194" s="197" t="s">
        <v>129</v>
      </c>
      <c r="AU194" s="197" t="s">
        <v>85</v>
      </c>
      <c r="AY194" s="17" t="s">
        <v>127</v>
      </c>
      <c r="BE194" s="198">
        <f t="shared" si="14"/>
        <v>0</v>
      </c>
      <c r="BF194" s="198">
        <f t="shared" si="15"/>
        <v>0</v>
      </c>
      <c r="BG194" s="198">
        <f t="shared" si="16"/>
        <v>0</v>
      </c>
      <c r="BH194" s="198">
        <f t="shared" si="17"/>
        <v>0</v>
      </c>
      <c r="BI194" s="198">
        <f t="shared" si="18"/>
        <v>0</v>
      </c>
      <c r="BJ194" s="17" t="s">
        <v>83</v>
      </c>
      <c r="BK194" s="198">
        <f t="shared" si="19"/>
        <v>0</v>
      </c>
      <c r="BL194" s="17" t="s">
        <v>134</v>
      </c>
      <c r="BM194" s="197" t="s">
        <v>291</v>
      </c>
    </row>
    <row r="195" spans="1:65" s="2" customFormat="1" ht="24.2" customHeight="1">
      <c r="A195" s="34"/>
      <c r="B195" s="35"/>
      <c r="C195" s="236" t="s">
        <v>292</v>
      </c>
      <c r="D195" s="236" t="s">
        <v>165</v>
      </c>
      <c r="E195" s="237" t="s">
        <v>293</v>
      </c>
      <c r="F195" s="238" t="s">
        <v>294</v>
      </c>
      <c r="G195" s="239" t="s">
        <v>270</v>
      </c>
      <c r="H195" s="240">
        <v>37</v>
      </c>
      <c r="I195" s="241"/>
      <c r="J195" s="242">
        <f t="shared" si="10"/>
        <v>0</v>
      </c>
      <c r="K195" s="238" t="s">
        <v>133</v>
      </c>
      <c r="L195" s="243"/>
      <c r="M195" s="244" t="s">
        <v>1</v>
      </c>
      <c r="N195" s="245" t="s">
        <v>40</v>
      </c>
      <c r="O195" s="71"/>
      <c r="P195" s="195">
        <f t="shared" si="11"/>
        <v>0</v>
      </c>
      <c r="Q195" s="195">
        <v>0.09</v>
      </c>
      <c r="R195" s="195">
        <f t="shared" si="12"/>
        <v>3.33</v>
      </c>
      <c r="S195" s="195">
        <v>0</v>
      </c>
      <c r="T195" s="196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169</v>
      </c>
      <c r="AT195" s="197" t="s">
        <v>165</v>
      </c>
      <c r="AU195" s="197" t="s">
        <v>85</v>
      </c>
      <c r="AY195" s="17" t="s">
        <v>127</v>
      </c>
      <c r="BE195" s="198">
        <f t="shared" si="14"/>
        <v>0</v>
      </c>
      <c r="BF195" s="198">
        <f t="shared" si="15"/>
        <v>0</v>
      </c>
      <c r="BG195" s="198">
        <f t="shared" si="16"/>
        <v>0</v>
      </c>
      <c r="BH195" s="198">
        <f t="shared" si="17"/>
        <v>0</v>
      </c>
      <c r="BI195" s="198">
        <f t="shared" si="18"/>
        <v>0</v>
      </c>
      <c r="BJ195" s="17" t="s">
        <v>83</v>
      </c>
      <c r="BK195" s="198">
        <f t="shared" si="19"/>
        <v>0</v>
      </c>
      <c r="BL195" s="17" t="s">
        <v>134</v>
      </c>
      <c r="BM195" s="197" t="s">
        <v>295</v>
      </c>
    </row>
    <row r="196" spans="1:65" s="2" customFormat="1" ht="24.2" customHeight="1">
      <c r="A196" s="34"/>
      <c r="B196" s="35"/>
      <c r="C196" s="236" t="s">
        <v>296</v>
      </c>
      <c r="D196" s="236" t="s">
        <v>165</v>
      </c>
      <c r="E196" s="237" t="s">
        <v>297</v>
      </c>
      <c r="F196" s="238" t="s">
        <v>298</v>
      </c>
      <c r="G196" s="239" t="s">
        <v>270</v>
      </c>
      <c r="H196" s="240">
        <v>37</v>
      </c>
      <c r="I196" s="241"/>
      <c r="J196" s="242">
        <f t="shared" si="10"/>
        <v>0</v>
      </c>
      <c r="K196" s="238" t="s">
        <v>133</v>
      </c>
      <c r="L196" s="243"/>
      <c r="M196" s="244" t="s">
        <v>1</v>
      </c>
      <c r="N196" s="245" t="s">
        <v>40</v>
      </c>
      <c r="O196" s="71"/>
      <c r="P196" s="195">
        <f t="shared" si="11"/>
        <v>0</v>
      </c>
      <c r="Q196" s="195">
        <v>0.054</v>
      </c>
      <c r="R196" s="195">
        <f t="shared" si="12"/>
        <v>1.998</v>
      </c>
      <c r="S196" s="195">
        <v>0</v>
      </c>
      <c r="T196" s="196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169</v>
      </c>
      <c r="AT196" s="197" t="s">
        <v>165</v>
      </c>
      <c r="AU196" s="197" t="s">
        <v>85</v>
      </c>
      <c r="AY196" s="17" t="s">
        <v>127</v>
      </c>
      <c r="BE196" s="198">
        <f t="shared" si="14"/>
        <v>0</v>
      </c>
      <c r="BF196" s="198">
        <f t="shared" si="15"/>
        <v>0</v>
      </c>
      <c r="BG196" s="198">
        <f t="shared" si="16"/>
        <v>0</v>
      </c>
      <c r="BH196" s="198">
        <f t="shared" si="17"/>
        <v>0</v>
      </c>
      <c r="BI196" s="198">
        <f t="shared" si="18"/>
        <v>0</v>
      </c>
      <c r="BJ196" s="17" t="s">
        <v>83</v>
      </c>
      <c r="BK196" s="198">
        <f t="shared" si="19"/>
        <v>0</v>
      </c>
      <c r="BL196" s="17" t="s">
        <v>134</v>
      </c>
      <c r="BM196" s="197" t="s">
        <v>299</v>
      </c>
    </row>
    <row r="197" spans="1:65" s="2" customFormat="1" ht="24.2" customHeight="1">
      <c r="A197" s="34"/>
      <c r="B197" s="35"/>
      <c r="C197" s="186" t="s">
        <v>300</v>
      </c>
      <c r="D197" s="186" t="s">
        <v>129</v>
      </c>
      <c r="E197" s="187" t="s">
        <v>301</v>
      </c>
      <c r="F197" s="188" t="s">
        <v>302</v>
      </c>
      <c r="G197" s="189" t="s">
        <v>270</v>
      </c>
      <c r="H197" s="190">
        <v>37</v>
      </c>
      <c r="I197" s="191"/>
      <c r="J197" s="192">
        <f t="shared" si="10"/>
        <v>0</v>
      </c>
      <c r="K197" s="188" t="s">
        <v>133</v>
      </c>
      <c r="L197" s="39"/>
      <c r="M197" s="193" t="s">
        <v>1</v>
      </c>
      <c r="N197" s="194" t="s">
        <v>40</v>
      </c>
      <c r="O197" s="71"/>
      <c r="P197" s="195">
        <f t="shared" si="11"/>
        <v>0</v>
      </c>
      <c r="Q197" s="195">
        <v>0.21734</v>
      </c>
      <c r="R197" s="195">
        <f t="shared" si="12"/>
        <v>8.04158</v>
      </c>
      <c r="S197" s="195">
        <v>0</v>
      </c>
      <c r="T197" s="196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134</v>
      </c>
      <c r="AT197" s="197" t="s">
        <v>129</v>
      </c>
      <c r="AU197" s="197" t="s">
        <v>85</v>
      </c>
      <c r="AY197" s="17" t="s">
        <v>127</v>
      </c>
      <c r="BE197" s="198">
        <f t="shared" si="14"/>
        <v>0</v>
      </c>
      <c r="BF197" s="198">
        <f t="shared" si="15"/>
        <v>0</v>
      </c>
      <c r="BG197" s="198">
        <f t="shared" si="16"/>
        <v>0</v>
      </c>
      <c r="BH197" s="198">
        <f t="shared" si="17"/>
        <v>0</v>
      </c>
      <c r="BI197" s="198">
        <f t="shared" si="18"/>
        <v>0</v>
      </c>
      <c r="BJ197" s="17" t="s">
        <v>83</v>
      </c>
      <c r="BK197" s="198">
        <f t="shared" si="19"/>
        <v>0</v>
      </c>
      <c r="BL197" s="17" t="s">
        <v>134</v>
      </c>
      <c r="BM197" s="197" t="s">
        <v>303</v>
      </c>
    </row>
    <row r="198" spans="1:65" s="2" customFormat="1" ht="21.75" customHeight="1">
      <c r="A198" s="34"/>
      <c r="B198" s="35"/>
      <c r="C198" s="236" t="s">
        <v>304</v>
      </c>
      <c r="D198" s="236" t="s">
        <v>165</v>
      </c>
      <c r="E198" s="237" t="s">
        <v>305</v>
      </c>
      <c r="F198" s="238" t="s">
        <v>306</v>
      </c>
      <c r="G198" s="239" t="s">
        <v>270</v>
      </c>
      <c r="H198" s="240">
        <v>37</v>
      </c>
      <c r="I198" s="241"/>
      <c r="J198" s="242">
        <f t="shared" si="10"/>
        <v>0</v>
      </c>
      <c r="K198" s="238" t="s">
        <v>133</v>
      </c>
      <c r="L198" s="243"/>
      <c r="M198" s="244" t="s">
        <v>1</v>
      </c>
      <c r="N198" s="245" t="s">
        <v>40</v>
      </c>
      <c r="O198" s="71"/>
      <c r="P198" s="195">
        <f t="shared" si="11"/>
        <v>0</v>
      </c>
      <c r="Q198" s="195">
        <v>0.0085</v>
      </c>
      <c r="R198" s="195">
        <f t="shared" si="12"/>
        <v>0.3145</v>
      </c>
      <c r="S198" s="195">
        <v>0</v>
      </c>
      <c r="T198" s="196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169</v>
      </c>
      <c r="AT198" s="197" t="s">
        <v>165</v>
      </c>
      <c r="AU198" s="197" t="s">
        <v>85</v>
      </c>
      <c r="AY198" s="17" t="s">
        <v>127</v>
      </c>
      <c r="BE198" s="198">
        <f t="shared" si="14"/>
        <v>0</v>
      </c>
      <c r="BF198" s="198">
        <f t="shared" si="15"/>
        <v>0</v>
      </c>
      <c r="BG198" s="198">
        <f t="shared" si="16"/>
        <v>0</v>
      </c>
      <c r="BH198" s="198">
        <f t="shared" si="17"/>
        <v>0</v>
      </c>
      <c r="BI198" s="198">
        <f t="shared" si="18"/>
        <v>0</v>
      </c>
      <c r="BJ198" s="17" t="s">
        <v>83</v>
      </c>
      <c r="BK198" s="198">
        <f t="shared" si="19"/>
        <v>0</v>
      </c>
      <c r="BL198" s="17" t="s">
        <v>134</v>
      </c>
      <c r="BM198" s="197" t="s">
        <v>307</v>
      </c>
    </row>
    <row r="199" spans="1:65" s="2" customFormat="1" ht="16.5" customHeight="1">
      <c r="A199" s="34"/>
      <c r="B199" s="35"/>
      <c r="C199" s="236" t="s">
        <v>308</v>
      </c>
      <c r="D199" s="236" t="s">
        <v>165</v>
      </c>
      <c r="E199" s="237" t="s">
        <v>309</v>
      </c>
      <c r="F199" s="238" t="s">
        <v>310</v>
      </c>
      <c r="G199" s="239" t="s">
        <v>270</v>
      </c>
      <c r="H199" s="240">
        <v>37</v>
      </c>
      <c r="I199" s="241"/>
      <c r="J199" s="242">
        <f t="shared" si="10"/>
        <v>0</v>
      </c>
      <c r="K199" s="238" t="s">
        <v>133</v>
      </c>
      <c r="L199" s="243"/>
      <c r="M199" s="244" t="s">
        <v>1</v>
      </c>
      <c r="N199" s="245" t="s">
        <v>40</v>
      </c>
      <c r="O199" s="71"/>
      <c r="P199" s="195">
        <f t="shared" si="11"/>
        <v>0</v>
      </c>
      <c r="Q199" s="195">
        <v>0.0386</v>
      </c>
      <c r="R199" s="195">
        <f t="shared" si="12"/>
        <v>1.4282000000000001</v>
      </c>
      <c r="S199" s="195">
        <v>0</v>
      </c>
      <c r="T199" s="196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169</v>
      </c>
      <c r="AT199" s="197" t="s">
        <v>165</v>
      </c>
      <c r="AU199" s="197" t="s">
        <v>85</v>
      </c>
      <c r="AY199" s="17" t="s">
        <v>127</v>
      </c>
      <c r="BE199" s="198">
        <f t="shared" si="14"/>
        <v>0</v>
      </c>
      <c r="BF199" s="198">
        <f t="shared" si="15"/>
        <v>0</v>
      </c>
      <c r="BG199" s="198">
        <f t="shared" si="16"/>
        <v>0</v>
      </c>
      <c r="BH199" s="198">
        <f t="shared" si="17"/>
        <v>0</v>
      </c>
      <c r="BI199" s="198">
        <f t="shared" si="18"/>
        <v>0</v>
      </c>
      <c r="BJ199" s="17" t="s">
        <v>83</v>
      </c>
      <c r="BK199" s="198">
        <f t="shared" si="19"/>
        <v>0</v>
      </c>
      <c r="BL199" s="17" t="s">
        <v>134</v>
      </c>
      <c r="BM199" s="197" t="s">
        <v>311</v>
      </c>
    </row>
    <row r="200" spans="1:65" s="2" customFormat="1" ht="24.2" customHeight="1">
      <c r="A200" s="34"/>
      <c r="B200" s="35"/>
      <c r="C200" s="186" t="s">
        <v>312</v>
      </c>
      <c r="D200" s="186" t="s">
        <v>129</v>
      </c>
      <c r="E200" s="187" t="s">
        <v>313</v>
      </c>
      <c r="F200" s="188" t="s">
        <v>314</v>
      </c>
      <c r="G200" s="189" t="s">
        <v>270</v>
      </c>
      <c r="H200" s="190">
        <v>27</v>
      </c>
      <c r="I200" s="191"/>
      <c r="J200" s="192">
        <f t="shared" si="10"/>
        <v>0</v>
      </c>
      <c r="K200" s="188" t="s">
        <v>133</v>
      </c>
      <c r="L200" s="39"/>
      <c r="M200" s="193" t="s">
        <v>1</v>
      </c>
      <c r="N200" s="194" t="s">
        <v>40</v>
      </c>
      <c r="O200" s="71"/>
      <c r="P200" s="195">
        <f t="shared" si="11"/>
        <v>0</v>
      </c>
      <c r="Q200" s="195">
        <v>0.4208</v>
      </c>
      <c r="R200" s="195">
        <f t="shared" si="12"/>
        <v>11.361600000000001</v>
      </c>
      <c r="S200" s="195">
        <v>0</v>
      </c>
      <c r="T200" s="196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134</v>
      </c>
      <c r="AT200" s="197" t="s">
        <v>129</v>
      </c>
      <c r="AU200" s="197" t="s">
        <v>85</v>
      </c>
      <c r="AY200" s="17" t="s">
        <v>127</v>
      </c>
      <c r="BE200" s="198">
        <f t="shared" si="14"/>
        <v>0</v>
      </c>
      <c r="BF200" s="198">
        <f t="shared" si="15"/>
        <v>0</v>
      </c>
      <c r="BG200" s="198">
        <f t="shared" si="16"/>
        <v>0</v>
      </c>
      <c r="BH200" s="198">
        <f t="shared" si="17"/>
        <v>0</v>
      </c>
      <c r="BI200" s="198">
        <f t="shared" si="18"/>
        <v>0</v>
      </c>
      <c r="BJ200" s="17" t="s">
        <v>83</v>
      </c>
      <c r="BK200" s="198">
        <f t="shared" si="19"/>
        <v>0</v>
      </c>
      <c r="BL200" s="17" t="s">
        <v>134</v>
      </c>
      <c r="BM200" s="197" t="s">
        <v>315</v>
      </c>
    </row>
    <row r="201" spans="1:65" s="2" customFormat="1" ht="37.9" customHeight="1">
      <c r="A201" s="34"/>
      <c r="B201" s="35"/>
      <c r="C201" s="186" t="s">
        <v>316</v>
      </c>
      <c r="D201" s="186" t="s">
        <v>129</v>
      </c>
      <c r="E201" s="187" t="s">
        <v>317</v>
      </c>
      <c r="F201" s="188" t="s">
        <v>318</v>
      </c>
      <c r="G201" s="189" t="s">
        <v>270</v>
      </c>
      <c r="H201" s="190">
        <v>26</v>
      </c>
      <c r="I201" s="191"/>
      <c r="J201" s="192">
        <f t="shared" si="10"/>
        <v>0</v>
      </c>
      <c r="K201" s="188" t="s">
        <v>133</v>
      </c>
      <c r="L201" s="39"/>
      <c r="M201" s="193" t="s">
        <v>1</v>
      </c>
      <c r="N201" s="194" t="s">
        <v>40</v>
      </c>
      <c r="O201" s="71"/>
      <c r="P201" s="195">
        <f t="shared" si="11"/>
        <v>0</v>
      </c>
      <c r="Q201" s="195">
        <v>0.31108</v>
      </c>
      <c r="R201" s="195">
        <f t="shared" si="12"/>
        <v>8.088080000000001</v>
      </c>
      <c r="S201" s="195">
        <v>0</v>
      </c>
      <c r="T201" s="196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134</v>
      </c>
      <c r="AT201" s="197" t="s">
        <v>129</v>
      </c>
      <c r="AU201" s="197" t="s">
        <v>85</v>
      </c>
      <c r="AY201" s="17" t="s">
        <v>127</v>
      </c>
      <c r="BE201" s="198">
        <f t="shared" si="14"/>
        <v>0</v>
      </c>
      <c r="BF201" s="198">
        <f t="shared" si="15"/>
        <v>0</v>
      </c>
      <c r="BG201" s="198">
        <f t="shared" si="16"/>
        <v>0</v>
      </c>
      <c r="BH201" s="198">
        <f t="shared" si="17"/>
        <v>0</v>
      </c>
      <c r="BI201" s="198">
        <f t="shared" si="18"/>
        <v>0</v>
      </c>
      <c r="BJ201" s="17" t="s">
        <v>83</v>
      </c>
      <c r="BK201" s="198">
        <f t="shared" si="19"/>
        <v>0</v>
      </c>
      <c r="BL201" s="17" t="s">
        <v>134</v>
      </c>
      <c r="BM201" s="197" t="s">
        <v>319</v>
      </c>
    </row>
    <row r="202" spans="1:65" s="2" customFormat="1" ht="33" customHeight="1">
      <c r="A202" s="34"/>
      <c r="B202" s="35"/>
      <c r="C202" s="186" t="s">
        <v>320</v>
      </c>
      <c r="D202" s="186" t="s">
        <v>129</v>
      </c>
      <c r="E202" s="187" t="s">
        <v>321</v>
      </c>
      <c r="F202" s="188" t="s">
        <v>322</v>
      </c>
      <c r="G202" s="189" t="s">
        <v>146</v>
      </c>
      <c r="H202" s="190">
        <v>14.5</v>
      </c>
      <c r="I202" s="191"/>
      <c r="J202" s="192">
        <f t="shared" si="10"/>
        <v>0</v>
      </c>
      <c r="K202" s="188" t="s">
        <v>133</v>
      </c>
      <c r="L202" s="39"/>
      <c r="M202" s="193" t="s">
        <v>1</v>
      </c>
      <c r="N202" s="194" t="s">
        <v>40</v>
      </c>
      <c r="O202" s="71"/>
      <c r="P202" s="195">
        <f t="shared" si="11"/>
        <v>0</v>
      </c>
      <c r="Q202" s="195">
        <v>0</v>
      </c>
      <c r="R202" s="195">
        <f t="shared" si="12"/>
        <v>0</v>
      </c>
      <c r="S202" s="195">
        <v>0</v>
      </c>
      <c r="T202" s="196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134</v>
      </c>
      <c r="AT202" s="197" t="s">
        <v>129</v>
      </c>
      <c r="AU202" s="197" t="s">
        <v>85</v>
      </c>
      <c r="AY202" s="17" t="s">
        <v>127</v>
      </c>
      <c r="BE202" s="198">
        <f t="shared" si="14"/>
        <v>0</v>
      </c>
      <c r="BF202" s="198">
        <f t="shared" si="15"/>
        <v>0</v>
      </c>
      <c r="BG202" s="198">
        <f t="shared" si="16"/>
        <v>0</v>
      </c>
      <c r="BH202" s="198">
        <f t="shared" si="17"/>
        <v>0</v>
      </c>
      <c r="BI202" s="198">
        <f t="shared" si="18"/>
        <v>0</v>
      </c>
      <c r="BJ202" s="17" t="s">
        <v>83</v>
      </c>
      <c r="BK202" s="198">
        <f t="shared" si="19"/>
        <v>0</v>
      </c>
      <c r="BL202" s="17" t="s">
        <v>134</v>
      </c>
      <c r="BM202" s="197" t="s">
        <v>323</v>
      </c>
    </row>
    <row r="203" spans="1:47" s="2" customFormat="1" ht="19.5">
      <c r="A203" s="34"/>
      <c r="B203" s="35"/>
      <c r="C203" s="36"/>
      <c r="D203" s="199" t="s">
        <v>136</v>
      </c>
      <c r="E203" s="36"/>
      <c r="F203" s="200" t="s">
        <v>324</v>
      </c>
      <c r="G203" s="36"/>
      <c r="H203" s="36"/>
      <c r="I203" s="201"/>
      <c r="J203" s="36"/>
      <c r="K203" s="36"/>
      <c r="L203" s="39"/>
      <c r="M203" s="202"/>
      <c r="N203" s="203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136</v>
      </c>
      <c r="AU203" s="17" t="s">
        <v>85</v>
      </c>
    </row>
    <row r="204" spans="2:51" s="13" customFormat="1" ht="11.25">
      <c r="B204" s="204"/>
      <c r="C204" s="205"/>
      <c r="D204" s="199" t="s">
        <v>138</v>
      </c>
      <c r="E204" s="206" t="s">
        <v>1</v>
      </c>
      <c r="F204" s="207" t="s">
        <v>325</v>
      </c>
      <c r="G204" s="205"/>
      <c r="H204" s="208">
        <v>14.5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138</v>
      </c>
      <c r="AU204" s="214" t="s">
        <v>85</v>
      </c>
      <c r="AV204" s="13" t="s">
        <v>85</v>
      </c>
      <c r="AW204" s="13" t="s">
        <v>31</v>
      </c>
      <c r="AX204" s="13" t="s">
        <v>83</v>
      </c>
      <c r="AY204" s="214" t="s">
        <v>127</v>
      </c>
    </row>
    <row r="205" spans="2:63" s="12" customFormat="1" ht="22.9" customHeight="1">
      <c r="B205" s="170"/>
      <c r="C205" s="171"/>
      <c r="D205" s="172" t="s">
        <v>74</v>
      </c>
      <c r="E205" s="184" t="s">
        <v>184</v>
      </c>
      <c r="F205" s="184" t="s">
        <v>326</v>
      </c>
      <c r="G205" s="171"/>
      <c r="H205" s="171"/>
      <c r="I205" s="174"/>
      <c r="J205" s="185">
        <f>BK205</f>
        <v>0</v>
      </c>
      <c r="K205" s="171"/>
      <c r="L205" s="176"/>
      <c r="M205" s="177"/>
      <c r="N205" s="178"/>
      <c r="O205" s="178"/>
      <c r="P205" s="179">
        <f>SUM(P206:P221)</f>
        <v>0</v>
      </c>
      <c r="Q205" s="178"/>
      <c r="R205" s="179">
        <f>SUM(R206:R221)</f>
        <v>7.5670199999999985</v>
      </c>
      <c r="S205" s="178"/>
      <c r="T205" s="180">
        <f>SUM(T206:T221)</f>
        <v>104.64999999999999</v>
      </c>
      <c r="AR205" s="181" t="s">
        <v>83</v>
      </c>
      <c r="AT205" s="182" t="s">
        <v>74</v>
      </c>
      <c r="AU205" s="182" t="s">
        <v>83</v>
      </c>
      <c r="AY205" s="181" t="s">
        <v>127</v>
      </c>
      <c r="BK205" s="183">
        <f>SUM(BK206:BK221)</f>
        <v>0</v>
      </c>
    </row>
    <row r="206" spans="1:65" s="2" customFormat="1" ht="33" customHeight="1">
      <c r="A206" s="34"/>
      <c r="B206" s="35"/>
      <c r="C206" s="186" t="s">
        <v>327</v>
      </c>
      <c r="D206" s="186" t="s">
        <v>129</v>
      </c>
      <c r="E206" s="187" t="s">
        <v>328</v>
      </c>
      <c r="F206" s="188" t="s">
        <v>329</v>
      </c>
      <c r="G206" s="189" t="s">
        <v>176</v>
      </c>
      <c r="H206" s="190">
        <v>70</v>
      </c>
      <c r="I206" s="191"/>
      <c r="J206" s="192">
        <f>ROUND(I206*H206,2)</f>
        <v>0</v>
      </c>
      <c r="K206" s="188" t="s">
        <v>133</v>
      </c>
      <c r="L206" s="39"/>
      <c r="M206" s="193" t="s">
        <v>1</v>
      </c>
      <c r="N206" s="194" t="s">
        <v>40</v>
      </c>
      <c r="O206" s="71"/>
      <c r="P206" s="195">
        <f>O206*H206</f>
        <v>0</v>
      </c>
      <c r="Q206" s="195">
        <v>0.0001</v>
      </c>
      <c r="R206" s="195">
        <f>Q206*H206</f>
        <v>0.007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134</v>
      </c>
      <c r="AT206" s="197" t="s">
        <v>129</v>
      </c>
      <c r="AU206" s="197" t="s">
        <v>85</v>
      </c>
      <c r="AY206" s="17" t="s">
        <v>127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83</v>
      </c>
      <c r="BK206" s="198">
        <f>ROUND(I206*H206,2)</f>
        <v>0</v>
      </c>
      <c r="BL206" s="17" t="s">
        <v>134</v>
      </c>
      <c r="BM206" s="197" t="s">
        <v>330</v>
      </c>
    </row>
    <row r="207" spans="1:65" s="2" customFormat="1" ht="33" customHeight="1">
      <c r="A207" s="34"/>
      <c r="B207" s="35"/>
      <c r="C207" s="186" t="s">
        <v>331</v>
      </c>
      <c r="D207" s="186" t="s">
        <v>129</v>
      </c>
      <c r="E207" s="187" t="s">
        <v>332</v>
      </c>
      <c r="F207" s="188" t="s">
        <v>333</v>
      </c>
      <c r="G207" s="189" t="s">
        <v>132</v>
      </c>
      <c r="H207" s="190">
        <v>10</v>
      </c>
      <c r="I207" s="191"/>
      <c r="J207" s="192">
        <f>ROUND(I207*H207,2)</f>
        <v>0</v>
      </c>
      <c r="K207" s="188" t="s">
        <v>133</v>
      </c>
      <c r="L207" s="39"/>
      <c r="M207" s="193" t="s">
        <v>1</v>
      </c>
      <c r="N207" s="194" t="s">
        <v>40</v>
      </c>
      <c r="O207" s="71"/>
      <c r="P207" s="195">
        <f>O207*H207</f>
        <v>0</v>
      </c>
      <c r="Q207" s="195">
        <v>0.0012</v>
      </c>
      <c r="R207" s="195">
        <f>Q207*H207</f>
        <v>0.011999999999999999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134</v>
      </c>
      <c r="AT207" s="197" t="s">
        <v>129</v>
      </c>
      <c r="AU207" s="197" t="s">
        <v>85</v>
      </c>
      <c r="AY207" s="17" t="s">
        <v>127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7" t="s">
        <v>83</v>
      </c>
      <c r="BK207" s="198">
        <f>ROUND(I207*H207,2)</f>
        <v>0</v>
      </c>
      <c r="BL207" s="17" t="s">
        <v>134</v>
      </c>
      <c r="BM207" s="197" t="s">
        <v>334</v>
      </c>
    </row>
    <row r="208" spans="2:51" s="13" customFormat="1" ht="11.25">
      <c r="B208" s="204"/>
      <c r="C208" s="205"/>
      <c r="D208" s="199" t="s">
        <v>138</v>
      </c>
      <c r="E208" s="206" t="s">
        <v>1</v>
      </c>
      <c r="F208" s="207" t="s">
        <v>335</v>
      </c>
      <c r="G208" s="205"/>
      <c r="H208" s="208">
        <v>10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138</v>
      </c>
      <c r="AU208" s="214" t="s">
        <v>85</v>
      </c>
      <c r="AV208" s="13" t="s">
        <v>85</v>
      </c>
      <c r="AW208" s="13" t="s">
        <v>31</v>
      </c>
      <c r="AX208" s="13" t="s">
        <v>83</v>
      </c>
      <c r="AY208" s="214" t="s">
        <v>127</v>
      </c>
    </row>
    <row r="209" spans="1:65" s="2" customFormat="1" ht="33" customHeight="1">
      <c r="A209" s="34"/>
      <c r="B209" s="35"/>
      <c r="C209" s="186" t="s">
        <v>336</v>
      </c>
      <c r="D209" s="186" t="s">
        <v>129</v>
      </c>
      <c r="E209" s="187" t="s">
        <v>337</v>
      </c>
      <c r="F209" s="188" t="s">
        <v>338</v>
      </c>
      <c r="G209" s="189" t="s">
        <v>176</v>
      </c>
      <c r="H209" s="190">
        <v>70</v>
      </c>
      <c r="I209" s="191"/>
      <c r="J209" s="192">
        <f>ROUND(I209*H209,2)</f>
        <v>0</v>
      </c>
      <c r="K209" s="188" t="s">
        <v>133</v>
      </c>
      <c r="L209" s="39"/>
      <c r="M209" s="193" t="s">
        <v>1</v>
      </c>
      <c r="N209" s="194" t="s">
        <v>40</v>
      </c>
      <c r="O209" s="71"/>
      <c r="P209" s="195">
        <f>O209*H209</f>
        <v>0</v>
      </c>
      <c r="Q209" s="195">
        <v>0.00038</v>
      </c>
      <c r="R209" s="195">
        <f>Q209*H209</f>
        <v>0.026600000000000002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134</v>
      </c>
      <c r="AT209" s="197" t="s">
        <v>129</v>
      </c>
      <c r="AU209" s="197" t="s">
        <v>85</v>
      </c>
      <c r="AY209" s="17" t="s">
        <v>127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7" t="s">
        <v>83</v>
      </c>
      <c r="BK209" s="198">
        <f>ROUND(I209*H209,2)</f>
        <v>0</v>
      </c>
      <c r="BL209" s="17" t="s">
        <v>134</v>
      </c>
      <c r="BM209" s="197" t="s">
        <v>339</v>
      </c>
    </row>
    <row r="210" spans="1:65" s="2" customFormat="1" ht="37.9" customHeight="1">
      <c r="A210" s="34"/>
      <c r="B210" s="35"/>
      <c r="C210" s="186" t="s">
        <v>340</v>
      </c>
      <c r="D210" s="186" t="s">
        <v>129</v>
      </c>
      <c r="E210" s="187" t="s">
        <v>341</v>
      </c>
      <c r="F210" s="188" t="s">
        <v>342</v>
      </c>
      <c r="G210" s="189" t="s">
        <v>132</v>
      </c>
      <c r="H210" s="190">
        <v>10</v>
      </c>
      <c r="I210" s="191"/>
      <c r="J210" s="192">
        <f>ROUND(I210*H210,2)</f>
        <v>0</v>
      </c>
      <c r="K210" s="188" t="s">
        <v>133</v>
      </c>
      <c r="L210" s="39"/>
      <c r="M210" s="193" t="s">
        <v>1</v>
      </c>
      <c r="N210" s="194" t="s">
        <v>40</v>
      </c>
      <c r="O210" s="71"/>
      <c r="P210" s="195">
        <f>O210*H210</f>
        <v>0</v>
      </c>
      <c r="Q210" s="195">
        <v>0.0026</v>
      </c>
      <c r="R210" s="195">
        <f>Q210*H210</f>
        <v>0.026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134</v>
      </c>
      <c r="AT210" s="197" t="s">
        <v>129</v>
      </c>
      <c r="AU210" s="197" t="s">
        <v>85</v>
      </c>
      <c r="AY210" s="17" t="s">
        <v>127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83</v>
      </c>
      <c r="BK210" s="198">
        <f>ROUND(I210*H210,2)</f>
        <v>0</v>
      </c>
      <c r="BL210" s="17" t="s">
        <v>134</v>
      </c>
      <c r="BM210" s="197" t="s">
        <v>343</v>
      </c>
    </row>
    <row r="211" spans="2:51" s="13" customFormat="1" ht="11.25">
      <c r="B211" s="204"/>
      <c r="C211" s="205"/>
      <c r="D211" s="199" t="s">
        <v>138</v>
      </c>
      <c r="E211" s="206" t="s">
        <v>1</v>
      </c>
      <c r="F211" s="207" t="s">
        <v>335</v>
      </c>
      <c r="G211" s="205"/>
      <c r="H211" s="208">
        <v>10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138</v>
      </c>
      <c r="AU211" s="214" t="s">
        <v>85</v>
      </c>
      <c r="AV211" s="13" t="s">
        <v>85</v>
      </c>
      <c r="AW211" s="13" t="s">
        <v>31</v>
      </c>
      <c r="AX211" s="13" t="s">
        <v>83</v>
      </c>
      <c r="AY211" s="214" t="s">
        <v>127</v>
      </c>
    </row>
    <row r="212" spans="1:65" s="2" customFormat="1" ht="37.9" customHeight="1">
      <c r="A212" s="34"/>
      <c r="B212" s="35"/>
      <c r="C212" s="186" t="s">
        <v>344</v>
      </c>
      <c r="D212" s="186" t="s">
        <v>129</v>
      </c>
      <c r="E212" s="187" t="s">
        <v>345</v>
      </c>
      <c r="F212" s="188" t="s">
        <v>346</v>
      </c>
      <c r="G212" s="189" t="s">
        <v>176</v>
      </c>
      <c r="H212" s="190">
        <v>56</v>
      </c>
      <c r="I212" s="191"/>
      <c r="J212" s="192">
        <f aca="true" t="shared" si="20" ref="J212:J218">ROUND(I212*H212,2)</f>
        <v>0</v>
      </c>
      <c r="K212" s="188" t="s">
        <v>133</v>
      </c>
      <c r="L212" s="39"/>
      <c r="M212" s="193" t="s">
        <v>1</v>
      </c>
      <c r="N212" s="194" t="s">
        <v>40</v>
      </c>
      <c r="O212" s="71"/>
      <c r="P212" s="195">
        <f aca="true" t="shared" si="21" ref="P212:P218">O212*H212</f>
        <v>0</v>
      </c>
      <c r="Q212" s="195">
        <v>0</v>
      </c>
      <c r="R212" s="195">
        <f aca="true" t="shared" si="22" ref="R212:R218">Q212*H212</f>
        <v>0</v>
      </c>
      <c r="S212" s="195">
        <v>0</v>
      </c>
      <c r="T212" s="196">
        <f aca="true" t="shared" si="23" ref="T212:T218"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134</v>
      </c>
      <c r="AT212" s="197" t="s">
        <v>129</v>
      </c>
      <c r="AU212" s="197" t="s">
        <v>85</v>
      </c>
      <c r="AY212" s="17" t="s">
        <v>127</v>
      </c>
      <c r="BE212" s="198">
        <f aca="true" t="shared" si="24" ref="BE212:BE218">IF(N212="základní",J212,0)</f>
        <v>0</v>
      </c>
      <c r="BF212" s="198">
        <f aca="true" t="shared" si="25" ref="BF212:BF218">IF(N212="snížená",J212,0)</f>
        <v>0</v>
      </c>
      <c r="BG212" s="198">
        <f aca="true" t="shared" si="26" ref="BG212:BG218">IF(N212="zákl. přenesená",J212,0)</f>
        <v>0</v>
      </c>
      <c r="BH212" s="198">
        <f aca="true" t="shared" si="27" ref="BH212:BH218">IF(N212="sníž. přenesená",J212,0)</f>
        <v>0</v>
      </c>
      <c r="BI212" s="198">
        <f aca="true" t="shared" si="28" ref="BI212:BI218">IF(N212="nulová",J212,0)</f>
        <v>0</v>
      </c>
      <c r="BJ212" s="17" t="s">
        <v>83</v>
      </c>
      <c r="BK212" s="198">
        <f aca="true" t="shared" si="29" ref="BK212:BK218">ROUND(I212*H212,2)</f>
        <v>0</v>
      </c>
      <c r="BL212" s="17" t="s">
        <v>134</v>
      </c>
      <c r="BM212" s="197" t="s">
        <v>347</v>
      </c>
    </row>
    <row r="213" spans="1:65" s="2" customFormat="1" ht="55.5" customHeight="1">
      <c r="A213" s="34"/>
      <c r="B213" s="35"/>
      <c r="C213" s="186" t="s">
        <v>348</v>
      </c>
      <c r="D213" s="186" t="s">
        <v>129</v>
      </c>
      <c r="E213" s="187" t="s">
        <v>349</v>
      </c>
      <c r="F213" s="188" t="s">
        <v>350</v>
      </c>
      <c r="G213" s="189" t="s">
        <v>176</v>
      </c>
      <c r="H213" s="190">
        <v>56</v>
      </c>
      <c r="I213" s="191"/>
      <c r="J213" s="192">
        <f t="shared" si="20"/>
        <v>0</v>
      </c>
      <c r="K213" s="188" t="s">
        <v>133</v>
      </c>
      <c r="L213" s="39"/>
      <c r="M213" s="193" t="s">
        <v>1</v>
      </c>
      <c r="N213" s="194" t="s">
        <v>40</v>
      </c>
      <c r="O213" s="71"/>
      <c r="P213" s="195">
        <f t="shared" si="21"/>
        <v>0</v>
      </c>
      <c r="Q213" s="195">
        <v>0.00011</v>
      </c>
      <c r="R213" s="195">
        <f t="shared" si="22"/>
        <v>0.0061600000000000005</v>
      </c>
      <c r="S213" s="195">
        <v>0</v>
      </c>
      <c r="T213" s="196">
        <f t="shared" si="2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134</v>
      </c>
      <c r="AT213" s="197" t="s">
        <v>129</v>
      </c>
      <c r="AU213" s="197" t="s">
        <v>85</v>
      </c>
      <c r="AY213" s="17" t="s">
        <v>127</v>
      </c>
      <c r="BE213" s="198">
        <f t="shared" si="24"/>
        <v>0</v>
      </c>
      <c r="BF213" s="198">
        <f t="shared" si="25"/>
        <v>0</v>
      </c>
      <c r="BG213" s="198">
        <f t="shared" si="26"/>
        <v>0</v>
      </c>
      <c r="BH213" s="198">
        <f t="shared" si="27"/>
        <v>0</v>
      </c>
      <c r="BI213" s="198">
        <f t="shared" si="28"/>
        <v>0</v>
      </c>
      <c r="BJ213" s="17" t="s">
        <v>83</v>
      </c>
      <c r="BK213" s="198">
        <f t="shared" si="29"/>
        <v>0</v>
      </c>
      <c r="BL213" s="17" t="s">
        <v>134</v>
      </c>
      <c r="BM213" s="197" t="s">
        <v>351</v>
      </c>
    </row>
    <row r="214" spans="1:65" s="2" customFormat="1" ht="33" customHeight="1">
      <c r="A214" s="34"/>
      <c r="B214" s="35"/>
      <c r="C214" s="186" t="s">
        <v>352</v>
      </c>
      <c r="D214" s="186" t="s">
        <v>129</v>
      </c>
      <c r="E214" s="187" t="s">
        <v>353</v>
      </c>
      <c r="F214" s="188" t="s">
        <v>354</v>
      </c>
      <c r="G214" s="189" t="s">
        <v>270</v>
      </c>
      <c r="H214" s="190">
        <v>1</v>
      </c>
      <c r="I214" s="191"/>
      <c r="J214" s="192">
        <f t="shared" si="20"/>
        <v>0</v>
      </c>
      <c r="K214" s="188" t="s">
        <v>133</v>
      </c>
      <c r="L214" s="39"/>
      <c r="M214" s="193" t="s">
        <v>1</v>
      </c>
      <c r="N214" s="194" t="s">
        <v>40</v>
      </c>
      <c r="O214" s="71"/>
      <c r="P214" s="195">
        <f t="shared" si="21"/>
        <v>0</v>
      </c>
      <c r="Q214" s="195">
        <v>7.00566</v>
      </c>
      <c r="R214" s="195">
        <f t="shared" si="22"/>
        <v>7.00566</v>
      </c>
      <c r="S214" s="195">
        <v>0</v>
      </c>
      <c r="T214" s="196">
        <f t="shared" si="2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134</v>
      </c>
      <c r="AT214" s="197" t="s">
        <v>129</v>
      </c>
      <c r="AU214" s="197" t="s">
        <v>85</v>
      </c>
      <c r="AY214" s="17" t="s">
        <v>127</v>
      </c>
      <c r="BE214" s="198">
        <f t="shared" si="24"/>
        <v>0</v>
      </c>
      <c r="BF214" s="198">
        <f t="shared" si="25"/>
        <v>0</v>
      </c>
      <c r="BG214" s="198">
        <f t="shared" si="26"/>
        <v>0</v>
      </c>
      <c r="BH214" s="198">
        <f t="shared" si="27"/>
        <v>0</v>
      </c>
      <c r="BI214" s="198">
        <f t="shared" si="28"/>
        <v>0</v>
      </c>
      <c r="BJ214" s="17" t="s">
        <v>83</v>
      </c>
      <c r="BK214" s="198">
        <f t="shared" si="29"/>
        <v>0</v>
      </c>
      <c r="BL214" s="17" t="s">
        <v>134</v>
      </c>
      <c r="BM214" s="197" t="s">
        <v>355</v>
      </c>
    </row>
    <row r="215" spans="1:65" s="2" customFormat="1" ht="24.2" customHeight="1">
      <c r="A215" s="34"/>
      <c r="B215" s="35"/>
      <c r="C215" s="186" t="s">
        <v>356</v>
      </c>
      <c r="D215" s="186" t="s">
        <v>129</v>
      </c>
      <c r="E215" s="187" t="s">
        <v>357</v>
      </c>
      <c r="F215" s="188" t="s">
        <v>358</v>
      </c>
      <c r="G215" s="189" t="s">
        <v>176</v>
      </c>
      <c r="H215" s="190">
        <v>56</v>
      </c>
      <c r="I215" s="191"/>
      <c r="J215" s="192">
        <f t="shared" si="20"/>
        <v>0</v>
      </c>
      <c r="K215" s="188" t="s">
        <v>133</v>
      </c>
      <c r="L215" s="39"/>
      <c r="M215" s="193" t="s">
        <v>1</v>
      </c>
      <c r="N215" s="194" t="s">
        <v>40</v>
      </c>
      <c r="O215" s="71"/>
      <c r="P215" s="195">
        <f t="shared" si="21"/>
        <v>0</v>
      </c>
      <c r="Q215" s="195">
        <v>0</v>
      </c>
      <c r="R215" s="195">
        <f t="shared" si="22"/>
        <v>0</v>
      </c>
      <c r="S215" s="195">
        <v>0</v>
      </c>
      <c r="T215" s="196">
        <f t="shared" si="2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134</v>
      </c>
      <c r="AT215" s="197" t="s">
        <v>129</v>
      </c>
      <c r="AU215" s="197" t="s">
        <v>85</v>
      </c>
      <c r="AY215" s="17" t="s">
        <v>127</v>
      </c>
      <c r="BE215" s="198">
        <f t="shared" si="24"/>
        <v>0</v>
      </c>
      <c r="BF215" s="198">
        <f t="shared" si="25"/>
        <v>0</v>
      </c>
      <c r="BG215" s="198">
        <f t="shared" si="26"/>
        <v>0</v>
      </c>
      <c r="BH215" s="198">
        <f t="shared" si="27"/>
        <v>0</v>
      </c>
      <c r="BI215" s="198">
        <f t="shared" si="28"/>
        <v>0</v>
      </c>
      <c r="BJ215" s="17" t="s">
        <v>83</v>
      </c>
      <c r="BK215" s="198">
        <f t="shared" si="29"/>
        <v>0</v>
      </c>
      <c r="BL215" s="17" t="s">
        <v>134</v>
      </c>
      <c r="BM215" s="197" t="s">
        <v>359</v>
      </c>
    </row>
    <row r="216" spans="1:65" s="2" customFormat="1" ht="90" customHeight="1">
      <c r="A216" s="34"/>
      <c r="B216" s="35"/>
      <c r="C216" s="186" t="s">
        <v>360</v>
      </c>
      <c r="D216" s="186" t="s">
        <v>129</v>
      </c>
      <c r="E216" s="187" t="s">
        <v>361</v>
      </c>
      <c r="F216" s="188" t="s">
        <v>362</v>
      </c>
      <c r="G216" s="189" t="s">
        <v>176</v>
      </c>
      <c r="H216" s="190">
        <v>200</v>
      </c>
      <c r="I216" s="191"/>
      <c r="J216" s="192">
        <f t="shared" si="20"/>
        <v>0</v>
      </c>
      <c r="K216" s="188" t="s">
        <v>133</v>
      </c>
      <c r="L216" s="39"/>
      <c r="M216" s="193" t="s">
        <v>1</v>
      </c>
      <c r="N216" s="194" t="s">
        <v>40</v>
      </c>
      <c r="O216" s="71"/>
      <c r="P216" s="195">
        <f t="shared" si="21"/>
        <v>0</v>
      </c>
      <c r="Q216" s="195">
        <v>0</v>
      </c>
      <c r="R216" s="195">
        <f t="shared" si="22"/>
        <v>0</v>
      </c>
      <c r="S216" s="195">
        <v>0.324</v>
      </c>
      <c r="T216" s="196">
        <f t="shared" si="23"/>
        <v>64.8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134</v>
      </c>
      <c r="AT216" s="197" t="s">
        <v>129</v>
      </c>
      <c r="AU216" s="197" t="s">
        <v>85</v>
      </c>
      <c r="AY216" s="17" t="s">
        <v>127</v>
      </c>
      <c r="BE216" s="198">
        <f t="shared" si="24"/>
        <v>0</v>
      </c>
      <c r="BF216" s="198">
        <f t="shared" si="25"/>
        <v>0</v>
      </c>
      <c r="BG216" s="198">
        <f t="shared" si="26"/>
        <v>0</v>
      </c>
      <c r="BH216" s="198">
        <f t="shared" si="27"/>
        <v>0</v>
      </c>
      <c r="BI216" s="198">
        <f t="shared" si="28"/>
        <v>0</v>
      </c>
      <c r="BJ216" s="17" t="s">
        <v>83</v>
      </c>
      <c r="BK216" s="198">
        <f t="shared" si="29"/>
        <v>0</v>
      </c>
      <c r="BL216" s="17" t="s">
        <v>134</v>
      </c>
      <c r="BM216" s="197" t="s">
        <v>363</v>
      </c>
    </row>
    <row r="217" spans="1:65" s="2" customFormat="1" ht="66.75" customHeight="1">
      <c r="A217" s="34"/>
      <c r="B217" s="35"/>
      <c r="C217" s="186" t="s">
        <v>364</v>
      </c>
      <c r="D217" s="186" t="s">
        <v>129</v>
      </c>
      <c r="E217" s="187" t="s">
        <v>365</v>
      </c>
      <c r="F217" s="188" t="s">
        <v>366</v>
      </c>
      <c r="G217" s="189" t="s">
        <v>132</v>
      </c>
      <c r="H217" s="190">
        <v>240</v>
      </c>
      <c r="I217" s="191"/>
      <c r="J217" s="192">
        <f t="shared" si="20"/>
        <v>0</v>
      </c>
      <c r="K217" s="188" t="s">
        <v>133</v>
      </c>
      <c r="L217" s="39"/>
      <c r="M217" s="193" t="s">
        <v>1</v>
      </c>
      <c r="N217" s="194" t="s">
        <v>40</v>
      </c>
      <c r="O217" s="71"/>
      <c r="P217" s="195">
        <f t="shared" si="21"/>
        <v>0</v>
      </c>
      <c r="Q217" s="195">
        <v>0</v>
      </c>
      <c r="R217" s="195">
        <f t="shared" si="22"/>
        <v>0</v>
      </c>
      <c r="S217" s="195">
        <v>0.126</v>
      </c>
      <c r="T217" s="196">
        <f t="shared" si="23"/>
        <v>30.240000000000002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134</v>
      </c>
      <c r="AT217" s="197" t="s">
        <v>129</v>
      </c>
      <c r="AU217" s="197" t="s">
        <v>85</v>
      </c>
      <c r="AY217" s="17" t="s">
        <v>127</v>
      </c>
      <c r="BE217" s="198">
        <f t="shared" si="24"/>
        <v>0</v>
      </c>
      <c r="BF217" s="198">
        <f t="shared" si="25"/>
        <v>0</v>
      </c>
      <c r="BG217" s="198">
        <f t="shared" si="26"/>
        <v>0</v>
      </c>
      <c r="BH217" s="198">
        <f t="shared" si="27"/>
        <v>0</v>
      </c>
      <c r="BI217" s="198">
        <f t="shared" si="28"/>
        <v>0</v>
      </c>
      <c r="BJ217" s="17" t="s">
        <v>83</v>
      </c>
      <c r="BK217" s="198">
        <f t="shared" si="29"/>
        <v>0</v>
      </c>
      <c r="BL217" s="17" t="s">
        <v>134</v>
      </c>
      <c r="BM217" s="197" t="s">
        <v>367</v>
      </c>
    </row>
    <row r="218" spans="1:65" s="2" customFormat="1" ht="21.75" customHeight="1">
      <c r="A218" s="34"/>
      <c r="B218" s="35"/>
      <c r="C218" s="186" t="s">
        <v>368</v>
      </c>
      <c r="D218" s="186" t="s">
        <v>129</v>
      </c>
      <c r="E218" s="187" t="s">
        <v>369</v>
      </c>
      <c r="F218" s="188" t="s">
        <v>370</v>
      </c>
      <c r="G218" s="189" t="s">
        <v>146</v>
      </c>
      <c r="H218" s="190">
        <v>4</v>
      </c>
      <c r="I218" s="191"/>
      <c r="J218" s="192">
        <f t="shared" si="20"/>
        <v>0</v>
      </c>
      <c r="K218" s="188" t="s">
        <v>133</v>
      </c>
      <c r="L218" s="39"/>
      <c r="M218" s="193" t="s">
        <v>1</v>
      </c>
      <c r="N218" s="194" t="s">
        <v>40</v>
      </c>
      <c r="O218" s="71"/>
      <c r="P218" s="195">
        <f t="shared" si="21"/>
        <v>0</v>
      </c>
      <c r="Q218" s="195">
        <v>0.12</v>
      </c>
      <c r="R218" s="195">
        <f t="shared" si="22"/>
        <v>0.48</v>
      </c>
      <c r="S218" s="195">
        <v>2.2</v>
      </c>
      <c r="T218" s="196">
        <f t="shared" si="23"/>
        <v>8.8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134</v>
      </c>
      <c r="AT218" s="197" t="s">
        <v>129</v>
      </c>
      <c r="AU218" s="197" t="s">
        <v>85</v>
      </c>
      <c r="AY218" s="17" t="s">
        <v>127</v>
      </c>
      <c r="BE218" s="198">
        <f t="shared" si="24"/>
        <v>0</v>
      </c>
      <c r="BF218" s="198">
        <f t="shared" si="25"/>
        <v>0</v>
      </c>
      <c r="BG218" s="198">
        <f t="shared" si="26"/>
        <v>0</v>
      </c>
      <c r="BH218" s="198">
        <f t="shared" si="27"/>
        <v>0</v>
      </c>
      <c r="BI218" s="198">
        <f t="shared" si="28"/>
        <v>0</v>
      </c>
      <c r="BJ218" s="17" t="s">
        <v>83</v>
      </c>
      <c r="BK218" s="198">
        <f t="shared" si="29"/>
        <v>0</v>
      </c>
      <c r="BL218" s="17" t="s">
        <v>134</v>
      </c>
      <c r="BM218" s="197" t="s">
        <v>371</v>
      </c>
    </row>
    <row r="219" spans="1:47" s="2" customFormat="1" ht="19.5">
      <c r="A219" s="34"/>
      <c r="B219" s="35"/>
      <c r="C219" s="36"/>
      <c r="D219" s="199" t="s">
        <v>136</v>
      </c>
      <c r="E219" s="36"/>
      <c r="F219" s="200" t="s">
        <v>372</v>
      </c>
      <c r="G219" s="36"/>
      <c r="H219" s="36"/>
      <c r="I219" s="201"/>
      <c r="J219" s="36"/>
      <c r="K219" s="36"/>
      <c r="L219" s="39"/>
      <c r="M219" s="202"/>
      <c r="N219" s="203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136</v>
      </c>
      <c r="AU219" s="17" t="s">
        <v>85</v>
      </c>
    </row>
    <row r="220" spans="1:65" s="2" customFormat="1" ht="24.2" customHeight="1">
      <c r="A220" s="34"/>
      <c r="B220" s="35"/>
      <c r="C220" s="186" t="s">
        <v>373</v>
      </c>
      <c r="D220" s="186" t="s">
        <v>129</v>
      </c>
      <c r="E220" s="187" t="s">
        <v>374</v>
      </c>
      <c r="F220" s="188" t="s">
        <v>375</v>
      </c>
      <c r="G220" s="189" t="s">
        <v>176</v>
      </c>
      <c r="H220" s="190">
        <v>45</v>
      </c>
      <c r="I220" s="191"/>
      <c r="J220" s="192">
        <f>ROUND(I220*H220,2)</f>
        <v>0</v>
      </c>
      <c r="K220" s="188" t="s">
        <v>177</v>
      </c>
      <c r="L220" s="39"/>
      <c r="M220" s="193" t="s">
        <v>1</v>
      </c>
      <c r="N220" s="194" t="s">
        <v>40</v>
      </c>
      <c r="O220" s="71"/>
      <c r="P220" s="195">
        <f>O220*H220</f>
        <v>0</v>
      </c>
      <c r="Q220" s="195">
        <v>8E-05</v>
      </c>
      <c r="R220" s="195">
        <f>Q220*H220</f>
        <v>0.0036000000000000003</v>
      </c>
      <c r="S220" s="195">
        <v>0.018</v>
      </c>
      <c r="T220" s="196">
        <f>S220*H220</f>
        <v>0.8099999999999999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134</v>
      </c>
      <c r="AT220" s="197" t="s">
        <v>129</v>
      </c>
      <c r="AU220" s="197" t="s">
        <v>85</v>
      </c>
      <c r="AY220" s="17" t="s">
        <v>127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83</v>
      </c>
      <c r="BK220" s="198">
        <f>ROUND(I220*H220,2)</f>
        <v>0</v>
      </c>
      <c r="BL220" s="17" t="s">
        <v>134</v>
      </c>
      <c r="BM220" s="197" t="s">
        <v>376</v>
      </c>
    </row>
    <row r="221" spans="2:51" s="13" customFormat="1" ht="11.25">
      <c r="B221" s="204"/>
      <c r="C221" s="205"/>
      <c r="D221" s="199" t="s">
        <v>138</v>
      </c>
      <c r="E221" s="206" t="s">
        <v>1</v>
      </c>
      <c r="F221" s="207" t="s">
        <v>179</v>
      </c>
      <c r="G221" s="205"/>
      <c r="H221" s="208">
        <v>45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138</v>
      </c>
      <c r="AU221" s="214" t="s">
        <v>85</v>
      </c>
      <c r="AV221" s="13" t="s">
        <v>85</v>
      </c>
      <c r="AW221" s="13" t="s">
        <v>31</v>
      </c>
      <c r="AX221" s="13" t="s">
        <v>83</v>
      </c>
      <c r="AY221" s="214" t="s">
        <v>127</v>
      </c>
    </row>
    <row r="222" spans="2:63" s="12" customFormat="1" ht="22.9" customHeight="1">
      <c r="B222" s="170"/>
      <c r="C222" s="171"/>
      <c r="D222" s="172" t="s">
        <v>74</v>
      </c>
      <c r="E222" s="184" t="s">
        <v>377</v>
      </c>
      <c r="F222" s="184" t="s">
        <v>378</v>
      </c>
      <c r="G222" s="171"/>
      <c r="H222" s="171"/>
      <c r="I222" s="174"/>
      <c r="J222" s="185">
        <f>BK222</f>
        <v>0</v>
      </c>
      <c r="K222" s="171"/>
      <c r="L222" s="176"/>
      <c r="M222" s="177"/>
      <c r="N222" s="178"/>
      <c r="O222" s="178"/>
      <c r="P222" s="179">
        <f>SUM(P223:P226)</f>
        <v>0</v>
      </c>
      <c r="Q222" s="178"/>
      <c r="R222" s="179">
        <f>SUM(R223:R226)</f>
        <v>0</v>
      </c>
      <c r="S222" s="178"/>
      <c r="T222" s="180">
        <f>SUM(T223:T226)</f>
        <v>0</v>
      </c>
      <c r="AR222" s="181" t="s">
        <v>83</v>
      </c>
      <c r="AT222" s="182" t="s">
        <v>74</v>
      </c>
      <c r="AU222" s="182" t="s">
        <v>83</v>
      </c>
      <c r="AY222" s="181" t="s">
        <v>127</v>
      </c>
      <c r="BK222" s="183">
        <f>SUM(BK223:BK226)</f>
        <v>0</v>
      </c>
    </row>
    <row r="223" spans="1:65" s="2" customFormat="1" ht="37.9" customHeight="1">
      <c r="A223" s="34"/>
      <c r="B223" s="35"/>
      <c r="C223" s="186" t="s">
        <v>379</v>
      </c>
      <c r="D223" s="186" t="s">
        <v>129</v>
      </c>
      <c r="E223" s="187" t="s">
        <v>380</v>
      </c>
      <c r="F223" s="188" t="s">
        <v>381</v>
      </c>
      <c r="G223" s="189" t="s">
        <v>168</v>
      </c>
      <c r="H223" s="190">
        <v>103.84</v>
      </c>
      <c r="I223" s="191"/>
      <c r="J223" s="192">
        <f>ROUND(I223*H223,2)</f>
        <v>0</v>
      </c>
      <c r="K223" s="188" t="s">
        <v>133</v>
      </c>
      <c r="L223" s="39"/>
      <c r="M223" s="193" t="s">
        <v>1</v>
      </c>
      <c r="N223" s="194" t="s">
        <v>40</v>
      </c>
      <c r="O223" s="71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134</v>
      </c>
      <c r="AT223" s="197" t="s">
        <v>129</v>
      </c>
      <c r="AU223" s="197" t="s">
        <v>85</v>
      </c>
      <c r="AY223" s="17" t="s">
        <v>127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83</v>
      </c>
      <c r="BK223" s="198">
        <f>ROUND(I223*H223,2)</f>
        <v>0</v>
      </c>
      <c r="BL223" s="17" t="s">
        <v>134</v>
      </c>
      <c r="BM223" s="197" t="s">
        <v>382</v>
      </c>
    </row>
    <row r="224" spans="1:47" s="2" customFormat="1" ht="19.5">
      <c r="A224" s="34"/>
      <c r="B224" s="35"/>
      <c r="C224" s="36"/>
      <c r="D224" s="199" t="s">
        <v>136</v>
      </c>
      <c r="E224" s="36"/>
      <c r="F224" s="200" t="s">
        <v>383</v>
      </c>
      <c r="G224" s="36"/>
      <c r="H224" s="36"/>
      <c r="I224" s="201"/>
      <c r="J224" s="36"/>
      <c r="K224" s="36"/>
      <c r="L224" s="39"/>
      <c r="M224" s="202"/>
      <c r="N224" s="203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136</v>
      </c>
      <c r="AU224" s="17" t="s">
        <v>85</v>
      </c>
    </row>
    <row r="225" spans="1:65" s="2" customFormat="1" ht="24.2" customHeight="1">
      <c r="A225" s="34"/>
      <c r="B225" s="35"/>
      <c r="C225" s="186" t="s">
        <v>384</v>
      </c>
      <c r="D225" s="186" t="s">
        <v>129</v>
      </c>
      <c r="E225" s="187" t="s">
        <v>385</v>
      </c>
      <c r="F225" s="188" t="s">
        <v>386</v>
      </c>
      <c r="G225" s="189" t="s">
        <v>168</v>
      </c>
      <c r="H225" s="190">
        <v>1802.55</v>
      </c>
      <c r="I225" s="191"/>
      <c r="J225" s="192">
        <f>ROUND(I225*H225,2)</f>
        <v>0</v>
      </c>
      <c r="K225" s="188" t="s">
        <v>1</v>
      </c>
      <c r="L225" s="39"/>
      <c r="M225" s="193" t="s">
        <v>1</v>
      </c>
      <c r="N225" s="194" t="s">
        <v>40</v>
      </c>
      <c r="O225" s="71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134</v>
      </c>
      <c r="AT225" s="197" t="s">
        <v>129</v>
      </c>
      <c r="AU225" s="197" t="s">
        <v>85</v>
      </c>
      <c r="AY225" s="17" t="s">
        <v>127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83</v>
      </c>
      <c r="BK225" s="198">
        <f>ROUND(I225*H225,2)</f>
        <v>0</v>
      </c>
      <c r="BL225" s="17" t="s">
        <v>134</v>
      </c>
      <c r="BM225" s="197" t="s">
        <v>387</v>
      </c>
    </row>
    <row r="226" spans="1:47" s="2" customFormat="1" ht="19.5">
      <c r="A226" s="34"/>
      <c r="B226" s="35"/>
      <c r="C226" s="36"/>
      <c r="D226" s="199" t="s">
        <v>136</v>
      </c>
      <c r="E226" s="36"/>
      <c r="F226" s="200" t="s">
        <v>388</v>
      </c>
      <c r="G226" s="36"/>
      <c r="H226" s="36"/>
      <c r="I226" s="201"/>
      <c r="J226" s="36"/>
      <c r="K226" s="36"/>
      <c r="L226" s="39"/>
      <c r="M226" s="202"/>
      <c r="N226" s="203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136</v>
      </c>
      <c r="AU226" s="17" t="s">
        <v>85</v>
      </c>
    </row>
    <row r="227" spans="2:63" s="12" customFormat="1" ht="22.9" customHeight="1">
      <c r="B227" s="170"/>
      <c r="C227" s="171"/>
      <c r="D227" s="172" t="s">
        <v>74</v>
      </c>
      <c r="E227" s="184" t="s">
        <v>389</v>
      </c>
      <c r="F227" s="184" t="s">
        <v>390</v>
      </c>
      <c r="G227" s="171"/>
      <c r="H227" s="171"/>
      <c r="I227" s="174"/>
      <c r="J227" s="185">
        <f>BK227</f>
        <v>0</v>
      </c>
      <c r="K227" s="171"/>
      <c r="L227" s="176"/>
      <c r="M227" s="177"/>
      <c r="N227" s="178"/>
      <c r="O227" s="178"/>
      <c r="P227" s="179">
        <f>P228</f>
        <v>0</v>
      </c>
      <c r="Q227" s="178"/>
      <c r="R227" s="179">
        <f>R228</f>
        <v>0</v>
      </c>
      <c r="S227" s="178"/>
      <c r="T227" s="180">
        <f>T228</f>
        <v>0</v>
      </c>
      <c r="AR227" s="181" t="s">
        <v>83</v>
      </c>
      <c r="AT227" s="182" t="s">
        <v>74</v>
      </c>
      <c r="AU227" s="182" t="s">
        <v>83</v>
      </c>
      <c r="AY227" s="181" t="s">
        <v>127</v>
      </c>
      <c r="BK227" s="183">
        <f>BK228</f>
        <v>0</v>
      </c>
    </row>
    <row r="228" spans="1:65" s="2" customFormat="1" ht="44.25" customHeight="1">
      <c r="A228" s="34"/>
      <c r="B228" s="35"/>
      <c r="C228" s="186" t="s">
        <v>391</v>
      </c>
      <c r="D228" s="186" t="s">
        <v>129</v>
      </c>
      <c r="E228" s="187" t="s">
        <v>392</v>
      </c>
      <c r="F228" s="188" t="s">
        <v>393</v>
      </c>
      <c r="G228" s="189" t="s">
        <v>168</v>
      </c>
      <c r="H228" s="190">
        <v>1007.145</v>
      </c>
      <c r="I228" s="191"/>
      <c r="J228" s="192">
        <f>ROUND(I228*H228,2)</f>
        <v>0</v>
      </c>
      <c r="K228" s="188" t="s">
        <v>133</v>
      </c>
      <c r="L228" s="39"/>
      <c r="M228" s="193" t="s">
        <v>1</v>
      </c>
      <c r="N228" s="194" t="s">
        <v>40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134</v>
      </c>
      <c r="AT228" s="197" t="s">
        <v>129</v>
      </c>
      <c r="AU228" s="197" t="s">
        <v>85</v>
      </c>
      <c r="AY228" s="17" t="s">
        <v>127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83</v>
      </c>
      <c r="BK228" s="198">
        <f>ROUND(I228*H228,2)</f>
        <v>0</v>
      </c>
      <c r="BL228" s="17" t="s">
        <v>134</v>
      </c>
      <c r="BM228" s="197" t="s">
        <v>394</v>
      </c>
    </row>
    <row r="229" spans="2:63" s="12" customFormat="1" ht="25.9" customHeight="1">
      <c r="B229" s="170"/>
      <c r="C229" s="171"/>
      <c r="D229" s="172" t="s">
        <v>74</v>
      </c>
      <c r="E229" s="173" t="s">
        <v>395</v>
      </c>
      <c r="F229" s="173" t="s">
        <v>396</v>
      </c>
      <c r="G229" s="171"/>
      <c r="H229" s="171"/>
      <c r="I229" s="174"/>
      <c r="J229" s="175">
        <f>BK229</f>
        <v>0</v>
      </c>
      <c r="K229" s="171"/>
      <c r="L229" s="176"/>
      <c r="M229" s="177"/>
      <c r="N229" s="178"/>
      <c r="O229" s="178"/>
      <c r="P229" s="179">
        <f>P230+P237</f>
        <v>0</v>
      </c>
      <c r="Q229" s="178"/>
      <c r="R229" s="179">
        <f>R230+R237</f>
        <v>0</v>
      </c>
      <c r="S229" s="178"/>
      <c r="T229" s="180">
        <f>T230+T237</f>
        <v>0</v>
      </c>
      <c r="AR229" s="181" t="s">
        <v>159</v>
      </c>
      <c r="AT229" s="182" t="s">
        <v>74</v>
      </c>
      <c r="AU229" s="182" t="s">
        <v>75</v>
      </c>
      <c r="AY229" s="181" t="s">
        <v>127</v>
      </c>
      <c r="BK229" s="183">
        <f>BK230+BK237</f>
        <v>0</v>
      </c>
    </row>
    <row r="230" spans="2:63" s="12" customFormat="1" ht="22.9" customHeight="1">
      <c r="B230" s="170"/>
      <c r="C230" s="171"/>
      <c r="D230" s="172" t="s">
        <v>74</v>
      </c>
      <c r="E230" s="184" t="s">
        <v>397</v>
      </c>
      <c r="F230" s="184" t="s">
        <v>398</v>
      </c>
      <c r="G230" s="171"/>
      <c r="H230" s="171"/>
      <c r="I230" s="174"/>
      <c r="J230" s="185">
        <f>BK230</f>
        <v>0</v>
      </c>
      <c r="K230" s="171"/>
      <c r="L230" s="176"/>
      <c r="M230" s="177"/>
      <c r="N230" s="178"/>
      <c r="O230" s="178"/>
      <c r="P230" s="179">
        <f>SUM(P231:P236)</f>
        <v>0</v>
      </c>
      <c r="Q230" s="178"/>
      <c r="R230" s="179">
        <f>SUM(R231:R236)</f>
        <v>0</v>
      </c>
      <c r="S230" s="178"/>
      <c r="T230" s="180">
        <f>SUM(T231:T236)</f>
        <v>0</v>
      </c>
      <c r="AR230" s="181" t="s">
        <v>159</v>
      </c>
      <c r="AT230" s="182" t="s">
        <v>74</v>
      </c>
      <c r="AU230" s="182" t="s">
        <v>83</v>
      </c>
      <c r="AY230" s="181" t="s">
        <v>127</v>
      </c>
      <c r="BK230" s="183">
        <f>SUM(BK231:BK236)</f>
        <v>0</v>
      </c>
    </row>
    <row r="231" spans="1:65" s="2" customFormat="1" ht="16.5" customHeight="1">
      <c r="A231" s="34"/>
      <c r="B231" s="35"/>
      <c r="C231" s="186" t="s">
        <v>399</v>
      </c>
      <c r="D231" s="186" t="s">
        <v>129</v>
      </c>
      <c r="E231" s="187" t="s">
        <v>400</v>
      </c>
      <c r="F231" s="188" t="s">
        <v>401</v>
      </c>
      <c r="G231" s="189" t="s">
        <v>402</v>
      </c>
      <c r="H231" s="190">
        <v>1</v>
      </c>
      <c r="I231" s="191"/>
      <c r="J231" s="192">
        <f>ROUND(I231*H231,2)</f>
        <v>0</v>
      </c>
      <c r="K231" s="188" t="s">
        <v>1</v>
      </c>
      <c r="L231" s="39"/>
      <c r="M231" s="193" t="s">
        <v>1</v>
      </c>
      <c r="N231" s="194" t="s">
        <v>40</v>
      </c>
      <c r="O231" s="71"/>
      <c r="P231" s="195">
        <f>O231*H231</f>
        <v>0</v>
      </c>
      <c r="Q231" s="195">
        <v>0</v>
      </c>
      <c r="R231" s="195">
        <f>Q231*H231</f>
        <v>0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403</v>
      </c>
      <c r="AT231" s="197" t="s">
        <v>129</v>
      </c>
      <c r="AU231" s="197" t="s">
        <v>85</v>
      </c>
      <c r="AY231" s="17" t="s">
        <v>127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7" t="s">
        <v>83</v>
      </c>
      <c r="BK231" s="198">
        <f>ROUND(I231*H231,2)</f>
        <v>0</v>
      </c>
      <c r="BL231" s="17" t="s">
        <v>403</v>
      </c>
      <c r="BM231" s="197" t="s">
        <v>404</v>
      </c>
    </row>
    <row r="232" spans="1:65" s="2" customFormat="1" ht="16.5" customHeight="1">
      <c r="A232" s="34"/>
      <c r="B232" s="35"/>
      <c r="C232" s="186" t="s">
        <v>405</v>
      </c>
      <c r="D232" s="186" t="s">
        <v>129</v>
      </c>
      <c r="E232" s="187" t="s">
        <v>406</v>
      </c>
      <c r="F232" s="188" t="s">
        <v>407</v>
      </c>
      <c r="G232" s="189" t="s">
        <v>402</v>
      </c>
      <c r="H232" s="190">
        <v>1</v>
      </c>
      <c r="I232" s="191"/>
      <c r="J232" s="192">
        <f>ROUND(I232*H232,2)</f>
        <v>0</v>
      </c>
      <c r="K232" s="188" t="s">
        <v>1</v>
      </c>
      <c r="L232" s="39"/>
      <c r="M232" s="193" t="s">
        <v>1</v>
      </c>
      <c r="N232" s="194" t="s">
        <v>40</v>
      </c>
      <c r="O232" s="71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403</v>
      </c>
      <c r="AT232" s="197" t="s">
        <v>129</v>
      </c>
      <c r="AU232" s="197" t="s">
        <v>85</v>
      </c>
      <c r="AY232" s="17" t="s">
        <v>127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83</v>
      </c>
      <c r="BK232" s="198">
        <f>ROUND(I232*H232,2)</f>
        <v>0</v>
      </c>
      <c r="BL232" s="17" t="s">
        <v>403</v>
      </c>
      <c r="BM232" s="197" t="s">
        <v>408</v>
      </c>
    </row>
    <row r="233" spans="1:47" s="2" customFormat="1" ht="19.5">
      <c r="A233" s="34"/>
      <c r="B233" s="35"/>
      <c r="C233" s="36"/>
      <c r="D233" s="199" t="s">
        <v>136</v>
      </c>
      <c r="E233" s="36"/>
      <c r="F233" s="200" t="s">
        <v>409</v>
      </c>
      <c r="G233" s="36"/>
      <c r="H233" s="36"/>
      <c r="I233" s="201"/>
      <c r="J233" s="36"/>
      <c r="K233" s="36"/>
      <c r="L233" s="39"/>
      <c r="M233" s="202"/>
      <c r="N233" s="203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136</v>
      </c>
      <c r="AU233" s="17" t="s">
        <v>85</v>
      </c>
    </row>
    <row r="234" spans="1:65" s="2" customFormat="1" ht="16.5" customHeight="1">
      <c r="A234" s="34"/>
      <c r="B234" s="35"/>
      <c r="C234" s="186" t="s">
        <v>410</v>
      </c>
      <c r="D234" s="186" t="s">
        <v>129</v>
      </c>
      <c r="E234" s="187" t="s">
        <v>411</v>
      </c>
      <c r="F234" s="188" t="s">
        <v>412</v>
      </c>
      <c r="G234" s="189" t="s">
        <v>402</v>
      </c>
      <c r="H234" s="190">
        <v>1</v>
      </c>
      <c r="I234" s="191"/>
      <c r="J234" s="192">
        <f>ROUND(I234*H234,2)</f>
        <v>0</v>
      </c>
      <c r="K234" s="188" t="s">
        <v>1</v>
      </c>
      <c r="L234" s="39"/>
      <c r="M234" s="193" t="s">
        <v>1</v>
      </c>
      <c r="N234" s="194" t="s">
        <v>40</v>
      </c>
      <c r="O234" s="71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403</v>
      </c>
      <c r="AT234" s="197" t="s">
        <v>129</v>
      </c>
      <c r="AU234" s="197" t="s">
        <v>85</v>
      </c>
      <c r="AY234" s="17" t="s">
        <v>127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7" t="s">
        <v>83</v>
      </c>
      <c r="BK234" s="198">
        <f>ROUND(I234*H234,2)</f>
        <v>0</v>
      </c>
      <c r="BL234" s="17" t="s">
        <v>403</v>
      </c>
      <c r="BM234" s="197" t="s">
        <v>413</v>
      </c>
    </row>
    <row r="235" spans="1:47" s="2" customFormat="1" ht="19.5">
      <c r="A235" s="34"/>
      <c r="B235" s="35"/>
      <c r="C235" s="36"/>
      <c r="D235" s="199" t="s">
        <v>136</v>
      </c>
      <c r="E235" s="36"/>
      <c r="F235" s="200" t="s">
        <v>414</v>
      </c>
      <c r="G235" s="36"/>
      <c r="H235" s="36"/>
      <c r="I235" s="201"/>
      <c r="J235" s="36"/>
      <c r="K235" s="36"/>
      <c r="L235" s="39"/>
      <c r="M235" s="202"/>
      <c r="N235" s="203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136</v>
      </c>
      <c r="AU235" s="17" t="s">
        <v>85</v>
      </c>
    </row>
    <row r="236" spans="1:65" s="2" customFormat="1" ht="16.5" customHeight="1">
      <c r="A236" s="34"/>
      <c r="B236" s="35"/>
      <c r="C236" s="186" t="s">
        <v>415</v>
      </c>
      <c r="D236" s="186" t="s">
        <v>129</v>
      </c>
      <c r="E236" s="187" t="s">
        <v>416</v>
      </c>
      <c r="F236" s="188" t="s">
        <v>417</v>
      </c>
      <c r="G236" s="189" t="s">
        <v>402</v>
      </c>
      <c r="H236" s="190">
        <v>1</v>
      </c>
      <c r="I236" s="191"/>
      <c r="J236" s="192">
        <f>ROUND(I236*H236,2)</f>
        <v>0</v>
      </c>
      <c r="K236" s="188" t="s">
        <v>1</v>
      </c>
      <c r="L236" s="39"/>
      <c r="M236" s="193" t="s">
        <v>1</v>
      </c>
      <c r="N236" s="194" t="s">
        <v>40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403</v>
      </c>
      <c r="AT236" s="197" t="s">
        <v>129</v>
      </c>
      <c r="AU236" s="197" t="s">
        <v>85</v>
      </c>
      <c r="AY236" s="17" t="s">
        <v>127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83</v>
      </c>
      <c r="BK236" s="198">
        <f>ROUND(I236*H236,2)</f>
        <v>0</v>
      </c>
      <c r="BL236" s="17" t="s">
        <v>403</v>
      </c>
      <c r="BM236" s="197" t="s">
        <v>418</v>
      </c>
    </row>
    <row r="237" spans="2:63" s="12" customFormat="1" ht="22.9" customHeight="1">
      <c r="B237" s="170"/>
      <c r="C237" s="171"/>
      <c r="D237" s="172" t="s">
        <v>74</v>
      </c>
      <c r="E237" s="184" t="s">
        <v>419</v>
      </c>
      <c r="F237" s="184" t="s">
        <v>420</v>
      </c>
      <c r="G237" s="171"/>
      <c r="H237" s="171"/>
      <c r="I237" s="174"/>
      <c r="J237" s="185">
        <f>BK237</f>
        <v>0</v>
      </c>
      <c r="K237" s="171"/>
      <c r="L237" s="176"/>
      <c r="M237" s="177"/>
      <c r="N237" s="178"/>
      <c r="O237" s="178"/>
      <c r="P237" s="179">
        <f>SUM(P238:P240)</f>
        <v>0</v>
      </c>
      <c r="Q237" s="178"/>
      <c r="R237" s="179">
        <f>SUM(R238:R240)</f>
        <v>0</v>
      </c>
      <c r="S237" s="178"/>
      <c r="T237" s="180">
        <f>SUM(T238:T240)</f>
        <v>0</v>
      </c>
      <c r="AR237" s="181" t="s">
        <v>159</v>
      </c>
      <c r="AT237" s="182" t="s">
        <v>74</v>
      </c>
      <c r="AU237" s="182" t="s">
        <v>83</v>
      </c>
      <c r="AY237" s="181" t="s">
        <v>127</v>
      </c>
      <c r="BK237" s="183">
        <f>SUM(BK238:BK240)</f>
        <v>0</v>
      </c>
    </row>
    <row r="238" spans="1:65" s="2" customFormat="1" ht="16.5" customHeight="1">
      <c r="A238" s="34"/>
      <c r="B238" s="35"/>
      <c r="C238" s="186" t="s">
        <v>421</v>
      </c>
      <c r="D238" s="186" t="s">
        <v>129</v>
      </c>
      <c r="E238" s="187" t="s">
        <v>422</v>
      </c>
      <c r="F238" s="188" t="s">
        <v>420</v>
      </c>
      <c r="G238" s="189" t="s">
        <v>402</v>
      </c>
      <c r="H238" s="190">
        <v>1</v>
      </c>
      <c r="I238" s="191"/>
      <c r="J238" s="192">
        <f>ROUND(I238*H238,2)</f>
        <v>0</v>
      </c>
      <c r="K238" s="188" t="s">
        <v>1</v>
      </c>
      <c r="L238" s="39"/>
      <c r="M238" s="193" t="s">
        <v>1</v>
      </c>
      <c r="N238" s="194" t="s">
        <v>40</v>
      </c>
      <c r="O238" s="71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403</v>
      </c>
      <c r="AT238" s="197" t="s">
        <v>129</v>
      </c>
      <c r="AU238" s="197" t="s">
        <v>85</v>
      </c>
      <c r="AY238" s="17" t="s">
        <v>127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7" t="s">
        <v>83</v>
      </c>
      <c r="BK238" s="198">
        <f>ROUND(I238*H238,2)</f>
        <v>0</v>
      </c>
      <c r="BL238" s="17" t="s">
        <v>403</v>
      </c>
      <c r="BM238" s="197" t="s">
        <v>423</v>
      </c>
    </row>
    <row r="239" spans="1:65" s="2" customFormat="1" ht="24.2" customHeight="1">
      <c r="A239" s="34"/>
      <c r="B239" s="35"/>
      <c r="C239" s="186" t="s">
        <v>424</v>
      </c>
      <c r="D239" s="186" t="s">
        <v>129</v>
      </c>
      <c r="E239" s="187" t="s">
        <v>425</v>
      </c>
      <c r="F239" s="188" t="s">
        <v>426</v>
      </c>
      <c r="G239" s="189" t="s">
        <v>427</v>
      </c>
      <c r="H239" s="190">
        <v>1</v>
      </c>
      <c r="I239" s="191"/>
      <c r="J239" s="192">
        <f>ROUND(I239*H239,2)</f>
        <v>0</v>
      </c>
      <c r="K239" s="188" t="s">
        <v>1</v>
      </c>
      <c r="L239" s="39"/>
      <c r="M239" s="193" t="s">
        <v>1</v>
      </c>
      <c r="N239" s="194" t="s">
        <v>40</v>
      </c>
      <c r="O239" s="71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403</v>
      </c>
      <c r="AT239" s="197" t="s">
        <v>129</v>
      </c>
      <c r="AU239" s="197" t="s">
        <v>85</v>
      </c>
      <c r="AY239" s="17" t="s">
        <v>127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83</v>
      </c>
      <c r="BK239" s="198">
        <f>ROUND(I239*H239,2)</f>
        <v>0</v>
      </c>
      <c r="BL239" s="17" t="s">
        <v>403</v>
      </c>
      <c r="BM239" s="197" t="s">
        <v>428</v>
      </c>
    </row>
    <row r="240" spans="1:65" s="2" customFormat="1" ht="16.5" customHeight="1">
      <c r="A240" s="34"/>
      <c r="B240" s="35"/>
      <c r="C240" s="186" t="s">
        <v>429</v>
      </c>
      <c r="D240" s="186" t="s">
        <v>129</v>
      </c>
      <c r="E240" s="187" t="s">
        <v>430</v>
      </c>
      <c r="F240" s="188" t="s">
        <v>431</v>
      </c>
      <c r="G240" s="189" t="s">
        <v>402</v>
      </c>
      <c r="H240" s="190">
        <v>1</v>
      </c>
      <c r="I240" s="191"/>
      <c r="J240" s="192">
        <f>ROUND(I240*H240,2)</f>
        <v>0</v>
      </c>
      <c r="K240" s="188" t="s">
        <v>1</v>
      </c>
      <c r="L240" s="39"/>
      <c r="M240" s="246" t="s">
        <v>1</v>
      </c>
      <c r="N240" s="247" t="s">
        <v>40</v>
      </c>
      <c r="O240" s="248"/>
      <c r="P240" s="249">
        <f>O240*H240</f>
        <v>0</v>
      </c>
      <c r="Q240" s="249">
        <v>0</v>
      </c>
      <c r="R240" s="249">
        <f>Q240*H240</f>
        <v>0</v>
      </c>
      <c r="S240" s="249">
        <v>0</v>
      </c>
      <c r="T240" s="25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403</v>
      </c>
      <c r="AT240" s="197" t="s">
        <v>129</v>
      </c>
      <c r="AU240" s="197" t="s">
        <v>85</v>
      </c>
      <c r="AY240" s="17" t="s">
        <v>127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17" t="s">
        <v>83</v>
      </c>
      <c r="BK240" s="198">
        <f>ROUND(I240*H240,2)</f>
        <v>0</v>
      </c>
      <c r="BL240" s="17" t="s">
        <v>403</v>
      </c>
      <c r="BM240" s="197" t="s">
        <v>432</v>
      </c>
    </row>
    <row r="241" spans="1:31" s="2" customFormat="1" ht="6.95" customHeight="1">
      <c r="A241" s="34"/>
      <c r="B241" s="54"/>
      <c r="C241" s="55"/>
      <c r="D241" s="55"/>
      <c r="E241" s="55"/>
      <c r="F241" s="55"/>
      <c r="G241" s="55"/>
      <c r="H241" s="55"/>
      <c r="I241" s="55"/>
      <c r="J241" s="55"/>
      <c r="K241" s="55"/>
      <c r="L241" s="39"/>
      <c r="M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</row>
  </sheetData>
  <sheetProtection algorithmName="SHA-512" hashValue="fj1DSvDBwwWpEIYGOzZfGIDzK5bgHRI/G5hHDtAX9hNaJxrKR4QH/Tr3v2mUYJZfkLwIL8vTSRrKCQBXWCqjgQ==" saltValue="nKIOqHnXfCpJI0bV1MQFvE6PcG2eocd3l/ks5ynDC1YpH9oTtc/d5QuRthH2piUkEiZ5WrlRgcCsJvGsPNkbGA==" spinCount="100000" sheet="1" objects="1" scenarios="1" formatColumns="0" formatRows="0" autoFilter="0"/>
  <autoFilter ref="C127:K24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88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92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2" t="str">
        <f>'Rekapitulace stavby'!K6</f>
        <v>II/171 PRŮTAH BĚŠINY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433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14. 12. 2022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21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33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ROUND((SUM(BE128:BE236)),2)</f>
        <v>0</v>
      </c>
      <c r="G33" s="34"/>
      <c r="H33" s="34"/>
      <c r="I33" s="124">
        <v>0.21</v>
      </c>
      <c r="J33" s="123">
        <f>ROUND(((SUM(BE128:BE236))*I33),2)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ROUND((SUM(BF128:BF236)),2)</f>
        <v>0</v>
      </c>
      <c r="G34" s="34"/>
      <c r="H34" s="34"/>
      <c r="I34" s="124">
        <v>0.15</v>
      </c>
      <c r="J34" s="123">
        <f>ROUND(((SUM(BF128:BF236))*I34),2)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ROUND((SUM(BG128:BG236)),2)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ROUND((SUM(BH128:BH236)),2)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ROUND((SUM(BI128:BI236)),2)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II/171 PRŮTAH BĚŠINY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102 - CHODNÍK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96</v>
      </c>
      <c r="D94" s="144"/>
      <c r="E94" s="144"/>
      <c r="F94" s="144"/>
      <c r="G94" s="144"/>
      <c r="H94" s="144"/>
      <c r="I94" s="144"/>
      <c r="J94" s="145" t="s">
        <v>97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98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99</v>
      </c>
    </row>
    <row r="97" spans="2:12" s="9" customFormat="1" ht="24.95" customHeight="1">
      <c r="B97" s="147"/>
      <c r="C97" s="148"/>
      <c r="D97" s="149" t="s">
        <v>100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101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102</v>
      </c>
      <c r="E99" s="156"/>
      <c r="F99" s="156"/>
      <c r="G99" s="156"/>
      <c r="H99" s="156"/>
      <c r="I99" s="156"/>
      <c r="J99" s="157">
        <f>J164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103</v>
      </c>
      <c r="E100" s="156"/>
      <c r="F100" s="156"/>
      <c r="G100" s="156"/>
      <c r="H100" s="156"/>
      <c r="I100" s="156"/>
      <c r="J100" s="157">
        <f>J170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104</v>
      </c>
      <c r="E101" s="156"/>
      <c r="F101" s="156"/>
      <c r="G101" s="156"/>
      <c r="H101" s="156"/>
      <c r="I101" s="156"/>
      <c r="J101" s="157">
        <f>J173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105</v>
      </c>
      <c r="E102" s="156"/>
      <c r="F102" s="156"/>
      <c r="G102" s="156"/>
      <c r="H102" s="156"/>
      <c r="I102" s="156"/>
      <c r="J102" s="157">
        <f>J200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106</v>
      </c>
      <c r="E103" s="156"/>
      <c r="F103" s="156"/>
      <c r="G103" s="156"/>
      <c r="H103" s="156"/>
      <c r="I103" s="156"/>
      <c r="J103" s="157">
        <f>J202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107</v>
      </c>
      <c r="E104" s="156"/>
      <c r="F104" s="156"/>
      <c r="G104" s="156"/>
      <c r="H104" s="156"/>
      <c r="I104" s="156"/>
      <c r="J104" s="157">
        <f>J221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108</v>
      </c>
      <c r="E105" s="156"/>
      <c r="F105" s="156"/>
      <c r="G105" s="156"/>
      <c r="H105" s="156"/>
      <c r="I105" s="156"/>
      <c r="J105" s="157">
        <f>J223</f>
        <v>0</v>
      </c>
      <c r="K105" s="154"/>
      <c r="L105" s="158"/>
    </row>
    <row r="106" spans="2:12" s="9" customFormat="1" ht="24.95" customHeight="1">
      <c r="B106" s="147"/>
      <c r="C106" s="148"/>
      <c r="D106" s="149" t="s">
        <v>109</v>
      </c>
      <c r="E106" s="150"/>
      <c r="F106" s="150"/>
      <c r="G106" s="150"/>
      <c r="H106" s="150"/>
      <c r="I106" s="150"/>
      <c r="J106" s="151">
        <f>J225</f>
        <v>0</v>
      </c>
      <c r="K106" s="148"/>
      <c r="L106" s="152"/>
    </row>
    <row r="107" spans="2:12" s="10" customFormat="1" ht="19.9" customHeight="1">
      <c r="B107" s="153"/>
      <c r="C107" s="154"/>
      <c r="D107" s="155" t="s">
        <v>110</v>
      </c>
      <c r="E107" s="156"/>
      <c r="F107" s="156"/>
      <c r="G107" s="156"/>
      <c r="H107" s="156"/>
      <c r="I107" s="156"/>
      <c r="J107" s="157">
        <f>J226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111</v>
      </c>
      <c r="E108" s="156"/>
      <c r="F108" s="156"/>
      <c r="G108" s="156"/>
      <c r="H108" s="156"/>
      <c r="I108" s="156"/>
      <c r="J108" s="157">
        <f>J233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112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99" t="str">
        <f>E7</f>
        <v>II/171 PRŮTAH BĚŠINY</v>
      </c>
      <c r="F118" s="300"/>
      <c r="G118" s="300"/>
      <c r="H118" s="30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93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70" t="str">
        <f>E9</f>
        <v>102 - CHODNÍK</v>
      </c>
      <c r="F120" s="301"/>
      <c r="G120" s="301"/>
      <c r="H120" s="301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14. 12. 2022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29</v>
      </c>
      <c r="J124" s="32" t="str">
        <f>E21</f>
        <v>MACÁN PROJEKCE DS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32</v>
      </c>
      <c r="J125" s="32" t="str">
        <f>E24</f>
        <v>Ing. Tomáš Macán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113</v>
      </c>
      <c r="D127" s="162" t="s">
        <v>60</v>
      </c>
      <c r="E127" s="162" t="s">
        <v>56</v>
      </c>
      <c r="F127" s="162" t="s">
        <v>57</v>
      </c>
      <c r="G127" s="162" t="s">
        <v>114</v>
      </c>
      <c r="H127" s="162" t="s">
        <v>115</v>
      </c>
      <c r="I127" s="162" t="s">
        <v>116</v>
      </c>
      <c r="J127" s="162" t="s">
        <v>97</v>
      </c>
      <c r="K127" s="163" t="s">
        <v>117</v>
      </c>
      <c r="L127" s="164"/>
      <c r="M127" s="75" t="s">
        <v>1</v>
      </c>
      <c r="N127" s="76" t="s">
        <v>39</v>
      </c>
      <c r="O127" s="76" t="s">
        <v>118</v>
      </c>
      <c r="P127" s="76" t="s">
        <v>119</v>
      </c>
      <c r="Q127" s="76" t="s">
        <v>120</v>
      </c>
      <c r="R127" s="76" t="s">
        <v>121</v>
      </c>
      <c r="S127" s="76" t="s">
        <v>122</v>
      </c>
      <c r="T127" s="77" t="s">
        <v>123</v>
      </c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124</v>
      </c>
      <c r="D128" s="36"/>
      <c r="E128" s="36"/>
      <c r="F128" s="36"/>
      <c r="G128" s="36"/>
      <c r="H128" s="36"/>
      <c r="I128" s="36"/>
      <c r="J128" s="165">
        <f>BK128</f>
        <v>0</v>
      </c>
      <c r="K128" s="36"/>
      <c r="L128" s="39"/>
      <c r="M128" s="78"/>
      <c r="N128" s="166"/>
      <c r="O128" s="79"/>
      <c r="P128" s="167">
        <f>P129+P225</f>
        <v>0</v>
      </c>
      <c r="Q128" s="79"/>
      <c r="R128" s="167">
        <f>R129+R225</f>
        <v>1452.20378</v>
      </c>
      <c r="S128" s="79"/>
      <c r="T128" s="168">
        <f>T129+T225</f>
        <v>535.805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74</v>
      </c>
      <c r="AU128" s="17" t="s">
        <v>99</v>
      </c>
      <c r="BK128" s="169">
        <f>BK129+BK225</f>
        <v>0</v>
      </c>
    </row>
    <row r="129" spans="2:63" s="12" customFormat="1" ht="25.9" customHeight="1">
      <c r="B129" s="170"/>
      <c r="C129" s="171"/>
      <c r="D129" s="172" t="s">
        <v>74</v>
      </c>
      <c r="E129" s="173" t="s">
        <v>125</v>
      </c>
      <c r="F129" s="173" t="s">
        <v>126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P130+P164+P170+P173+P200+P202+P221+P223</f>
        <v>0</v>
      </c>
      <c r="Q129" s="178"/>
      <c r="R129" s="179">
        <f>R130+R164+R170+R173+R200+R202+R221+R223</f>
        <v>1452.20378</v>
      </c>
      <c r="S129" s="178"/>
      <c r="T129" s="180">
        <f>T130+T164+T170+T173+T200+T202+T221+T223</f>
        <v>535.805</v>
      </c>
      <c r="AR129" s="181" t="s">
        <v>83</v>
      </c>
      <c r="AT129" s="182" t="s">
        <v>74</v>
      </c>
      <c r="AU129" s="182" t="s">
        <v>75</v>
      </c>
      <c r="AY129" s="181" t="s">
        <v>127</v>
      </c>
      <c r="BK129" s="183">
        <f>BK130+BK164+BK170+BK173+BK200+BK202+BK221+BK223</f>
        <v>0</v>
      </c>
    </row>
    <row r="130" spans="2:63" s="12" customFormat="1" ht="22.9" customHeight="1">
      <c r="B130" s="170"/>
      <c r="C130" s="171"/>
      <c r="D130" s="172" t="s">
        <v>74</v>
      </c>
      <c r="E130" s="184" t="s">
        <v>83</v>
      </c>
      <c r="F130" s="184" t="s">
        <v>128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SUM(P131:P163)</f>
        <v>0</v>
      </c>
      <c r="Q130" s="178"/>
      <c r="R130" s="179">
        <f>SUM(R131:R163)</f>
        <v>73.5736</v>
      </c>
      <c r="S130" s="178"/>
      <c r="T130" s="180">
        <f>SUM(T131:T163)</f>
        <v>535.805</v>
      </c>
      <c r="AR130" s="181" t="s">
        <v>83</v>
      </c>
      <c r="AT130" s="182" t="s">
        <v>74</v>
      </c>
      <c r="AU130" s="182" t="s">
        <v>83</v>
      </c>
      <c r="AY130" s="181" t="s">
        <v>127</v>
      </c>
      <c r="BK130" s="183">
        <f>SUM(BK131:BK163)</f>
        <v>0</v>
      </c>
    </row>
    <row r="131" spans="1:65" s="2" customFormat="1" ht="66.75" customHeight="1">
      <c r="A131" s="34"/>
      <c r="B131" s="35"/>
      <c r="C131" s="186" t="s">
        <v>83</v>
      </c>
      <c r="D131" s="186" t="s">
        <v>129</v>
      </c>
      <c r="E131" s="187" t="s">
        <v>434</v>
      </c>
      <c r="F131" s="188" t="s">
        <v>435</v>
      </c>
      <c r="G131" s="189" t="s">
        <v>132</v>
      </c>
      <c r="H131" s="190">
        <v>280</v>
      </c>
      <c r="I131" s="191"/>
      <c r="J131" s="192">
        <f>ROUND(I131*H131,2)</f>
        <v>0</v>
      </c>
      <c r="K131" s="188" t="s">
        <v>436</v>
      </c>
      <c r="L131" s="39"/>
      <c r="M131" s="193" t="s">
        <v>1</v>
      </c>
      <c r="N131" s="194" t="s">
        <v>40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0.295</v>
      </c>
      <c r="T131" s="196">
        <f>S131*H131</f>
        <v>82.6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134</v>
      </c>
      <c r="AT131" s="197" t="s">
        <v>129</v>
      </c>
      <c r="AU131" s="197" t="s">
        <v>85</v>
      </c>
      <c r="AY131" s="17" t="s">
        <v>127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83</v>
      </c>
      <c r="BK131" s="198">
        <f>ROUND(I131*H131,2)</f>
        <v>0</v>
      </c>
      <c r="BL131" s="17" t="s">
        <v>134</v>
      </c>
      <c r="BM131" s="197" t="s">
        <v>437</v>
      </c>
    </row>
    <row r="132" spans="1:65" s="2" customFormat="1" ht="90" customHeight="1">
      <c r="A132" s="34"/>
      <c r="B132" s="35"/>
      <c r="C132" s="186" t="s">
        <v>85</v>
      </c>
      <c r="D132" s="186" t="s">
        <v>129</v>
      </c>
      <c r="E132" s="187" t="s">
        <v>438</v>
      </c>
      <c r="F132" s="188" t="s">
        <v>439</v>
      </c>
      <c r="G132" s="189" t="s">
        <v>132</v>
      </c>
      <c r="H132" s="190">
        <v>80</v>
      </c>
      <c r="I132" s="191"/>
      <c r="J132" s="192">
        <f>ROUND(I132*H132,2)</f>
        <v>0</v>
      </c>
      <c r="K132" s="188" t="s">
        <v>436</v>
      </c>
      <c r="L132" s="39"/>
      <c r="M132" s="193" t="s">
        <v>1</v>
      </c>
      <c r="N132" s="194" t="s">
        <v>40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0.425</v>
      </c>
      <c r="T132" s="196">
        <f>S132*H132</f>
        <v>34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134</v>
      </c>
      <c r="AT132" s="197" t="s">
        <v>129</v>
      </c>
      <c r="AU132" s="197" t="s">
        <v>85</v>
      </c>
      <c r="AY132" s="17" t="s">
        <v>127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83</v>
      </c>
      <c r="BK132" s="198">
        <f>ROUND(I132*H132,2)</f>
        <v>0</v>
      </c>
      <c r="BL132" s="17" t="s">
        <v>134</v>
      </c>
      <c r="BM132" s="197" t="s">
        <v>440</v>
      </c>
    </row>
    <row r="133" spans="1:65" s="2" customFormat="1" ht="66.75" customHeight="1">
      <c r="A133" s="34"/>
      <c r="B133" s="35"/>
      <c r="C133" s="186" t="s">
        <v>143</v>
      </c>
      <c r="D133" s="186" t="s">
        <v>129</v>
      </c>
      <c r="E133" s="187" t="s">
        <v>441</v>
      </c>
      <c r="F133" s="188" t="s">
        <v>442</v>
      </c>
      <c r="G133" s="189" t="s">
        <v>132</v>
      </c>
      <c r="H133" s="190">
        <v>1420</v>
      </c>
      <c r="I133" s="191"/>
      <c r="J133" s="192">
        <f>ROUND(I133*H133,2)</f>
        <v>0</v>
      </c>
      <c r="K133" s="188" t="s">
        <v>436</v>
      </c>
      <c r="L133" s="39"/>
      <c r="M133" s="193" t="s">
        <v>1</v>
      </c>
      <c r="N133" s="194" t="s">
        <v>40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0.22</v>
      </c>
      <c r="T133" s="196">
        <f>S133*H133</f>
        <v>312.4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134</v>
      </c>
      <c r="AT133" s="197" t="s">
        <v>129</v>
      </c>
      <c r="AU133" s="197" t="s">
        <v>85</v>
      </c>
      <c r="AY133" s="17" t="s">
        <v>127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83</v>
      </c>
      <c r="BK133" s="198">
        <f>ROUND(I133*H133,2)</f>
        <v>0</v>
      </c>
      <c r="BL133" s="17" t="s">
        <v>134</v>
      </c>
      <c r="BM133" s="197" t="s">
        <v>443</v>
      </c>
    </row>
    <row r="134" spans="1:65" s="2" customFormat="1" ht="49.15" customHeight="1">
      <c r="A134" s="34"/>
      <c r="B134" s="35"/>
      <c r="C134" s="186" t="s">
        <v>134</v>
      </c>
      <c r="D134" s="186" t="s">
        <v>129</v>
      </c>
      <c r="E134" s="187" t="s">
        <v>444</v>
      </c>
      <c r="F134" s="188" t="s">
        <v>445</v>
      </c>
      <c r="G134" s="189" t="s">
        <v>176</v>
      </c>
      <c r="H134" s="190">
        <v>521</v>
      </c>
      <c r="I134" s="191"/>
      <c r="J134" s="192">
        <f>ROUND(I134*H134,2)</f>
        <v>0</v>
      </c>
      <c r="K134" s="188" t="s">
        <v>436</v>
      </c>
      <c r="L134" s="39"/>
      <c r="M134" s="193" t="s">
        <v>1</v>
      </c>
      <c r="N134" s="194" t="s">
        <v>40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0.205</v>
      </c>
      <c r="T134" s="196">
        <f>S134*H134</f>
        <v>106.80499999999999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134</v>
      </c>
      <c r="AT134" s="197" t="s">
        <v>129</v>
      </c>
      <c r="AU134" s="197" t="s">
        <v>85</v>
      </c>
      <c r="AY134" s="17" t="s">
        <v>127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83</v>
      </c>
      <c r="BK134" s="198">
        <f>ROUND(I134*H134,2)</f>
        <v>0</v>
      </c>
      <c r="BL134" s="17" t="s">
        <v>134</v>
      </c>
      <c r="BM134" s="197" t="s">
        <v>446</v>
      </c>
    </row>
    <row r="135" spans="1:65" s="2" customFormat="1" ht="33" customHeight="1">
      <c r="A135" s="34"/>
      <c r="B135" s="35"/>
      <c r="C135" s="186" t="s">
        <v>159</v>
      </c>
      <c r="D135" s="186" t="s">
        <v>129</v>
      </c>
      <c r="E135" s="187" t="s">
        <v>447</v>
      </c>
      <c r="F135" s="188" t="s">
        <v>448</v>
      </c>
      <c r="G135" s="189" t="s">
        <v>146</v>
      </c>
      <c r="H135" s="190">
        <v>1595.693</v>
      </c>
      <c r="I135" s="191"/>
      <c r="J135" s="192">
        <f>ROUND(I135*H135,2)</f>
        <v>0</v>
      </c>
      <c r="K135" s="188" t="s">
        <v>436</v>
      </c>
      <c r="L135" s="39"/>
      <c r="M135" s="193" t="s">
        <v>1</v>
      </c>
      <c r="N135" s="194" t="s">
        <v>40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134</v>
      </c>
      <c r="AT135" s="197" t="s">
        <v>129</v>
      </c>
      <c r="AU135" s="197" t="s">
        <v>85</v>
      </c>
      <c r="AY135" s="17" t="s">
        <v>127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83</v>
      </c>
      <c r="BK135" s="198">
        <f>ROUND(I135*H135,2)</f>
        <v>0</v>
      </c>
      <c r="BL135" s="17" t="s">
        <v>134</v>
      </c>
      <c r="BM135" s="197" t="s">
        <v>449</v>
      </c>
    </row>
    <row r="136" spans="2:51" s="14" customFormat="1" ht="11.25">
      <c r="B136" s="215"/>
      <c r="C136" s="216"/>
      <c r="D136" s="199" t="s">
        <v>138</v>
      </c>
      <c r="E136" s="217" t="s">
        <v>1</v>
      </c>
      <c r="F136" s="218" t="s">
        <v>450</v>
      </c>
      <c r="G136" s="216"/>
      <c r="H136" s="217" t="s">
        <v>1</v>
      </c>
      <c r="I136" s="219"/>
      <c r="J136" s="216"/>
      <c r="K136" s="216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138</v>
      </c>
      <c r="AU136" s="224" t="s">
        <v>85</v>
      </c>
      <c r="AV136" s="14" t="s">
        <v>83</v>
      </c>
      <c r="AW136" s="14" t="s">
        <v>31</v>
      </c>
      <c r="AX136" s="14" t="s">
        <v>75</v>
      </c>
      <c r="AY136" s="224" t="s">
        <v>127</v>
      </c>
    </row>
    <row r="137" spans="2:51" s="13" customFormat="1" ht="11.25">
      <c r="B137" s="204"/>
      <c r="C137" s="205"/>
      <c r="D137" s="199" t="s">
        <v>138</v>
      </c>
      <c r="E137" s="206" t="s">
        <v>1</v>
      </c>
      <c r="F137" s="207" t="s">
        <v>451</v>
      </c>
      <c r="G137" s="205"/>
      <c r="H137" s="208">
        <v>456.25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138</v>
      </c>
      <c r="AU137" s="214" t="s">
        <v>85</v>
      </c>
      <c r="AV137" s="13" t="s">
        <v>85</v>
      </c>
      <c r="AW137" s="13" t="s">
        <v>31</v>
      </c>
      <c r="AX137" s="13" t="s">
        <v>75</v>
      </c>
      <c r="AY137" s="214" t="s">
        <v>127</v>
      </c>
    </row>
    <row r="138" spans="2:51" s="14" customFormat="1" ht="11.25">
      <c r="B138" s="215"/>
      <c r="C138" s="216"/>
      <c r="D138" s="199" t="s">
        <v>138</v>
      </c>
      <c r="E138" s="217" t="s">
        <v>1</v>
      </c>
      <c r="F138" s="218" t="s">
        <v>452</v>
      </c>
      <c r="G138" s="216"/>
      <c r="H138" s="217" t="s">
        <v>1</v>
      </c>
      <c r="I138" s="219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138</v>
      </c>
      <c r="AU138" s="224" t="s">
        <v>85</v>
      </c>
      <c r="AV138" s="14" t="s">
        <v>83</v>
      </c>
      <c r="AW138" s="14" t="s">
        <v>31</v>
      </c>
      <c r="AX138" s="14" t="s">
        <v>75</v>
      </c>
      <c r="AY138" s="224" t="s">
        <v>127</v>
      </c>
    </row>
    <row r="139" spans="2:51" s="13" customFormat="1" ht="11.25">
      <c r="B139" s="204"/>
      <c r="C139" s="205"/>
      <c r="D139" s="199" t="s">
        <v>138</v>
      </c>
      <c r="E139" s="206" t="s">
        <v>1</v>
      </c>
      <c r="F139" s="207" t="s">
        <v>453</v>
      </c>
      <c r="G139" s="205"/>
      <c r="H139" s="208">
        <v>857.75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138</v>
      </c>
      <c r="AU139" s="214" t="s">
        <v>85</v>
      </c>
      <c r="AV139" s="13" t="s">
        <v>85</v>
      </c>
      <c r="AW139" s="13" t="s">
        <v>31</v>
      </c>
      <c r="AX139" s="13" t="s">
        <v>75</v>
      </c>
      <c r="AY139" s="214" t="s">
        <v>127</v>
      </c>
    </row>
    <row r="140" spans="2:51" s="14" customFormat="1" ht="11.25">
      <c r="B140" s="215"/>
      <c r="C140" s="216"/>
      <c r="D140" s="199" t="s">
        <v>138</v>
      </c>
      <c r="E140" s="217" t="s">
        <v>1</v>
      </c>
      <c r="F140" s="218" t="s">
        <v>454</v>
      </c>
      <c r="G140" s="216"/>
      <c r="H140" s="217" t="s">
        <v>1</v>
      </c>
      <c r="I140" s="219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138</v>
      </c>
      <c r="AU140" s="224" t="s">
        <v>85</v>
      </c>
      <c r="AV140" s="14" t="s">
        <v>83</v>
      </c>
      <c r="AW140" s="14" t="s">
        <v>31</v>
      </c>
      <c r="AX140" s="14" t="s">
        <v>75</v>
      </c>
      <c r="AY140" s="224" t="s">
        <v>127</v>
      </c>
    </row>
    <row r="141" spans="2:51" s="13" customFormat="1" ht="11.25">
      <c r="B141" s="204"/>
      <c r="C141" s="205"/>
      <c r="D141" s="199" t="s">
        <v>138</v>
      </c>
      <c r="E141" s="206" t="s">
        <v>1</v>
      </c>
      <c r="F141" s="207" t="s">
        <v>455</v>
      </c>
      <c r="G141" s="205"/>
      <c r="H141" s="208">
        <v>84.13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138</v>
      </c>
      <c r="AU141" s="214" t="s">
        <v>85</v>
      </c>
      <c r="AV141" s="13" t="s">
        <v>85</v>
      </c>
      <c r="AW141" s="13" t="s">
        <v>31</v>
      </c>
      <c r="AX141" s="13" t="s">
        <v>75</v>
      </c>
      <c r="AY141" s="214" t="s">
        <v>127</v>
      </c>
    </row>
    <row r="142" spans="2:51" s="14" customFormat="1" ht="11.25">
      <c r="B142" s="215"/>
      <c r="C142" s="216"/>
      <c r="D142" s="199" t="s">
        <v>138</v>
      </c>
      <c r="E142" s="217" t="s">
        <v>1</v>
      </c>
      <c r="F142" s="218" t="s">
        <v>456</v>
      </c>
      <c r="G142" s="216"/>
      <c r="H142" s="217" t="s">
        <v>1</v>
      </c>
      <c r="I142" s="219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138</v>
      </c>
      <c r="AU142" s="224" t="s">
        <v>85</v>
      </c>
      <c r="AV142" s="14" t="s">
        <v>83</v>
      </c>
      <c r="AW142" s="14" t="s">
        <v>31</v>
      </c>
      <c r="AX142" s="14" t="s">
        <v>75</v>
      </c>
      <c r="AY142" s="224" t="s">
        <v>127</v>
      </c>
    </row>
    <row r="143" spans="2:51" s="13" customFormat="1" ht="11.25">
      <c r="B143" s="204"/>
      <c r="C143" s="205"/>
      <c r="D143" s="199" t="s">
        <v>138</v>
      </c>
      <c r="E143" s="206" t="s">
        <v>1</v>
      </c>
      <c r="F143" s="207" t="s">
        <v>457</v>
      </c>
      <c r="G143" s="205"/>
      <c r="H143" s="208">
        <v>52.5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138</v>
      </c>
      <c r="AU143" s="214" t="s">
        <v>85</v>
      </c>
      <c r="AV143" s="13" t="s">
        <v>85</v>
      </c>
      <c r="AW143" s="13" t="s">
        <v>31</v>
      </c>
      <c r="AX143" s="13" t="s">
        <v>75</v>
      </c>
      <c r="AY143" s="214" t="s">
        <v>127</v>
      </c>
    </row>
    <row r="144" spans="2:51" s="15" customFormat="1" ht="11.25">
      <c r="B144" s="225"/>
      <c r="C144" s="226"/>
      <c r="D144" s="199" t="s">
        <v>138</v>
      </c>
      <c r="E144" s="227" t="s">
        <v>1</v>
      </c>
      <c r="F144" s="228" t="s">
        <v>154</v>
      </c>
      <c r="G144" s="226"/>
      <c r="H144" s="229">
        <v>1450.63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138</v>
      </c>
      <c r="AU144" s="235" t="s">
        <v>85</v>
      </c>
      <c r="AV144" s="15" t="s">
        <v>134</v>
      </c>
      <c r="AW144" s="15" t="s">
        <v>31</v>
      </c>
      <c r="AX144" s="15" t="s">
        <v>75</v>
      </c>
      <c r="AY144" s="235" t="s">
        <v>127</v>
      </c>
    </row>
    <row r="145" spans="2:51" s="13" customFormat="1" ht="11.25">
      <c r="B145" s="204"/>
      <c r="C145" s="205"/>
      <c r="D145" s="199" t="s">
        <v>138</v>
      </c>
      <c r="E145" s="206" t="s">
        <v>1</v>
      </c>
      <c r="F145" s="207" t="s">
        <v>458</v>
      </c>
      <c r="G145" s="205"/>
      <c r="H145" s="208">
        <v>1595.693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138</v>
      </c>
      <c r="AU145" s="214" t="s">
        <v>85</v>
      </c>
      <c r="AV145" s="13" t="s">
        <v>85</v>
      </c>
      <c r="AW145" s="13" t="s">
        <v>31</v>
      </c>
      <c r="AX145" s="13" t="s">
        <v>83</v>
      </c>
      <c r="AY145" s="214" t="s">
        <v>127</v>
      </c>
    </row>
    <row r="146" spans="1:65" s="2" customFormat="1" ht="44.25" customHeight="1">
      <c r="A146" s="34"/>
      <c r="B146" s="35"/>
      <c r="C146" s="186" t="s">
        <v>164</v>
      </c>
      <c r="D146" s="186" t="s">
        <v>129</v>
      </c>
      <c r="E146" s="187" t="s">
        <v>459</v>
      </c>
      <c r="F146" s="188" t="s">
        <v>460</v>
      </c>
      <c r="G146" s="189" t="s">
        <v>146</v>
      </c>
      <c r="H146" s="190">
        <v>96.54</v>
      </c>
      <c r="I146" s="191"/>
      <c r="J146" s="192">
        <f>ROUND(I146*H146,2)</f>
        <v>0</v>
      </c>
      <c r="K146" s="188" t="s">
        <v>436</v>
      </c>
      <c r="L146" s="39"/>
      <c r="M146" s="193" t="s">
        <v>1</v>
      </c>
      <c r="N146" s="194" t="s">
        <v>40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134</v>
      </c>
      <c r="AT146" s="197" t="s">
        <v>129</v>
      </c>
      <c r="AU146" s="197" t="s">
        <v>85</v>
      </c>
      <c r="AY146" s="17" t="s">
        <v>127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83</v>
      </c>
      <c r="BK146" s="198">
        <f>ROUND(I146*H146,2)</f>
        <v>0</v>
      </c>
      <c r="BL146" s="17" t="s">
        <v>134</v>
      </c>
      <c r="BM146" s="197" t="s">
        <v>461</v>
      </c>
    </row>
    <row r="147" spans="1:47" s="2" customFormat="1" ht="19.5">
      <c r="A147" s="34"/>
      <c r="B147" s="35"/>
      <c r="C147" s="36"/>
      <c r="D147" s="199" t="s">
        <v>136</v>
      </c>
      <c r="E147" s="36"/>
      <c r="F147" s="200" t="s">
        <v>462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136</v>
      </c>
      <c r="AU147" s="17" t="s">
        <v>85</v>
      </c>
    </row>
    <row r="148" spans="2:51" s="13" customFormat="1" ht="11.25">
      <c r="B148" s="204"/>
      <c r="C148" s="205"/>
      <c r="D148" s="199" t="s">
        <v>138</v>
      </c>
      <c r="E148" s="206" t="s">
        <v>1</v>
      </c>
      <c r="F148" s="207" t="s">
        <v>463</v>
      </c>
      <c r="G148" s="205"/>
      <c r="H148" s="208">
        <v>96.54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138</v>
      </c>
      <c r="AU148" s="214" t="s">
        <v>85</v>
      </c>
      <c r="AV148" s="13" t="s">
        <v>85</v>
      </c>
      <c r="AW148" s="13" t="s">
        <v>31</v>
      </c>
      <c r="AX148" s="13" t="s">
        <v>83</v>
      </c>
      <c r="AY148" s="214" t="s">
        <v>127</v>
      </c>
    </row>
    <row r="149" spans="1:65" s="2" customFormat="1" ht="66.75" customHeight="1">
      <c r="A149" s="34"/>
      <c r="B149" s="35"/>
      <c r="C149" s="186" t="s">
        <v>173</v>
      </c>
      <c r="D149" s="186" t="s">
        <v>129</v>
      </c>
      <c r="E149" s="187" t="s">
        <v>464</v>
      </c>
      <c r="F149" s="188" t="s">
        <v>465</v>
      </c>
      <c r="G149" s="189" t="s">
        <v>146</v>
      </c>
      <c r="H149" s="190">
        <v>1692.24</v>
      </c>
      <c r="I149" s="191"/>
      <c r="J149" s="192">
        <f>ROUND(I149*H149,2)</f>
        <v>0</v>
      </c>
      <c r="K149" s="188" t="s">
        <v>1</v>
      </c>
      <c r="L149" s="39"/>
      <c r="M149" s="193" t="s">
        <v>1</v>
      </c>
      <c r="N149" s="194" t="s">
        <v>40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134</v>
      </c>
      <c r="AT149" s="197" t="s">
        <v>129</v>
      </c>
      <c r="AU149" s="197" t="s">
        <v>85</v>
      </c>
      <c r="AY149" s="17" t="s">
        <v>127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83</v>
      </c>
      <c r="BK149" s="198">
        <f>ROUND(I149*H149,2)</f>
        <v>0</v>
      </c>
      <c r="BL149" s="17" t="s">
        <v>134</v>
      </c>
      <c r="BM149" s="197" t="s">
        <v>466</v>
      </c>
    </row>
    <row r="150" spans="2:51" s="13" customFormat="1" ht="11.25">
      <c r="B150" s="204"/>
      <c r="C150" s="205"/>
      <c r="D150" s="199" t="s">
        <v>138</v>
      </c>
      <c r="E150" s="206" t="s">
        <v>1</v>
      </c>
      <c r="F150" s="207" t="s">
        <v>467</v>
      </c>
      <c r="G150" s="205"/>
      <c r="H150" s="208">
        <v>1692.24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138</v>
      </c>
      <c r="AU150" s="214" t="s">
        <v>85</v>
      </c>
      <c r="AV150" s="13" t="s">
        <v>85</v>
      </c>
      <c r="AW150" s="13" t="s">
        <v>31</v>
      </c>
      <c r="AX150" s="13" t="s">
        <v>83</v>
      </c>
      <c r="AY150" s="214" t="s">
        <v>127</v>
      </c>
    </row>
    <row r="151" spans="1:65" s="2" customFormat="1" ht="66.75" customHeight="1">
      <c r="A151" s="34"/>
      <c r="B151" s="35"/>
      <c r="C151" s="186" t="s">
        <v>169</v>
      </c>
      <c r="D151" s="186" t="s">
        <v>129</v>
      </c>
      <c r="E151" s="187" t="s">
        <v>468</v>
      </c>
      <c r="F151" s="188" t="s">
        <v>469</v>
      </c>
      <c r="G151" s="189" t="s">
        <v>146</v>
      </c>
      <c r="H151" s="190">
        <v>22.5</v>
      </c>
      <c r="I151" s="191"/>
      <c r="J151" s="192">
        <f>ROUND(I151*H151,2)</f>
        <v>0</v>
      </c>
      <c r="K151" s="188" t="s">
        <v>436</v>
      </c>
      <c r="L151" s="39"/>
      <c r="M151" s="193" t="s">
        <v>1</v>
      </c>
      <c r="N151" s="194" t="s">
        <v>40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134</v>
      </c>
      <c r="AT151" s="197" t="s">
        <v>129</v>
      </c>
      <c r="AU151" s="197" t="s">
        <v>85</v>
      </c>
      <c r="AY151" s="17" t="s">
        <v>127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83</v>
      </c>
      <c r="BK151" s="198">
        <f>ROUND(I151*H151,2)</f>
        <v>0</v>
      </c>
      <c r="BL151" s="17" t="s">
        <v>134</v>
      </c>
      <c r="BM151" s="197" t="s">
        <v>470</v>
      </c>
    </row>
    <row r="152" spans="2:51" s="13" customFormat="1" ht="11.25">
      <c r="B152" s="204"/>
      <c r="C152" s="205"/>
      <c r="D152" s="199" t="s">
        <v>138</v>
      </c>
      <c r="E152" s="206" t="s">
        <v>1</v>
      </c>
      <c r="F152" s="207" t="s">
        <v>471</v>
      </c>
      <c r="G152" s="205"/>
      <c r="H152" s="208">
        <v>22.5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138</v>
      </c>
      <c r="AU152" s="214" t="s">
        <v>85</v>
      </c>
      <c r="AV152" s="13" t="s">
        <v>85</v>
      </c>
      <c r="AW152" s="13" t="s">
        <v>31</v>
      </c>
      <c r="AX152" s="13" t="s">
        <v>83</v>
      </c>
      <c r="AY152" s="214" t="s">
        <v>127</v>
      </c>
    </row>
    <row r="153" spans="1:65" s="2" customFormat="1" ht="16.5" customHeight="1">
      <c r="A153" s="34"/>
      <c r="B153" s="35"/>
      <c r="C153" s="236" t="s">
        <v>184</v>
      </c>
      <c r="D153" s="236" t="s">
        <v>165</v>
      </c>
      <c r="E153" s="237" t="s">
        <v>472</v>
      </c>
      <c r="F153" s="238" t="s">
        <v>473</v>
      </c>
      <c r="G153" s="239" t="s">
        <v>168</v>
      </c>
      <c r="H153" s="240">
        <v>45</v>
      </c>
      <c r="I153" s="241"/>
      <c r="J153" s="242">
        <f>ROUND(I153*H153,2)</f>
        <v>0</v>
      </c>
      <c r="K153" s="238" t="s">
        <v>436</v>
      </c>
      <c r="L153" s="243"/>
      <c r="M153" s="244" t="s">
        <v>1</v>
      </c>
      <c r="N153" s="245" t="s">
        <v>40</v>
      </c>
      <c r="O153" s="71"/>
      <c r="P153" s="195">
        <f>O153*H153</f>
        <v>0</v>
      </c>
      <c r="Q153" s="195">
        <v>1</v>
      </c>
      <c r="R153" s="195">
        <f>Q153*H153</f>
        <v>45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169</v>
      </c>
      <c r="AT153" s="197" t="s">
        <v>165</v>
      </c>
      <c r="AU153" s="197" t="s">
        <v>85</v>
      </c>
      <c r="AY153" s="17" t="s">
        <v>127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83</v>
      </c>
      <c r="BK153" s="198">
        <f>ROUND(I153*H153,2)</f>
        <v>0</v>
      </c>
      <c r="BL153" s="17" t="s">
        <v>134</v>
      </c>
      <c r="BM153" s="197" t="s">
        <v>474</v>
      </c>
    </row>
    <row r="154" spans="2:51" s="13" customFormat="1" ht="11.25">
      <c r="B154" s="204"/>
      <c r="C154" s="205"/>
      <c r="D154" s="199" t="s">
        <v>138</v>
      </c>
      <c r="E154" s="206" t="s">
        <v>1</v>
      </c>
      <c r="F154" s="207" t="s">
        <v>475</v>
      </c>
      <c r="G154" s="205"/>
      <c r="H154" s="208">
        <v>45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138</v>
      </c>
      <c r="AU154" s="214" t="s">
        <v>85</v>
      </c>
      <c r="AV154" s="13" t="s">
        <v>85</v>
      </c>
      <c r="AW154" s="13" t="s">
        <v>31</v>
      </c>
      <c r="AX154" s="13" t="s">
        <v>83</v>
      </c>
      <c r="AY154" s="214" t="s">
        <v>127</v>
      </c>
    </row>
    <row r="155" spans="1:65" s="2" customFormat="1" ht="37.9" customHeight="1">
      <c r="A155" s="34"/>
      <c r="B155" s="35"/>
      <c r="C155" s="186" t="s">
        <v>189</v>
      </c>
      <c r="D155" s="186" t="s">
        <v>129</v>
      </c>
      <c r="E155" s="187" t="s">
        <v>476</v>
      </c>
      <c r="F155" s="188" t="s">
        <v>477</v>
      </c>
      <c r="G155" s="189" t="s">
        <v>132</v>
      </c>
      <c r="H155" s="190">
        <v>680</v>
      </c>
      <c r="I155" s="191"/>
      <c r="J155" s="192">
        <f>ROUND(I155*H155,2)</f>
        <v>0</v>
      </c>
      <c r="K155" s="188" t="s">
        <v>436</v>
      </c>
      <c r="L155" s="39"/>
      <c r="M155" s="193" t="s">
        <v>1</v>
      </c>
      <c r="N155" s="194" t="s">
        <v>40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134</v>
      </c>
      <c r="AT155" s="197" t="s">
        <v>129</v>
      </c>
      <c r="AU155" s="197" t="s">
        <v>85</v>
      </c>
      <c r="AY155" s="17" t="s">
        <v>127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83</v>
      </c>
      <c r="BK155" s="198">
        <f>ROUND(I155*H155,2)</f>
        <v>0</v>
      </c>
      <c r="BL155" s="17" t="s">
        <v>134</v>
      </c>
      <c r="BM155" s="197" t="s">
        <v>478</v>
      </c>
    </row>
    <row r="156" spans="1:65" s="2" customFormat="1" ht="16.5" customHeight="1">
      <c r="A156" s="34"/>
      <c r="B156" s="35"/>
      <c r="C156" s="236" t="s">
        <v>196</v>
      </c>
      <c r="D156" s="236" t="s">
        <v>165</v>
      </c>
      <c r="E156" s="237" t="s">
        <v>479</v>
      </c>
      <c r="F156" s="238" t="s">
        <v>480</v>
      </c>
      <c r="G156" s="239" t="s">
        <v>146</v>
      </c>
      <c r="H156" s="240">
        <v>136</v>
      </c>
      <c r="I156" s="241"/>
      <c r="J156" s="242">
        <f>ROUND(I156*H156,2)</f>
        <v>0</v>
      </c>
      <c r="K156" s="238" t="s">
        <v>436</v>
      </c>
      <c r="L156" s="243"/>
      <c r="M156" s="244" t="s">
        <v>1</v>
      </c>
      <c r="N156" s="245" t="s">
        <v>40</v>
      </c>
      <c r="O156" s="71"/>
      <c r="P156" s="195">
        <f>O156*H156</f>
        <v>0</v>
      </c>
      <c r="Q156" s="195">
        <v>0.21</v>
      </c>
      <c r="R156" s="195">
        <f>Q156*H156</f>
        <v>28.56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169</v>
      </c>
      <c r="AT156" s="197" t="s">
        <v>165</v>
      </c>
      <c r="AU156" s="197" t="s">
        <v>85</v>
      </c>
      <c r="AY156" s="17" t="s">
        <v>127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83</v>
      </c>
      <c r="BK156" s="198">
        <f>ROUND(I156*H156,2)</f>
        <v>0</v>
      </c>
      <c r="BL156" s="17" t="s">
        <v>134</v>
      </c>
      <c r="BM156" s="197" t="s">
        <v>481</v>
      </c>
    </row>
    <row r="157" spans="2:51" s="13" customFormat="1" ht="11.25">
      <c r="B157" s="204"/>
      <c r="C157" s="205"/>
      <c r="D157" s="199" t="s">
        <v>138</v>
      </c>
      <c r="E157" s="206" t="s">
        <v>1</v>
      </c>
      <c r="F157" s="207" t="s">
        <v>482</v>
      </c>
      <c r="G157" s="205"/>
      <c r="H157" s="208">
        <v>136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138</v>
      </c>
      <c r="AU157" s="214" t="s">
        <v>85</v>
      </c>
      <c r="AV157" s="13" t="s">
        <v>85</v>
      </c>
      <c r="AW157" s="13" t="s">
        <v>31</v>
      </c>
      <c r="AX157" s="13" t="s">
        <v>83</v>
      </c>
      <c r="AY157" s="214" t="s">
        <v>127</v>
      </c>
    </row>
    <row r="158" spans="1:65" s="2" customFormat="1" ht="37.9" customHeight="1">
      <c r="A158" s="34"/>
      <c r="B158" s="35"/>
      <c r="C158" s="186" t="s">
        <v>200</v>
      </c>
      <c r="D158" s="186" t="s">
        <v>129</v>
      </c>
      <c r="E158" s="187" t="s">
        <v>483</v>
      </c>
      <c r="F158" s="188" t="s">
        <v>484</v>
      </c>
      <c r="G158" s="189" t="s">
        <v>132</v>
      </c>
      <c r="H158" s="190">
        <v>680</v>
      </c>
      <c r="I158" s="191"/>
      <c r="J158" s="192">
        <f>ROUND(I158*H158,2)</f>
        <v>0</v>
      </c>
      <c r="K158" s="188" t="s">
        <v>436</v>
      </c>
      <c r="L158" s="39"/>
      <c r="M158" s="193" t="s">
        <v>1</v>
      </c>
      <c r="N158" s="194" t="s">
        <v>40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134</v>
      </c>
      <c r="AT158" s="197" t="s">
        <v>129</v>
      </c>
      <c r="AU158" s="197" t="s">
        <v>85</v>
      </c>
      <c r="AY158" s="17" t="s">
        <v>127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83</v>
      </c>
      <c r="BK158" s="198">
        <f>ROUND(I158*H158,2)</f>
        <v>0</v>
      </c>
      <c r="BL158" s="17" t="s">
        <v>134</v>
      </c>
      <c r="BM158" s="197" t="s">
        <v>485</v>
      </c>
    </row>
    <row r="159" spans="1:65" s="2" customFormat="1" ht="16.5" customHeight="1">
      <c r="A159" s="34"/>
      <c r="B159" s="35"/>
      <c r="C159" s="236" t="s">
        <v>206</v>
      </c>
      <c r="D159" s="236" t="s">
        <v>165</v>
      </c>
      <c r="E159" s="237" t="s">
        <v>486</v>
      </c>
      <c r="F159" s="238" t="s">
        <v>487</v>
      </c>
      <c r="G159" s="239" t="s">
        <v>488</v>
      </c>
      <c r="H159" s="240">
        <v>13.6</v>
      </c>
      <c r="I159" s="241"/>
      <c r="J159" s="242">
        <f>ROUND(I159*H159,2)</f>
        <v>0</v>
      </c>
      <c r="K159" s="238" t="s">
        <v>436</v>
      </c>
      <c r="L159" s="243"/>
      <c r="M159" s="244" t="s">
        <v>1</v>
      </c>
      <c r="N159" s="245" t="s">
        <v>40</v>
      </c>
      <c r="O159" s="71"/>
      <c r="P159" s="195">
        <f>O159*H159</f>
        <v>0</v>
      </c>
      <c r="Q159" s="195">
        <v>0.001</v>
      </c>
      <c r="R159" s="195">
        <f>Q159*H159</f>
        <v>0.0136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169</v>
      </c>
      <c r="AT159" s="197" t="s">
        <v>165</v>
      </c>
      <c r="AU159" s="197" t="s">
        <v>85</v>
      </c>
      <c r="AY159" s="17" t="s">
        <v>127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83</v>
      </c>
      <c r="BK159" s="198">
        <f>ROUND(I159*H159,2)</f>
        <v>0</v>
      </c>
      <c r="BL159" s="17" t="s">
        <v>134</v>
      </c>
      <c r="BM159" s="197" t="s">
        <v>489</v>
      </c>
    </row>
    <row r="160" spans="2:51" s="13" customFormat="1" ht="11.25">
      <c r="B160" s="204"/>
      <c r="C160" s="205"/>
      <c r="D160" s="199" t="s">
        <v>138</v>
      </c>
      <c r="E160" s="206" t="s">
        <v>1</v>
      </c>
      <c r="F160" s="207" t="s">
        <v>490</v>
      </c>
      <c r="G160" s="205"/>
      <c r="H160" s="208">
        <v>13.6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138</v>
      </c>
      <c r="AU160" s="214" t="s">
        <v>85</v>
      </c>
      <c r="AV160" s="13" t="s">
        <v>85</v>
      </c>
      <c r="AW160" s="13" t="s">
        <v>31</v>
      </c>
      <c r="AX160" s="13" t="s">
        <v>83</v>
      </c>
      <c r="AY160" s="214" t="s">
        <v>127</v>
      </c>
    </row>
    <row r="161" spans="1:65" s="2" customFormat="1" ht="33" customHeight="1">
      <c r="A161" s="34"/>
      <c r="B161" s="35"/>
      <c r="C161" s="186" t="s">
        <v>210</v>
      </c>
      <c r="D161" s="186" t="s">
        <v>129</v>
      </c>
      <c r="E161" s="187" t="s">
        <v>491</v>
      </c>
      <c r="F161" s="188" t="s">
        <v>492</v>
      </c>
      <c r="G161" s="189" t="s">
        <v>132</v>
      </c>
      <c r="H161" s="190">
        <v>3175.7</v>
      </c>
      <c r="I161" s="191"/>
      <c r="J161" s="192">
        <f>ROUND(I161*H161,2)</f>
        <v>0</v>
      </c>
      <c r="K161" s="188" t="s">
        <v>436</v>
      </c>
      <c r="L161" s="39"/>
      <c r="M161" s="193" t="s">
        <v>1</v>
      </c>
      <c r="N161" s="194" t="s">
        <v>40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134</v>
      </c>
      <c r="AT161" s="197" t="s">
        <v>129</v>
      </c>
      <c r="AU161" s="197" t="s">
        <v>85</v>
      </c>
      <c r="AY161" s="17" t="s">
        <v>127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83</v>
      </c>
      <c r="BK161" s="198">
        <f>ROUND(I161*H161,2)</f>
        <v>0</v>
      </c>
      <c r="BL161" s="17" t="s">
        <v>134</v>
      </c>
      <c r="BM161" s="197" t="s">
        <v>493</v>
      </c>
    </row>
    <row r="162" spans="2:51" s="13" customFormat="1" ht="11.25">
      <c r="B162" s="204"/>
      <c r="C162" s="205"/>
      <c r="D162" s="199" t="s">
        <v>138</v>
      </c>
      <c r="E162" s="206" t="s">
        <v>1</v>
      </c>
      <c r="F162" s="207" t="s">
        <v>494</v>
      </c>
      <c r="G162" s="205"/>
      <c r="H162" s="208">
        <v>2887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138</v>
      </c>
      <c r="AU162" s="214" t="s">
        <v>85</v>
      </c>
      <c r="AV162" s="13" t="s">
        <v>85</v>
      </c>
      <c r="AW162" s="13" t="s">
        <v>31</v>
      </c>
      <c r="AX162" s="13" t="s">
        <v>75</v>
      </c>
      <c r="AY162" s="214" t="s">
        <v>127</v>
      </c>
    </row>
    <row r="163" spans="2:51" s="13" customFormat="1" ht="11.25">
      <c r="B163" s="204"/>
      <c r="C163" s="205"/>
      <c r="D163" s="199" t="s">
        <v>138</v>
      </c>
      <c r="E163" s="206" t="s">
        <v>1</v>
      </c>
      <c r="F163" s="207" t="s">
        <v>495</v>
      </c>
      <c r="G163" s="205"/>
      <c r="H163" s="208">
        <v>3175.7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138</v>
      </c>
      <c r="AU163" s="214" t="s">
        <v>85</v>
      </c>
      <c r="AV163" s="13" t="s">
        <v>85</v>
      </c>
      <c r="AW163" s="13" t="s">
        <v>31</v>
      </c>
      <c r="AX163" s="13" t="s">
        <v>83</v>
      </c>
      <c r="AY163" s="214" t="s">
        <v>127</v>
      </c>
    </row>
    <row r="164" spans="2:63" s="12" customFormat="1" ht="22.9" customHeight="1">
      <c r="B164" s="170"/>
      <c r="C164" s="171"/>
      <c r="D164" s="172" t="s">
        <v>74</v>
      </c>
      <c r="E164" s="184" t="s">
        <v>143</v>
      </c>
      <c r="F164" s="184" t="s">
        <v>172</v>
      </c>
      <c r="G164" s="171"/>
      <c r="H164" s="171"/>
      <c r="I164" s="174"/>
      <c r="J164" s="185">
        <f>BK164</f>
        <v>0</v>
      </c>
      <c r="K164" s="171"/>
      <c r="L164" s="176"/>
      <c r="M164" s="177"/>
      <c r="N164" s="178"/>
      <c r="O164" s="178"/>
      <c r="P164" s="179">
        <f>SUM(P165:P169)</f>
        <v>0</v>
      </c>
      <c r="Q164" s="178"/>
      <c r="R164" s="179">
        <f>SUM(R165:R169)</f>
        <v>81.78999999999999</v>
      </c>
      <c r="S164" s="178"/>
      <c r="T164" s="180">
        <f>SUM(T165:T169)</f>
        <v>0</v>
      </c>
      <c r="AR164" s="181" t="s">
        <v>83</v>
      </c>
      <c r="AT164" s="182" t="s">
        <v>74</v>
      </c>
      <c r="AU164" s="182" t="s">
        <v>83</v>
      </c>
      <c r="AY164" s="181" t="s">
        <v>127</v>
      </c>
      <c r="BK164" s="183">
        <f>SUM(BK165:BK169)</f>
        <v>0</v>
      </c>
    </row>
    <row r="165" spans="1:65" s="2" customFormat="1" ht="33" customHeight="1">
      <c r="A165" s="34"/>
      <c r="B165" s="35"/>
      <c r="C165" s="186" t="s">
        <v>8</v>
      </c>
      <c r="D165" s="186" t="s">
        <v>129</v>
      </c>
      <c r="E165" s="187" t="s">
        <v>496</v>
      </c>
      <c r="F165" s="188" t="s">
        <v>497</v>
      </c>
      <c r="G165" s="189" t="s">
        <v>176</v>
      </c>
      <c r="H165" s="190">
        <v>145</v>
      </c>
      <c r="I165" s="191"/>
      <c r="J165" s="192">
        <f>ROUND(I165*H165,2)</f>
        <v>0</v>
      </c>
      <c r="K165" s="188" t="s">
        <v>436</v>
      </c>
      <c r="L165" s="39"/>
      <c r="M165" s="193" t="s">
        <v>1</v>
      </c>
      <c r="N165" s="194" t="s">
        <v>40</v>
      </c>
      <c r="O165" s="71"/>
      <c r="P165" s="195">
        <f>O165*H165</f>
        <v>0</v>
      </c>
      <c r="Q165" s="195">
        <v>0.24127</v>
      </c>
      <c r="R165" s="195">
        <f>Q165*H165</f>
        <v>34.98415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134</v>
      </c>
      <c r="AT165" s="197" t="s">
        <v>129</v>
      </c>
      <c r="AU165" s="197" t="s">
        <v>85</v>
      </c>
      <c r="AY165" s="17" t="s">
        <v>127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83</v>
      </c>
      <c r="BK165" s="198">
        <f>ROUND(I165*H165,2)</f>
        <v>0</v>
      </c>
      <c r="BL165" s="17" t="s">
        <v>134</v>
      </c>
      <c r="BM165" s="197" t="s">
        <v>498</v>
      </c>
    </row>
    <row r="166" spans="1:65" s="2" customFormat="1" ht="21.75" customHeight="1">
      <c r="A166" s="34"/>
      <c r="B166" s="35"/>
      <c r="C166" s="236" t="s">
        <v>220</v>
      </c>
      <c r="D166" s="236" t="s">
        <v>165</v>
      </c>
      <c r="E166" s="237" t="s">
        <v>499</v>
      </c>
      <c r="F166" s="238" t="s">
        <v>500</v>
      </c>
      <c r="G166" s="239" t="s">
        <v>270</v>
      </c>
      <c r="H166" s="240">
        <v>428.625</v>
      </c>
      <c r="I166" s="241"/>
      <c r="J166" s="242">
        <f>ROUND(I166*H166,2)</f>
        <v>0</v>
      </c>
      <c r="K166" s="238" t="s">
        <v>436</v>
      </c>
      <c r="L166" s="243"/>
      <c r="M166" s="244" t="s">
        <v>1</v>
      </c>
      <c r="N166" s="245" t="s">
        <v>40</v>
      </c>
      <c r="O166" s="71"/>
      <c r="P166" s="195">
        <f>O166*H166</f>
        <v>0</v>
      </c>
      <c r="Q166" s="195">
        <v>0.07</v>
      </c>
      <c r="R166" s="195">
        <f>Q166*H166</f>
        <v>30.003750000000004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169</v>
      </c>
      <c r="AT166" s="197" t="s">
        <v>165</v>
      </c>
      <c r="AU166" s="197" t="s">
        <v>85</v>
      </c>
      <c r="AY166" s="17" t="s">
        <v>127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83</v>
      </c>
      <c r="BK166" s="198">
        <f>ROUND(I166*H166,2)</f>
        <v>0</v>
      </c>
      <c r="BL166" s="17" t="s">
        <v>134</v>
      </c>
      <c r="BM166" s="197" t="s">
        <v>501</v>
      </c>
    </row>
    <row r="167" spans="2:51" s="13" customFormat="1" ht="11.25">
      <c r="B167" s="204"/>
      <c r="C167" s="205"/>
      <c r="D167" s="199" t="s">
        <v>138</v>
      </c>
      <c r="E167" s="206" t="s">
        <v>1</v>
      </c>
      <c r="F167" s="207" t="s">
        <v>502</v>
      </c>
      <c r="G167" s="205"/>
      <c r="H167" s="208">
        <v>428.625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138</v>
      </c>
      <c r="AU167" s="214" t="s">
        <v>85</v>
      </c>
      <c r="AV167" s="13" t="s">
        <v>85</v>
      </c>
      <c r="AW167" s="13" t="s">
        <v>31</v>
      </c>
      <c r="AX167" s="13" t="s">
        <v>83</v>
      </c>
      <c r="AY167" s="214" t="s">
        <v>127</v>
      </c>
    </row>
    <row r="168" spans="1:65" s="2" customFormat="1" ht="16.5" customHeight="1">
      <c r="A168" s="34"/>
      <c r="B168" s="35"/>
      <c r="C168" s="236" t="s">
        <v>224</v>
      </c>
      <c r="D168" s="236" t="s">
        <v>165</v>
      </c>
      <c r="E168" s="237" t="s">
        <v>503</v>
      </c>
      <c r="F168" s="238" t="s">
        <v>504</v>
      </c>
      <c r="G168" s="239" t="s">
        <v>270</v>
      </c>
      <c r="H168" s="240">
        <v>400.05</v>
      </c>
      <c r="I168" s="241"/>
      <c r="J168" s="242">
        <f>ROUND(I168*H168,2)</f>
        <v>0</v>
      </c>
      <c r="K168" s="238" t="s">
        <v>133</v>
      </c>
      <c r="L168" s="243"/>
      <c r="M168" s="244" t="s">
        <v>1</v>
      </c>
      <c r="N168" s="245" t="s">
        <v>40</v>
      </c>
      <c r="O168" s="71"/>
      <c r="P168" s="195">
        <f>O168*H168</f>
        <v>0</v>
      </c>
      <c r="Q168" s="195">
        <v>0.042</v>
      </c>
      <c r="R168" s="195">
        <f>Q168*H168</f>
        <v>16.802100000000003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169</v>
      </c>
      <c r="AT168" s="197" t="s">
        <v>165</v>
      </c>
      <c r="AU168" s="197" t="s">
        <v>85</v>
      </c>
      <c r="AY168" s="17" t="s">
        <v>127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83</v>
      </c>
      <c r="BK168" s="198">
        <f>ROUND(I168*H168,2)</f>
        <v>0</v>
      </c>
      <c r="BL168" s="17" t="s">
        <v>134</v>
      </c>
      <c r="BM168" s="197" t="s">
        <v>505</v>
      </c>
    </row>
    <row r="169" spans="2:51" s="13" customFormat="1" ht="11.25">
      <c r="B169" s="204"/>
      <c r="C169" s="205"/>
      <c r="D169" s="199" t="s">
        <v>138</v>
      </c>
      <c r="E169" s="206" t="s">
        <v>1</v>
      </c>
      <c r="F169" s="207" t="s">
        <v>506</v>
      </c>
      <c r="G169" s="205"/>
      <c r="H169" s="208">
        <v>400.05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138</v>
      </c>
      <c r="AU169" s="214" t="s">
        <v>85</v>
      </c>
      <c r="AV169" s="13" t="s">
        <v>85</v>
      </c>
      <c r="AW169" s="13" t="s">
        <v>31</v>
      </c>
      <c r="AX169" s="13" t="s">
        <v>83</v>
      </c>
      <c r="AY169" s="214" t="s">
        <v>127</v>
      </c>
    </row>
    <row r="170" spans="2:63" s="12" customFormat="1" ht="22.9" customHeight="1">
      <c r="B170" s="170"/>
      <c r="C170" s="171"/>
      <c r="D170" s="172" t="s">
        <v>74</v>
      </c>
      <c r="E170" s="184" t="s">
        <v>134</v>
      </c>
      <c r="F170" s="184" t="s">
        <v>183</v>
      </c>
      <c r="G170" s="171"/>
      <c r="H170" s="171"/>
      <c r="I170" s="174"/>
      <c r="J170" s="185">
        <f>BK170</f>
        <v>0</v>
      </c>
      <c r="K170" s="171"/>
      <c r="L170" s="176"/>
      <c r="M170" s="177"/>
      <c r="N170" s="178"/>
      <c r="O170" s="178"/>
      <c r="P170" s="179">
        <f>SUM(P171:P172)</f>
        <v>0</v>
      </c>
      <c r="Q170" s="178"/>
      <c r="R170" s="179">
        <f>SUM(R171:R172)</f>
        <v>0</v>
      </c>
      <c r="S170" s="178"/>
      <c r="T170" s="180">
        <f>SUM(T171:T172)</f>
        <v>0</v>
      </c>
      <c r="AR170" s="181" t="s">
        <v>83</v>
      </c>
      <c r="AT170" s="182" t="s">
        <v>74</v>
      </c>
      <c r="AU170" s="182" t="s">
        <v>83</v>
      </c>
      <c r="AY170" s="181" t="s">
        <v>127</v>
      </c>
      <c r="BK170" s="183">
        <f>SUM(BK171:BK172)</f>
        <v>0</v>
      </c>
    </row>
    <row r="171" spans="1:65" s="2" customFormat="1" ht="37.9" customHeight="1">
      <c r="A171" s="34"/>
      <c r="B171" s="35"/>
      <c r="C171" s="186" t="s">
        <v>228</v>
      </c>
      <c r="D171" s="186" t="s">
        <v>129</v>
      </c>
      <c r="E171" s="187" t="s">
        <v>185</v>
      </c>
      <c r="F171" s="188" t="s">
        <v>186</v>
      </c>
      <c r="G171" s="189" t="s">
        <v>146</v>
      </c>
      <c r="H171" s="190">
        <v>13.5</v>
      </c>
      <c r="I171" s="191"/>
      <c r="J171" s="192">
        <f>ROUND(I171*H171,2)</f>
        <v>0</v>
      </c>
      <c r="K171" s="188" t="s">
        <v>436</v>
      </c>
      <c r="L171" s="39"/>
      <c r="M171" s="193" t="s">
        <v>1</v>
      </c>
      <c r="N171" s="194" t="s">
        <v>40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134</v>
      </c>
      <c r="AT171" s="197" t="s">
        <v>129</v>
      </c>
      <c r="AU171" s="197" t="s">
        <v>85</v>
      </c>
      <c r="AY171" s="17" t="s">
        <v>127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83</v>
      </c>
      <c r="BK171" s="198">
        <f>ROUND(I171*H171,2)</f>
        <v>0</v>
      </c>
      <c r="BL171" s="17" t="s">
        <v>134</v>
      </c>
      <c r="BM171" s="197" t="s">
        <v>507</v>
      </c>
    </row>
    <row r="172" spans="2:51" s="13" customFormat="1" ht="11.25">
      <c r="B172" s="204"/>
      <c r="C172" s="205"/>
      <c r="D172" s="199" t="s">
        <v>138</v>
      </c>
      <c r="E172" s="206" t="s">
        <v>1</v>
      </c>
      <c r="F172" s="207" t="s">
        <v>508</v>
      </c>
      <c r="G172" s="205"/>
      <c r="H172" s="208">
        <v>13.5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138</v>
      </c>
      <c r="AU172" s="214" t="s">
        <v>85</v>
      </c>
      <c r="AV172" s="13" t="s">
        <v>85</v>
      </c>
      <c r="AW172" s="13" t="s">
        <v>31</v>
      </c>
      <c r="AX172" s="13" t="s">
        <v>83</v>
      </c>
      <c r="AY172" s="214" t="s">
        <v>127</v>
      </c>
    </row>
    <row r="173" spans="2:63" s="12" customFormat="1" ht="22.9" customHeight="1">
      <c r="B173" s="170"/>
      <c r="C173" s="171"/>
      <c r="D173" s="172" t="s">
        <v>74</v>
      </c>
      <c r="E173" s="184" t="s">
        <v>159</v>
      </c>
      <c r="F173" s="184" t="s">
        <v>195</v>
      </c>
      <c r="G173" s="171"/>
      <c r="H173" s="171"/>
      <c r="I173" s="174"/>
      <c r="J173" s="185">
        <f>BK173</f>
        <v>0</v>
      </c>
      <c r="K173" s="171"/>
      <c r="L173" s="176"/>
      <c r="M173" s="177"/>
      <c r="N173" s="178"/>
      <c r="O173" s="178"/>
      <c r="P173" s="179">
        <f>SUM(P174:P199)</f>
        <v>0</v>
      </c>
      <c r="Q173" s="178"/>
      <c r="R173" s="179">
        <f>SUM(R174:R199)</f>
        <v>714.16418</v>
      </c>
      <c r="S173" s="178"/>
      <c r="T173" s="180">
        <f>SUM(T174:T199)</f>
        <v>0</v>
      </c>
      <c r="AR173" s="181" t="s">
        <v>83</v>
      </c>
      <c r="AT173" s="182" t="s">
        <v>74</v>
      </c>
      <c r="AU173" s="182" t="s">
        <v>83</v>
      </c>
      <c r="AY173" s="181" t="s">
        <v>127</v>
      </c>
      <c r="BK173" s="183">
        <f>SUM(BK174:BK199)</f>
        <v>0</v>
      </c>
    </row>
    <row r="174" spans="1:65" s="2" customFormat="1" ht="33" customHeight="1">
      <c r="A174" s="34"/>
      <c r="B174" s="35"/>
      <c r="C174" s="186" t="s">
        <v>232</v>
      </c>
      <c r="D174" s="186" t="s">
        <v>129</v>
      </c>
      <c r="E174" s="187" t="s">
        <v>509</v>
      </c>
      <c r="F174" s="188" t="s">
        <v>510</v>
      </c>
      <c r="G174" s="189" t="s">
        <v>132</v>
      </c>
      <c r="H174" s="190">
        <v>482.7</v>
      </c>
      <c r="I174" s="191"/>
      <c r="J174" s="192">
        <f>ROUND(I174*H174,2)</f>
        <v>0</v>
      </c>
      <c r="K174" s="188" t="s">
        <v>436</v>
      </c>
      <c r="L174" s="39"/>
      <c r="M174" s="193" t="s">
        <v>1</v>
      </c>
      <c r="N174" s="194" t="s">
        <v>40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134</v>
      </c>
      <c r="AT174" s="197" t="s">
        <v>129</v>
      </c>
      <c r="AU174" s="197" t="s">
        <v>85</v>
      </c>
      <c r="AY174" s="17" t="s">
        <v>127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83</v>
      </c>
      <c r="BK174" s="198">
        <f>ROUND(I174*H174,2)</f>
        <v>0</v>
      </c>
      <c r="BL174" s="17" t="s">
        <v>134</v>
      </c>
      <c r="BM174" s="197" t="s">
        <v>511</v>
      </c>
    </row>
    <row r="175" spans="1:47" s="2" customFormat="1" ht="19.5">
      <c r="A175" s="34"/>
      <c r="B175" s="35"/>
      <c r="C175" s="36"/>
      <c r="D175" s="199" t="s">
        <v>136</v>
      </c>
      <c r="E175" s="36"/>
      <c r="F175" s="200" t="s">
        <v>512</v>
      </c>
      <c r="G175" s="36"/>
      <c r="H175" s="36"/>
      <c r="I175" s="201"/>
      <c r="J175" s="36"/>
      <c r="K175" s="36"/>
      <c r="L175" s="39"/>
      <c r="M175" s="202"/>
      <c r="N175" s="203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136</v>
      </c>
      <c r="AU175" s="17" t="s">
        <v>85</v>
      </c>
    </row>
    <row r="176" spans="2:51" s="13" customFormat="1" ht="11.25">
      <c r="B176" s="204"/>
      <c r="C176" s="205"/>
      <c r="D176" s="199" t="s">
        <v>138</v>
      </c>
      <c r="E176" s="206" t="s">
        <v>1</v>
      </c>
      <c r="F176" s="207" t="s">
        <v>513</v>
      </c>
      <c r="G176" s="205"/>
      <c r="H176" s="208">
        <v>482.7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138</v>
      </c>
      <c r="AU176" s="214" t="s">
        <v>85</v>
      </c>
      <c r="AV176" s="13" t="s">
        <v>85</v>
      </c>
      <c r="AW176" s="13" t="s">
        <v>31</v>
      </c>
      <c r="AX176" s="13" t="s">
        <v>83</v>
      </c>
      <c r="AY176" s="214" t="s">
        <v>127</v>
      </c>
    </row>
    <row r="177" spans="1:65" s="2" customFormat="1" ht="33" customHeight="1">
      <c r="A177" s="34"/>
      <c r="B177" s="35"/>
      <c r="C177" s="186" t="s">
        <v>236</v>
      </c>
      <c r="D177" s="186" t="s">
        <v>129</v>
      </c>
      <c r="E177" s="187" t="s">
        <v>514</v>
      </c>
      <c r="F177" s="188" t="s">
        <v>515</v>
      </c>
      <c r="G177" s="189" t="s">
        <v>132</v>
      </c>
      <c r="H177" s="190">
        <v>3012</v>
      </c>
      <c r="I177" s="191"/>
      <c r="J177" s="192">
        <f>ROUND(I177*H177,2)</f>
        <v>0</v>
      </c>
      <c r="K177" s="188" t="s">
        <v>436</v>
      </c>
      <c r="L177" s="39"/>
      <c r="M177" s="193" t="s">
        <v>1</v>
      </c>
      <c r="N177" s="194" t="s">
        <v>40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134</v>
      </c>
      <c r="AT177" s="197" t="s">
        <v>129</v>
      </c>
      <c r="AU177" s="197" t="s">
        <v>85</v>
      </c>
      <c r="AY177" s="17" t="s">
        <v>127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83</v>
      </c>
      <c r="BK177" s="198">
        <f>ROUND(I177*H177,2)</f>
        <v>0</v>
      </c>
      <c r="BL177" s="17" t="s">
        <v>134</v>
      </c>
      <c r="BM177" s="197" t="s">
        <v>516</v>
      </c>
    </row>
    <row r="178" spans="2:51" s="14" customFormat="1" ht="11.25">
      <c r="B178" s="215"/>
      <c r="C178" s="216"/>
      <c r="D178" s="199" t="s">
        <v>138</v>
      </c>
      <c r="E178" s="217" t="s">
        <v>1</v>
      </c>
      <c r="F178" s="218" t="s">
        <v>450</v>
      </c>
      <c r="G178" s="216"/>
      <c r="H178" s="217" t="s">
        <v>1</v>
      </c>
      <c r="I178" s="219"/>
      <c r="J178" s="216"/>
      <c r="K178" s="216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138</v>
      </c>
      <c r="AU178" s="224" t="s">
        <v>85</v>
      </c>
      <c r="AV178" s="14" t="s">
        <v>83</v>
      </c>
      <c r="AW178" s="14" t="s">
        <v>31</v>
      </c>
      <c r="AX178" s="14" t="s">
        <v>75</v>
      </c>
      <c r="AY178" s="224" t="s">
        <v>127</v>
      </c>
    </row>
    <row r="179" spans="2:51" s="13" customFormat="1" ht="11.25">
      <c r="B179" s="204"/>
      <c r="C179" s="205"/>
      <c r="D179" s="199" t="s">
        <v>138</v>
      </c>
      <c r="E179" s="206" t="s">
        <v>1</v>
      </c>
      <c r="F179" s="207" t="s">
        <v>517</v>
      </c>
      <c r="G179" s="205"/>
      <c r="H179" s="208">
        <v>1825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138</v>
      </c>
      <c r="AU179" s="214" t="s">
        <v>85</v>
      </c>
      <c r="AV179" s="13" t="s">
        <v>85</v>
      </c>
      <c r="AW179" s="13" t="s">
        <v>31</v>
      </c>
      <c r="AX179" s="13" t="s">
        <v>75</v>
      </c>
      <c r="AY179" s="214" t="s">
        <v>127</v>
      </c>
    </row>
    <row r="180" spans="2:51" s="14" customFormat="1" ht="11.25">
      <c r="B180" s="215"/>
      <c r="C180" s="216"/>
      <c r="D180" s="199" t="s">
        <v>138</v>
      </c>
      <c r="E180" s="217" t="s">
        <v>1</v>
      </c>
      <c r="F180" s="218" t="s">
        <v>452</v>
      </c>
      <c r="G180" s="216"/>
      <c r="H180" s="217" t="s">
        <v>1</v>
      </c>
      <c r="I180" s="219"/>
      <c r="J180" s="216"/>
      <c r="K180" s="216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138</v>
      </c>
      <c r="AU180" s="224" t="s">
        <v>85</v>
      </c>
      <c r="AV180" s="14" t="s">
        <v>83</v>
      </c>
      <c r="AW180" s="14" t="s">
        <v>31</v>
      </c>
      <c r="AX180" s="14" t="s">
        <v>75</v>
      </c>
      <c r="AY180" s="224" t="s">
        <v>127</v>
      </c>
    </row>
    <row r="181" spans="2:51" s="13" customFormat="1" ht="11.25">
      <c r="B181" s="204"/>
      <c r="C181" s="205"/>
      <c r="D181" s="199" t="s">
        <v>138</v>
      </c>
      <c r="E181" s="206" t="s">
        <v>1</v>
      </c>
      <c r="F181" s="207" t="s">
        <v>518</v>
      </c>
      <c r="G181" s="205"/>
      <c r="H181" s="208">
        <v>758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138</v>
      </c>
      <c r="AU181" s="214" t="s">
        <v>85</v>
      </c>
      <c r="AV181" s="13" t="s">
        <v>85</v>
      </c>
      <c r="AW181" s="13" t="s">
        <v>31</v>
      </c>
      <c r="AX181" s="13" t="s">
        <v>75</v>
      </c>
      <c r="AY181" s="214" t="s">
        <v>127</v>
      </c>
    </row>
    <row r="182" spans="2:51" s="14" customFormat="1" ht="11.25">
      <c r="B182" s="215"/>
      <c r="C182" s="216"/>
      <c r="D182" s="199" t="s">
        <v>138</v>
      </c>
      <c r="E182" s="217" t="s">
        <v>1</v>
      </c>
      <c r="F182" s="218" t="s">
        <v>454</v>
      </c>
      <c r="G182" s="216"/>
      <c r="H182" s="217" t="s">
        <v>1</v>
      </c>
      <c r="I182" s="219"/>
      <c r="J182" s="216"/>
      <c r="K182" s="216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138</v>
      </c>
      <c r="AU182" s="224" t="s">
        <v>85</v>
      </c>
      <c r="AV182" s="14" t="s">
        <v>83</v>
      </c>
      <c r="AW182" s="14" t="s">
        <v>31</v>
      </c>
      <c r="AX182" s="14" t="s">
        <v>75</v>
      </c>
      <c r="AY182" s="224" t="s">
        <v>127</v>
      </c>
    </row>
    <row r="183" spans="2:51" s="13" customFormat="1" ht="11.25">
      <c r="B183" s="204"/>
      <c r="C183" s="205"/>
      <c r="D183" s="199" t="s">
        <v>138</v>
      </c>
      <c r="E183" s="206" t="s">
        <v>1</v>
      </c>
      <c r="F183" s="207" t="s">
        <v>519</v>
      </c>
      <c r="G183" s="205"/>
      <c r="H183" s="208">
        <v>179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138</v>
      </c>
      <c r="AU183" s="214" t="s">
        <v>85</v>
      </c>
      <c r="AV183" s="13" t="s">
        <v>85</v>
      </c>
      <c r="AW183" s="13" t="s">
        <v>31</v>
      </c>
      <c r="AX183" s="13" t="s">
        <v>75</v>
      </c>
      <c r="AY183" s="214" t="s">
        <v>127</v>
      </c>
    </row>
    <row r="184" spans="2:51" s="14" customFormat="1" ht="11.25">
      <c r="B184" s="215"/>
      <c r="C184" s="216"/>
      <c r="D184" s="199" t="s">
        <v>138</v>
      </c>
      <c r="E184" s="217" t="s">
        <v>1</v>
      </c>
      <c r="F184" s="218" t="s">
        <v>456</v>
      </c>
      <c r="G184" s="216"/>
      <c r="H184" s="217" t="s">
        <v>1</v>
      </c>
      <c r="I184" s="219"/>
      <c r="J184" s="216"/>
      <c r="K184" s="216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138</v>
      </c>
      <c r="AU184" s="224" t="s">
        <v>85</v>
      </c>
      <c r="AV184" s="14" t="s">
        <v>83</v>
      </c>
      <c r="AW184" s="14" t="s">
        <v>31</v>
      </c>
      <c r="AX184" s="14" t="s">
        <v>75</v>
      </c>
      <c r="AY184" s="224" t="s">
        <v>127</v>
      </c>
    </row>
    <row r="185" spans="2:51" s="13" customFormat="1" ht="11.25">
      <c r="B185" s="204"/>
      <c r="C185" s="205"/>
      <c r="D185" s="199" t="s">
        <v>138</v>
      </c>
      <c r="E185" s="206" t="s">
        <v>1</v>
      </c>
      <c r="F185" s="207" t="s">
        <v>520</v>
      </c>
      <c r="G185" s="205"/>
      <c r="H185" s="208">
        <v>250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138</v>
      </c>
      <c r="AU185" s="214" t="s">
        <v>85</v>
      </c>
      <c r="AV185" s="13" t="s">
        <v>85</v>
      </c>
      <c r="AW185" s="13" t="s">
        <v>31</v>
      </c>
      <c r="AX185" s="13" t="s">
        <v>75</v>
      </c>
      <c r="AY185" s="214" t="s">
        <v>127</v>
      </c>
    </row>
    <row r="186" spans="2:51" s="15" customFormat="1" ht="11.25">
      <c r="B186" s="225"/>
      <c r="C186" s="226"/>
      <c r="D186" s="199" t="s">
        <v>138</v>
      </c>
      <c r="E186" s="227" t="s">
        <v>1</v>
      </c>
      <c r="F186" s="228" t="s">
        <v>154</v>
      </c>
      <c r="G186" s="226"/>
      <c r="H186" s="229">
        <v>3012</v>
      </c>
      <c r="I186" s="230"/>
      <c r="J186" s="226"/>
      <c r="K186" s="226"/>
      <c r="L186" s="231"/>
      <c r="M186" s="232"/>
      <c r="N186" s="233"/>
      <c r="O186" s="233"/>
      <c r="P186" s="233"/>
      <c r="Q186" s="233"/>
      <c r="R186" s="233"/>
      <c r="S186" s="233"/>
      <c r="T186" s="234"/>
      <c r="AT186" s="235" t="s">
        <v>138</v>
      </c>
      <c r="AU186" s="235" t="s">
        <v>85</v>
      </c>
      <c r="AV186" s="15" t="s">
        <v>134</v>
      </c>
      <c r="AW186" s="15" t="s">
        <v>31</v>
      </c>
      <c r="AX186" s="15" t="s">
        <v>83</v>
      </c>
      <c r="AY186" s="235" t="s">
        <v>127</v>
      </c>
    </row>
    <row r="187" spans="1:65" s="2" customFormat="1" ht="33" customHeight="1">
      <c r="A187" s="34"/>
      <c r="B187" s="35"/>
      <c r="C187" s="186" t="s">
        <v>7</v>
      </c>
      <c r="D187" s="186" t="s">
        <v>129</v>
      </c>
      <c r="E187" s="187" t="s">
        <v>197</v>
      </c>
      <c r="F187" s="188" t="s">
        <v>198</v>
      </c>
      <c r="G187" s="189" t="s">
        <v>132</v>
      </c>
      <c r="H187" s="190">
        <v>1030.7</v>
      </c>
      <c r="I187" s="191"/>
      <c r="J187" s="192">
        <f>ROUND(I187*H187,2)</f>
        <v>0</v>
      </c>
      <c r="K187" s="188" t="s">
        <v>436</v>
      </c>
      <c r="L187" s="39"/>
      <c r="M187" s="193" t="s">
        <v>1</v>
      </c>
      <c r="N187" s="194" t="s">
        <v>40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134</v>
      </c>
      <c r="AT187" s="197" t="s">
        <v>129</v>
      </c>
      <c r="AU187" s="197" t="s">
        <v>85</v>
      </c>
      <c r="AY187" s="17" t="s">
        <v>127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83</v>
      </c>
      <c r="BK187" s="198">
        <f>ROUND(I187*H187,2)</f>
        <v>0</v>
      </c>
      <c r="BL187" s="17" t="s">
        <v>134</v>
      </c>
      <c r="BM187" s="197" t="s">
        <v>521</v>
      </c>
    </row>
    <row r="188" spans="2:51" s="13" customFormat="1" ht="11.25">
      <c r="B188" s="204"/>
      <c r="C188" s="205"/>
      <c r="D188" s="199" t="s">
        <v>138</v>
      </c>
      <c r="E188" s="206" t="s">
        <v>1</v>
      </c>
      <c r="F188" s="207" t="s">
        <v>522</v>
      </c>
      <c r="G188" s="205"/>
      <c r="H188" s="208">
        <v>937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138</v>
      </c>
      <c r="AU188" s="214" t="s">
        <v>85</v>
      </c>
      <c r="AV188" s="13" t="s">
        <v>85</v>
      </c>
      <c r="AW188" s="13" t="s">
        <v>31</v>
      </c>
      <c r="AX188" s="13" t="s">
        <v>75</v>
      </c>
      <c r="AY188" s="214" t="s">
        <v>127</v>
      </c>
    </row>
    <row r="189" spans="2:51" s="13" customFormat="1" ht="11.25">
      <c r="B189" s="204"/>
      <c r="C189" s="205"/>
      <c r="D189" s="199" t="s">
        <v>138</v>
      </c>
      <c r="E189" s="206" t="s">
        <v>1</v>
      </c>
      <c r="F189" s="207" t="s">
        <v>523</v>
      </c>
      <c r="G189" s="205"/>
      <c r="H189" s="208">
        <v>1030.7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138</v>
      </c>
      <c r="AU189" s="214" t="s">
        <v>85</v>
      </c>
      <c r="AV189" s="13" t="s">
        <v>85</v>
      </c>
      <c r="AW189" s="13" t="s">
        <v>31</v>
      </c>
      <c r="AX189" s="13" t="s">
        <v>83</v>
      </c>
      <c r="AY189" s="214" t="s">
        <v>127</v>
      </c>
    </row>
    <row r="190" spans="1:65" s="2" customFormat="1" ht="78" customHeight="1">
      <c r="A190" s="34"/>
      <c r="B190" s="35"/>
      <c r="C190" s="186" t="s">
        <v>246</v>
      </c>
      <c r="D190" s="186" t="s">
        <v>129</v>
      </c>
      <c r="E190" s="187" t="s">
        <v>524</v>
      </c>
      <c r="F190" s="188" t="s">
        <v>525</v>
      </c>
      <c r="G190" s="189" t="s">
        <v>132</v>
      </c>
      <c r="H190" s="190">
        <v>1825</v>
      </c>
      <c r="I190" s="191"/>
      <c r="J190" s="192">
        <f>ROUND(I190*H190,2)</f>
        <v>0</v>
      </c>
      <c r="K190" s="188" t="s">
        <v>436</v>
      </c>
      <c r="L190" s="39"/>
      <c r="M190" s="193" t="s">
        <v>1</v>
      </c>
      <c r="N190" s="194" t="s">
        <v>40</v>
      </c>
      <c r="O190" s="71"/>
      <c r="P190" s="195">
        <f>O190*H190</f>
        <v>0</v>
      </c>
      <c r="Q190" s="195">
        <v>0.08922</v>
      </c>
      <c r="R190" s="195">
        <f>Q190*H190</f>
        <v>162.82649999999998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134</v>
      </c>
      <c r="AT190" s="197" t="s">
        <v>129</v>
      </c>
      <c r="AU190" s="197" t="s">
        <v>85</v>
      </c>
      <c r="AY190" s="17" t="s">
        <v>127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83</v>
      </c>
      <c r="BK190" s="198">
        <f>ROUND(I190*H190,2)</f>
        <v>0</v>
      </c>
      <c r="BL190" s="17" t="s">
        <v>134</v>
      </c>
      <c r="BM190" s="197" t="s">
        <v>526</v>
      </c>
    </row>
    <row r="191" spans="1:65" s="2" customFormat="1" ht="21.75" customHeight="1">
      <c r="A191" s="34"/>
      <c r="B191" s="35"/>
      <c r="C191" s="236" t="s">
        <v>251</v>
      </c>
      <c r="D191" s="236" t="s">
        <v>165</v>
      </c>
      <c r="E191" s="237" t="s">
        <v>527</v>
      </c>
      <c r="F191" s="238" t="s">
        <v>528</v>
      </c>
      <c r="G191" s="239" t="s">
        <v>132</v>
      </c>
      <c r="H191" s="240">
        <v>1879.75</v>
      </c>
      <c r="I191" s="241"/>
      <c r="J191" s="242">
        <f>ROUND(I191*H191,2)</f>
        <v>0</v>
      </c>
      <c r="K191" s="238" t="s">
        <v>436</v>
      </c>
      <c r="L191" s="243"/>
      <c r="M191" s="244" t="s">
        <v>1</v>
      </c>
      <c r="N191" s="245" t="s">
        <v>40</v>
      </c>
      <c r="O191" s="71"/>
      <c r="P191" s="195">
        <f>O191*H191</f>
        <v>0</v>
      </c>
      <c r="Q191" s="195">
        <v>0.131</v>
      </c>
      <c r="R191" s="195">
        <f>Q191*H191</f>
        <v>246.24725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169</v>
      </c>
      <c r="AT191" s="197" t="s">
        <v>165</v>
      </c>
      <c r="AU191" s="197" t="s">
        <v>85</v>
      </c>
      <c r="AY191" s="17" t="s">
        <v>127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83</v>
      </c>
      <c r="BK191" s="198">
        <f>ROUND(I191*H191,2)</f>
        <v>0</v>
      </c>
      <c r="BL191" s="17" t="s">
        <v>134</v>
      </c>
      <c r="BM191" s="197" t="s">
        <v>529</v>
      </c>
    </row>
    <row r="192" spans="2:51" s="13" customFormat="1" ht="11.25">
      <c r="B192" s="204"/>
      <c r="C192" s="205"/>
      <c r="D192" s="199" t="s">
        <v>138</v>
      </c>
      <c r="E192" s="206" t="s">
        <v>1</v>
      </c>
      <c r="F192" s="207" t="s">
        <v>530</v>
      </c>
      <c r="G192" s="205"/>
      <c r="H192" s="208">
        <v>1879.75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138</v>
      </c>
      <c r="AU192" s="214" t="s">
        <v>85</v>
      </c>
      <c r="AV192" s="13" t="s">
        <v>85</v>
      </c>
      <c r="AW192" s="13" t="s">
        <v>31</v>
      </c>
      <c r="AX192" s="13" t="s">
        <v>83</v>
      </c>
      <c r="AY192" s="214" t="s">
        <v>127</v>
      </c>
    </row>
    <row r="193" spans="1:65" s="2" customFormat="1" ht="78" customHeight="1">
      <c r="A193" s="34"/>
      <c r="B193" s="35"/>
      <c r="C193" s="186" t="s">
        <v>256</v>
      </c>
      <c r="D193" s="186" t="s">
        <v>129</v>
      </c>
      <c r="E193" s="187" t="s">
        <v>531</v>
      </c>
      <c r="F193" s="188" t="s">
        <v>532</v>
      </c>
      <c r="G193" s="189" t="s">
        <v>132</v>
      </c>
      <c r="H193" s="190">
        <v>1062</v>
      </c>
      <c r="I193" s="191"/>
      <c r="J193" s="192">
        <f>ROUND(I193*H193,2)</f>
        <v>0</v>
      </c>
      <c r="K193" s="188" t="s">
        <v>436</v>
      </c>
      <c r="L193" s="39"/>
      <c r="M193" s="193" t="s">
        <v>1</v>
      </c>
      <c r="N193" s="194" t="s">
        <v>40</v>
      </c>
      <c r="O193" s="71"/>
      <c r="P193" s="195">
        <f>O193*H193</f>
        <v>0</v>
      </c>
      <c r="Q193" s="195">
        <v>0.11162</v>
      </c>
      <c r="R193" s="195">
        <f>Q193*H193</f>
        <v>118.54044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134</v>
      </c>
      <c r="AT193" s="197" t="s">
        <v>129</v>
      </c>
      <c r="AU193" s="197" t="s">
        <v>85</v>
      </c>
      <c r="AY193" s="17" t="s">
        <v>127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83</v>
      </c>
      <c r="BK193" s="198">
        <f>ROUND(I193*H193,2)</f>
        <v>0</v>
      </c>
      <c r="BL193" s="17" t="s">
        <v>134</v>
      </c>
      <c r="BM193" s="197" t="s">
        <v>533</v>
      </c>
    </row>
    <row r="194" spans="2:51" s="13" customFormat="1" ht="11.25">
      <c r="B194" s="204"/>
      <c r="C194" s="205"/>
      <c r="D194" s="199" t="s">
        <v>138</v>
      </c>
      <c r="E194" s="206" t="s">
        <v>1</v>
      </c>
      <c r="F194" s="207" t="s">
        <v>534</v>
      </c>
      <c r="G194" s="205"/>
      <c r="H194" s="208">
        <v>1062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138</v>
      </c>
      <c r="AU194" s="214" t="s">
        <v>85</v>
      </c>
      <c r="AV194" s="13" t="s">
        <v>85</v>
      </c>
      <c r="AW194" s="13" t="s">
        <v>31</v>
      </c>
      <c r="AX194" s="13" t="s">
        <v>83</v>
      </c>
      <c r="AY194" s="214" t="s">
        <v>127</v>
      </c>
    </row>
    <row r="195" spans="1:65" s="2" customFormat="1" ht="24.2" customHeight="1">
      <c r="A195" s="34"/>
      <c r="B195" s="35"/>
      <c r="C195" s="236" t="s">
        <v>262</v>
      </c>
      <c r="D195" s="236" t="s">
        <v>165</v>
      </c>
      <c r="E195" s="237" t="s">
        <v>535</v>
      </c>
      <c r="F195" s="238" t="s">
        <v>536</v>
      </c>
      <c r="G195" s="239" t="s">
        <v>132</v>
      </c>
      <c r="H195" s="240">
        <v>184.37</v>
      </c>
      <c r="I195" s="241"/>
      <c r="J195" s="242">
        <f>ROUND(I195*H195,2)</f>
        <v>0</v>
      </c>
      <c r="K195" s="238" t="s">
        <v>436</v>
      </c>
      <c r="L195" s="243"/>
      <c r="M195" s="244" t="s">
        <v>1</v>
      </c>
      <c r="N195" s="245" t="s">
        <v>40</v>
      </c>
      <c r="O195" s="71"/>
      <c r="P195" s="195">
        <f>O195*H195</f>
        <v>0</v>
      </c>
      <c r="Q195" s="195">
        <v>0.175</v>
      </c>
      <c r="R195" s="195">
        <f>Q195*H195</f>
        <v>32.26475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169</v>
      </c>
      <c r="AT195" s="197" t="s">
        <v>165</v>
      </c>
      <c r="AU195" s="197" t="s">
        <v>85</v>
      </c>
      <c r="AY195" s="17" t="s">
        <v>127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83</v>
      </c>
      <c r="BK195" s="198">
        <f>ROUND(I195*H195,2)</f>
        <v>0</v>
      </c>
      <c r="BL195" s="17" t="s">
        <v>134</v>
      </c>
      <c r="BM195" s="197" t="s">
        <v>537</v>
      </c>
    </row>
    <row r="196" spans="2:51" s="13" customFormat="1" ht="11.25">
      <c r="B196" s="204"/>
      <c r="C196" s="205"/>
      <c r="D196" s="199" t="s">
        <v>138</v>
      </c>
      <c r="E196" s="206" t="s">
        <v>1</v>
      </c>
      <c r="F196" s="207" t="s">
        <v>538</v>
      </c>
      <c r="G196" s="205"/>
      <c r="H196" s="208">
        <v>184.37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138</v>
      </c>
      <c r="AU196" s="214" t="s">
        <v>85</v>
      </c>
      <c r="AV196" s="13" t="s">
        <v>85</v>
      </c>
      <c r="AW196" s="13" t="s">
        <v>31</v>
      </c>
      <c r="AX196" s="13" t="s">
        <v>83</v>
      </c>
      <c r="AY196" s="214" t="s">
        <v>127</v>
      </c>
    </row>
    <row r="197" spans="1:65" s="2" customFormat="1" ht="21.75" customHeight="1">
      <c r="A197" s="34"/>
      <c r="B197" s="35"/>
      <c r="C197" s="236" t="s">
        <v>267</v>
      </c>
      <c r="D197" s="236" t="s">
        <v>165</v>
      </c>
      <c r="E197" s="237" t="s">
        <v>539</v>
      </c>
      <c r="F197" s="238" t="s">
        <v>540</v>
      </c>
      <c r="G197" s="239" t="s">
        <v>132</v>
      </c>
      <c r="H197" s="240">
        <v>780.74</v>
      </c>
      <c r="I197" s="241"/>
      <c r="J197" s="242">
        <f>ROUND(I197*H197,2)</f>
        <v>0</v>
      </c>
      <c r="K197" s="238" t="s">
        <v>436</v>
      </c>
      <c r="L197" s="243"/>
      <c r="M197" s="244" t="s">
        <v>1</v>
      </c>
      <c r="N197" s="245" t="s">
        <v>40</v>
      </c>
      <c r="O197" s="71"/>
      <c r="P197" s="195">
        <f>O197*H197</f>
        <v>0</v>
      </c>
      <c r="Q197" s="195">
        <v>0.176</v>
      </c>
      <c r="R197" s="195">
        <f>Q197*H197</f>
        <v>137.41024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169</v>
      </c>
      <c r="AT197" s="197" t="s">
        <v>165</v>
      </c>
      <c r="AU197" s="197" t="s">
        <v>85</v>
      </c>
      <c r="AY197" s="17" t="s">
        <v>127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7" t="s">
        <v>83</v>
      </c>
      <c r="BK197" s="198">
        <f>ROUND(I197*H197,2)</f>
        <v>0</v>
      </c>
      <c r="BL197" s="17" t="s">
        <v>134</v>
      </c>
      <c r="BM197" s="197" t="s">
        <v>541</v>
      </c>
    </row>
    <row r="198" spans="2:51" s="13" customFormat="1" ht="11.25">
      <c r="B198" s="204"/>
      <c r="C198" s="205"/>
      <c r="D198" s="199" t="s">
        <v>138</v>
      </c>
      <c r="E198" s="206" t="s">
        <v>1</v>
      </c>
      <c r="F198" s="207" t="s">
        <v>542</v>
      </c>
      <c r="G198" s="205"/>
      <c r="H198" s="208">
        <v>780.74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138</v>
      </c>
      <c r="AU198" s="214" t="s">
        <v>85</v>
      </c>
      <c r="AV198" s="13" t="s">
        <v>85</v>
      </c>
      <c r="AW198" s="13" t="s">
        <v>31</v>
      </c>
      <c r="AX198" s="13" t="s">
        <v>83</v>
      </c>
      <c r="AY198" s="214" t="s">
        <v>127</v>
      </c>
    </row>
    <row r="199" spans="1:65" s="2" customFormat="1" ht="21.75" customHeight="1">
      <c r="A199" s="34"/>
      <c r="B199" s="35"/>
      <c r="C199" s="236" t="s">
        <v>272</v>
      </c>
      <c r="D199" s="236" t="s">
        <v>165</v>
      </c>
      <c r="E199" s="237" t="s">
        <v>543</v>
      </c>
      <c r="F199" s="238" t="s">
        <v>544</v>
      </c>
      <c r="G199" s="239" t="s">
        <v>132</v>
      </c>
      <c r="H199" s="240">
        <v>125</v>
      </c>
      <c r="I199" s="241"/>
      <c r="J199" s="242">
        <f>ROUND(I199*H199,2)</f>
        <v>0</v>
      </c>
      <c r="K199" s="238" t="s">
        <v>436</v>
      </c>
      <c r="L199" s="243"/>
      <c r="M199" s="244" t="s">
        <v>1</v>
      </c>
      <c r="N199" s="245" t="s">
        <v>40</v>
      </c>
      <c r="O199" s="71"/>
      <c r="P199" s="195">
        <f>O199*H199</f>
        <v>0</v>
      </c>
      <c r="Q199" s="195">
        <v>0.135</v>
      </c>
      <c r="R199" s="195">
        <f>Q199*H199</f>
        <v>16.875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169</v>
      </c>
      <c r="AT199" s="197" t="s">
        <v>165</v>
      </c>
      <c r="AU199" s="197" t="s">
        <v>85</v>
      </c>
      <c r="AY199" s="17" t="s">
        <v>127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7" t="s">
        <v>83</v>
      </c>
      <c r="BK199" s="198">
        <f>ROUND(I199*H199,2)</f>
        <v>0</v>
      </c>
      <c r="BL199" s="17" t="s">
        <v>134</v>
      </c>
      <c r="BM199" s="197" t="s">
        <v>545</v>
      </c>
    </row>
    <row r="200" spans="2:63" s="12" customFormat="1" ht="22.9" customHeight="1">
      <c r="B200" s="170"/>
      <c r="C200" s="171"/>
      <c r="D200" s="172" t="s">
        <v>74</v>
      </c>
      <c r="E200" s="184" t="s">
        <v>169</v>
      </c>
      <c r="F200" s="184" t="s">
        <v>240</v>
      </c>
      <c r="G200" s="171"/>
      <c r="H200" s="171"/>
      <c r="I200" s="174"/>
      <c r="J200" s="185">
        <f>BK200</f>
        <v>0</v>
      </c>
      <c r="K200" s="171"/>
      <c r="L200" s="176"/>
      <c r="M200" s="177"/>
      <c r="N200" s="178"/>
      <c r="O200" s="178"/>
      <c r="P200" s="179">
        <f>P201</f>
        <v>0</v>
      </c>
      <c r="Q200" s="178"/>
      <c r="R200" s="179">
        <f>R201</f>
        <v>0.73845</v>
      </c>
      <c r="S200" s="178"/>
      <c r="T200" s="180">
        <f>T201</f>
        <v>0</v>
      </c>
      <c r="AR200" s="181" t="s">
        <v>83</v>
      </c>
      <c r="AT200" s="182" t="s">
        <v>74</v>
      </c>
      <c r="AU200" s="182" t="s">
        <v>83</v>
      </c>
      <c r="AY200" s="181" t="s">
        <v>127</v>
      </c>
      <c r="BK200" s="183">
        <f>BK201</f>
        <v>0</v>
      </c>
    </row>
    <row r="201" spans="1:65" s="2" customFormat="1" ht="44.25" customHeight="1">
      <c r="A201" s="34"/>
      <c r="B201" s="35"/>
      <c r="C201" s="186" t="s">
        <v>276</v>
      </c>
      <c r="D201" s="186" t="s">
        <v>129</v>
      </c>
      <c r="E201" s="187" t="s">
        <v>546</v>
      </c>
      <c r="F201" s="188" t="s">
        <v>547</v>
      </c>
      <c r="G201" s="189" t="s">
        <v>176</v>
      </c>
      <c r="H201" s="190">
        <v>45</v>
      </c>
      <c r="I201" s="191"/>
      <c r="J201" s="192">
        <f>ROUND(I201*H201,2)</f>
        <v>0</v>
      </c>
      <c r="K201" s="188" t="s">
        <v>436</v>
      </c>
      <c r="L201" s="39"/>
      <c r="M201" s="193" t="s">
        <v>1</v>
      </c>
      <c r="N201" s="194" t="s">
        <v>40</v>
      </c>
      <c r="O201" s="71"/>
      <c r="P201" s="195">
        <f>O201*H201</f>
        <v>0</v>
      </c>
      <c r="Q201" s="195">
        <v>0.01641</v>
      </c>
      <c r="R201" s="195">
        <f>Q201*H201</f>
        <v>0.73845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134</v>
      </c>
      <c r="AT201" s="197" t="s">
        <v>129</v>
      </c>
      <c r="AU201" s="197" t="s">
        <v>85</v>
      </c>
      <c r="AY201" s="17" t="s">
        <v>127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17" t="s">
        <v>83</v>
      </c>
      <c r="BK201" s="198">
        <f>ROUND(I201*H201,2)</f>
        <v>0</v>
      </c>
      <c r="BL201" s="17" t="s">
        <v>134</v>
      </c>
      <c r="BM201" s="197" t="s">
        <v>548</v>
      </c>
    </row>
    <row r="202" spans="2:63" s="12" customFormat="1" ht="22.9" customHeight="1">
      <c r="B202" s="170"/>
      <c r="C202" s="171"/>
      <c r="D202" s="172" t="s">
        <v>74</v>
      </c>
      <c r="E202" s="184" t="s">
        <v>184</v>
      </c>
      <c r="F202" s="184" t="s">
        <v>326</v>
      </c>
      <c r="G202" s="171"/>
      <c r="H202" s="171"/>
      <c r="I202" s="174"/>
      <c r="J202" s="185">
        <f>BK202</f>
        <v>0</v>
      </c>
      <c r="K202" s="171"/>
      <c r="L202" s="176"/>
      <c r="M202" s="177"/>
      <c r="N202" s="178"/>
      <c r="O202" s="178"/>
      <c r="P202" s="179">
        <f>SUM(P203:P220)</f>
        <v>0</v>
      </c>
      <c r="Q202" s="178"/>
      <c r="R202" s="179">
        <f>SUM(R203:R220)</f>
        <v>581.9375500000001</v>
      </c>
      <c r="S202" s="178"/>
      <c r="T202" s="180">
        <f>SUM(T203:T220)</f>
        <v>0</v>
      </c>
      <c r="AR202" s="181" t="s">
        <v>83</v>
      </c>
      <c r="AT202" s="182" t="s">
        <v>74</v>
      </c>
      <c r="AU202" s="182" t="s">
        <v>83</v>
      </c>
      <c r="AY202" s="181" t="s">
        <v>127</v>
      </c>
      <c r="BK202" s="183">
        <f>SUM(BK203:BK220)</f>
        <v>0</v>
      </c>
    </row>
    <row r="203" spans="1:65" s="2" customFormat="1" ht="24.2" customHeight="1">
      <c r="A203" s="34"/>
      <c r="B203" s="35"/>
      <c r="C203" s="186" t="s">
        <v>280</v>
      </c>
      <c r="D203" s="186" t="s">
        <v>129</v>
      </c>
      <c r="E203" s="187" t="s">
        <v>549</v>
      </c>
      <c r="F203" s="188" t="s">
        <v>550</v>
      </c>
      <c r="G203" s="189" t="s">
        <v>270</v>
      </c>
      <c r="H203" s="190">
        <v>4</v>
      </c>
      <c r="I203" s="191"/>
      <c r="J203" s="192">
        <f aca="true" t="shared" si="0" ref="J203:J212">ROUND(I203*H203,2)</f>
        <v>0</v>
      </c>
      <c r="K203" s="188" t="s">
        <v>436</v>
      </c>
      <c r="L203" s="39"/>
      <c r="M203" s="193" t="s">
        <v>1</v>
      </c>
      <c r="N203" s="194" t="s">
        <v>40</v>
      </c>
      <c r="O203" s="71"/>
      <c r="P203" s="195">
        <f aca="true" t="shared" si="1" ref="P203:P212">O203*H203</f>
        <v>0</v>
      </c>
      <c r="Q203" s="195">
        <v>0.0007</v>
      </c>
      <c r="R203" s="195">
        <f aca="true" t="shared" si="2" ref="R203:R212">Q203*H203</f>
        <v>0.0028</v>
      </c>
      <c r="S203" s="195">
        <v>0</v>
      </c>
      <c r="T203" s="196">
        <f aca="true" t="shared" si="3" ref="T203:T212"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134</v>
      </c>
      <c r="AT203" s="197" t="s">
        <v>129</v>
      </c>
      <c r="AU203" s="197" t="s">
        <v>85</v>
      </c>
      <c r="AY203" s="17" t="s">
        <v>127</v>
      </c>
      <c r="BE203" s="198">
        <f aca="true" t="shared" si="4" ref="BE203:BE212">IF(N203="základní",J203,0)</f>
        <v>0</v>
      </c>
      <c r="BF203" s="198">
        <f aca="true" t="shared" si="5" ref="BF203:BF212">IF(N203="snížená",J203,0)</f>
        <v>0</v>
      </c>
      <c r="BG203" s="198">
        <f aca="true" t="shared" si="6" ref="BG203:BG212">IF(N203="zákl. přenesená",J203,0)</f>
        <v>0</v>
      </c>
      <c r="BH203" s="198">
        <f aca="true" t="shared" si="7" ref="BH203:BH212">IF(N203="sníž. přenesená",J203,0)</f>
        <v>0</v>
      </c>
      <c r="BI203" s="198">
        <f aca="true" t="shared" si="8" ref="BI203:BI212">IF(N203="nulová",J203,0)</f>
        <v>0</v>
      </c>
      <c r="BJ203" s="17" t="s">
        <v>83</v>
      </c>
      <c r="BK203" s="198">
        <f aca="true" t="shared" si="9" ref="BK203:BK212">ROUND(I203*H203,2)</f>
        <v>0</v>
      </c>
      <c r="BL203" s="17" t="s">
        <v>134</v>
      </c>
      <c r="BM203" s="197" t="s">
        <v>551</v>
      </c>
    </row>
    <row r="204" spans="1:65" s="2" customFormat="1" ht="24.2" customHeight="1">
      <c r="A204" s="34"/>
      <c r="B204" s="35"/>
      <c r="C204" s="236" t="s">
        <v>284</v>
      </c>
      <c r="D204" s="236" t="s">
        <v>165</v>
      </c>
      <c r="E204" s="237" t="s">
        <v>552</v>
      </c>
      <c r="F204" s="238" t="s">
        <v>553</v>
      </c>
      <c r="G204" s="239" t="s">
        <v>270</v>
      </c>
      <c r="H204" s="240">
        <v>2</v>
      </c>
      <c r="I204" s="241"/>
      <c r="J204" s="242">
        <f t="shared" si="0"/>
        <v>0</v>
      </c>
      <c r="K204" s="238" t="s">
        <v>436</v>
      </c>
      <c r="L204" s="243"/>
      <c r="M204" s="244" t="s">
        <v>1</v>
      </c>
      <c r="N204" s="245" t="s">
        <v>40</v>
      </c>
      <c r="O204" s="71"/>
      <c r="P204" s="195">
        <f t="shared" si="1"/>
        <v>0</v>
      </c>
      <c r="Q204" s="195">
        <v>0.0035</v>
      </c>
      <c r="R204" s="195">
        <f t="shared" si="2"/>
        <v>0.007</v>
      </c>
      <c r="S204" s="195">
        <v>0</v>
      </c>
      <c r="T204" s="196">
        <f t="shared" si="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169</v>
      </c>
      <c r="AT204" s="197" t="s">
        <v>165</v>
      </c>
      <c r="AU204" s="197" t="s">
        <v>85</v>
      </c>
      <c r="AY204" s="17" t="s">
        <v>127</v>
      </c>
      <c r="BE204" s="198">
        <f t="shared" si="4"/>
        <v>0</v>
      </c>
      <c r="BF204" s="198">
        <f t="shared" si="5"/>
        <v>0</v>
      </c>
      <c r="BG204" s="198">
        <f t="shared" si="6"/>
        <v>0</v>
      </c>
      <c r="BH204" s="198">
        <f t="shared" si="7"/>
        <v>0</v>
      </c>
      <c r="BI204" s="198">
        <f t="shared" si="8"/>
        <v>0</v>
      </c>
      <c r="BJ204" s="17" t="s">
        <v>83</v>
      </c>
      <c r="BK204" s="198">
        <f t="shared" si="9"/>
        <v>0</v>
      </c>
      <c r="BL204" s="17" t="s">
        <v>134</v>
      </c>
      <c r="BM204" s="197" t="s">
        <v>554</v>
      </c>
    </row>
    <row r="205" spans="1:65" s="2" customFormat="1" ht="16.5" customHeight="1">
      <c r="A205" s="34"/>
      <c r="B205" s="35"/>
      <c r="C205" s="236" t="s">
        <v>288</v>
      </c>
      <c r="D205" s="236" t="s">
        <v>165</v>
      </c>
      <c r="E205" s="237" t="s">
        <v>555</v>
      </c>
      <c r="F205" s="238" t="s">
        <v>556</v>
      </c>
      <c r="G205" s="239" t="s">
        <v>270</v>
      </c>
      <c r="H205" s="240">
        <v>2</v>
      </c>
      <c r="I205" s="241"/>
      <c r="J205" s="242">
        <f t="shared" si="0"/>
        <v>0</v>
      </c>
      <c r="K205" s="238" t="s">
        <v>436</v>
      </c>
      <c r="L205" s="243"/>
      <c r="M205" s="244" t="s">
        <v>1</v>
      </c>
      <c r="N205" s="245" t="s">
        <v>40</v>
      </c>
      <c r="O205" s="71"/>
      <c r="P205" s="195">
        <f t="shared" si="1"/>
        <v>0</v>
      </c>
      <c r="Q205" s="195">
        <v>0.0013</v>
      </c>
      <c r="R205" s="195">
        <f t="shared" si="2"/>
        <v>0.0026</v>
      </c>
      <c r="S205" s="195">
        <v>0</v>
      </c>
      <c r="T205" s="196">
        <f t="shared" si="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169</v>
      </c>
      <c r="AT205" s="197" t="s">
        <v>165</v>
      </c>
      <c r="AU205" s="197" t="s">
        <v>85</v>
      </c>
      <c r="AY205" s="17" t="s">
        <v>127</v>
      </c>
      <c r="BE205" s="198">
        <f t="shared" si="4"/>
        <v>0</v>
      </c>
      <c r="BF205" s="198">
        <f t="shared" si="5"/>
        <v>0</v>
      </c>
      <c r="BG205" s="198">
        <f t="shared" si="6"/>
        <v>0</v>
      </c>
      <c r="BH205" s="198">
        <f t="shared" si="7"/>
        <v>0</v>
      </c>
      <c r="BI205" s="198">
        <f t="shared" si="8"/>
        <v>0</v>
      </c>
      <c r="BJ205" s="17" t="s">
        <v>83</v>
      </c>
      <c r="BK205" s="198">
        <f t="shared" si="9"/>
        <v>0</v>
      </c>
      <c r="BL205" s="17" t="s">
        <v>134</v>
      </c>
      <c r="BM205" s="197" t="s">
        <v>557</v>
      </c>
    </row>
    <row r="206" spans="1:65" s="2" customFormat="1" ht="24.2" customHeight="1">
      <c r="A206" s="34"/>
      <c r="B206" s="35"/>
      <c r="C206" s="186" t="s">
        <v>292</v>
      </c>
      <c r="D206" s="186" t="s">
        <v>129</v>
      </c>
      <c r="E206" s="187" t="s">
        <v>558</v>
      </c>
      <c r="F206" s="188" t="s">
        <v>559</v>
      </c>
      <c r="G206" s="189" t="s">
        <v>270</v>
      </c>
      <c r="H206" s="190">
        <v>1</v>
      </c>
      <c r="I206" s="191"/>
      <c r="J206" s="192">
        <f t="shared" si="0"/>
        <v>0</v>
      </c>
      <c r="K206" s="188" t="s">
        <v>436</v>
      </c>
      <c r="L206" s="39"/>
      <c r="M206" s="193" t="s">
        <v>1</v>
      </c>
      <c r="N206" s="194" t="s">
        <v>40</v>
      </c>
      <c r="O206" s="71"/>
      <c r="P206" s="195">
        <f t="shared" si="1"/>
        <v>0</v>
      </c>
      <c r="Q206" s="195">
        <v>0</v>
      </c>
      <c r="R206" s="195">
        <f t="shared" si="2"/>
        <v>0</v>
      </c>
      <c r="S206" s="195">
        <v>0</v>
      </c>
      <c r="T206" s="196">
        <f t="shared" si="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134</v>
      </c>
      <c r="AT206" s="197" t="s">
        <v>129</v>
      </c>
      <c r="AU206" s="197" t="s">
        <v>85</v>
      </c>
      <c r="AY206" s="17" t="s">
        <v>127</v>
      </c>
      <c r="BE206" s="198">
        <f t="shared" si="4"/>
        <v>0</v>
      </c>
      <c r="BF206" s="198">
        <f t="shared" si="5"/>
        <v>0</v>
      </c>
      <c r="BG206" s="198">
        <f t="shared" si="6"/>
        <v>0</v>
      </c>
      <c r="BH206" s="198">
        <f t="shared" si="7"/>
        <v>0</v>
      </c>
      <c r="BI206" s="198">
        <f t="shared" si="8"/>
        <v>0</v>
      </c>
      <c r="BJ206" s="17" t="s">
        <v>83</v>
      </c>
      <c r="BK206" s="198">
        <f t="shared" si="9"/>
        <v>0</v>
      </c>
      <c r="BL206" s="17" t="s">
        <v>134</v>
      </c>
      <c r="BM206" s="197" t="s">
        <v>560</v>
      </c>
    </row>
    <row r="207" spans="1:65" s="2" customFormat="1" ht="16.5" customHeight="1">
      <c r="A207" s="34"/>
      <c r="B207" s="35"/>
      <c r="C207" s="236" t="s">
        <v>296</v>
      </c>
      <c r="D207" s="236" t="s">
        <v>165</v>
      </c>
      <c r="E207" s="237" t="s">
        <v>561</v>
      </c>
      <c r="F207" s="238" t="s">
        <v>562</v>
      </c>
      <c r="G207" s="239" t="s">
        <v>270</v>
      </c>
      <c r="H207" s="240">
        <v>1</v>
      </c>
      <c r="I207" s="241"/>
      <c r="J207" s="242">
        <f t="shared" si="0"/>
        <v>0</v>
      </c>
      <c r="K207" s="238" t="s">
        <v>436</v>
      </c>
      <c r="L207" s="243"/>
      <c r="M207" s="244" t="s">
        <v>1</v>
      </c>
      <c r="N207" s="245" t="s">
        <v>40</v>
      </c>
      <c r="O207" s="71"/>
      <c r="P207" s="195">
        <f t="shared" si="1"/>
        <v>0</v>
      </c>
      <c r="Q207" s="195">
        <v>0.009</v>
      </c>
      <c r="R207" s="195">
        <f t="shared" si="2"/>
        <v>0.009</v>
      </c>
      <c r="S207" s="195">
        <v>0</v>
      </c>
      <c r="T207" s="196">
        <f t="shared" si="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169</v>
      </c>
      <c r="AT207" s="197" t="s">
        <v>165</v>
      </c>
      <c r="AU207" s="197" t="s">
        <v>85</v>
      </c>
      <c r="AY207" s="17" t="s">
        <v>127</v>
      </c>
      <c r="BE207" s="198">
        <f t="shared" si="4"/>
        <v>0</v>
      </c>
      <c r="BF207" s="198">
        <f t="shared" si="5"/>
        <v>0</v>
      </c>
      <c r="BG207" s="198">
        <f t="shared" si="6"/>
        <v>0</v>
      </c>
      <c r="BH207" s="198">
        <f t="shared" si="7"/>
        <v>0</v>
      </c>
      <c r="BI207" s="198">
        <f t="shared" si="8"/>
        <v>0</v>
      </c>
      <c r="BJ207" s="17" t="s">
        <v>83</v>
      </c>
      <c r="BK207" s="198">
        <f t="shared" si="9"/>
        <v>0</v>
      </c>
      <c r="BL207" s="17" t="s">
        <v>134</v>
      </c>
      <c r="BM207" s="197" t="s">
        <v>563</v>
      </c>
    </row>
    <row r="208" spans="1:65" s="2" customFormat="1" ht="24.2" customHeight="1">
      <c r="A208" s="34"/>
      <c r="B208" s="35"/>
      <c r="C208" s="186" t="s">
        <v>300</v>
      </c>
      <c r="D208" s="186" t="s">
        <v>129</v>
      </c>
      <c r="E208" s="187" t="s">
        <v>564</v>
      </c>
      <c r="F208" s="188" t="s">
        <v>565</v>
      </c>
      <c r="G208" s="189" t="s">
        <v>270</v>
      </c>
      <c r="H208" s="190">
        <v>5</v>
      </c>
      <c r="I208" s="191"/>
      <c r="J208" s="192">
        <f t="shared" si="0"/>
        <v>0</v>
      </c>
      <c r="K208" s="188" t="s">
        <v>436</v>
      </c>
      <c r="L208" s="39"/>
      <c r="M208" s="193" t="s">
        <v>1</v>
      </c>
      <c r="N208" s="194" t="s">
        <v>40</v>
      </c>
      <c r="O208" s="71"/>
      <c r="P208" s="195">
        <f t="shared" si="1"/>
        <v>0</v>
      </c>
      <c r="Q208" s="195">
        <v>0.11241</v>
      </c>
      <c r="R208" s="195">
        <f t="shared" si="2"/>
        <v>0.5620499999999999</v>
      </c>
      <c r="S208" s="195">
        <v>0</v>
      </c>
      <c r="T208" s="196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134</v>
      </c>
      <c r="AT208" s="197" t="s">
        <v>129</v>
      </c>
      <c r="AU208" s="197" t="s">
        <v>85</v>
      </c>
      <c r="AY208" s="17" t="s">
        <v>127</v>
      </c>
      <c r="BE208" s="198">
        <f t="shared" si="4"/>
        <v>0</v>
      </c>
      <c r="BF208" s="198">
        <f t="shared" si="5"/>
        <v>0</v>
      </c>
      <c r="BG208" s="198">
        <f t="shared" si="6"/>
        <v>0</v>
      </c>
      <c r="BH208" s="198">
        <f t="shared" si="7"/>
        <v>0</v>
      </c>
      <c r="BI208" s="198">
        <f t="shared" si="8"/>
        <v>0</v>
      </c>
      <c r="BJ208" s="17" t="s">
        <v>83</v>
      </c>
      <c r="BK208" s="198">
        <f t="shared" si="9"/>
        <v>0</v>
      </c>
      <c r="BL208" s="17" t="s">
        <v>134</v>
      </c>
      <c r="BM208" s="197" t="s">
        <v>566</v>
      </c>
    </row>
    <row r="209" spans="1:65" s="2" customFormat="1" ht="21.75" customHeight="1">
      <c r="A209" s="34"/>
      <c r="B209" s="35"/>
      <c r="C209" s="236" t="s">
        <v>304</v>
      </c>
      <c r="D209" s="236" t="s">
        <v>165</v>
      </c>
      <c r="E209" s="237" t="s">
        <v>567</v>
      </c>
      <c r="F209" s="238" t="s">
        <v>568</v>
      </c>
      <c r="G209" s="239" t="s">
        <v>270</v>
      </c>
      <c r="H209" s="240">
        <v>5</v>
      </c>
      <c r="I209" s="241"/>
      <c r="J209" s="242">
        <f t="shared" si="0"/>
        <v>0</v>
      </c>
      <c r="K209" s="238" t="s">
        <v>436</v>
      </c>
      <c r="L209" s="243"/>
      <c r="M209" s="244" t="s">
        <v>1</v>
      </c>
      <c r="N209" s="245" t="s">
        <v>40</v>
      </c>
      <c r="O209" s="71"/>
      <c r="P209" s="195">
        <f t="shared" si="1"/>
        <v>0</v>
      </c>
      <c r="Q209" s="195">
        <v>0.0061</v>
      </c>
      <c r="R209" s="195">
        <f t="shared" si="2"/>
        <v>0.030500000000000003</v>
      </c>
      <c r="S209" s="195">
        <v>0</v>
      </c>
      <c r="T209" s="196">
        <f t="shared" si="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169</v>
      </c>
      <c r="AT209" s="197" t="s">
        <v>165</v>
      </c>
      <c r="AU209" s="197" t="s">
        <v>85</v>
      </c>
      <c r="AY209" s="17" t="s">
        <v>127</v>
      </c>
      <c r="BE209" s="198">
        <f t="shared" si="4"/>
        <v>0</v>
      </c>
      <c r="BF209" s="198">
        <f t="shared" si="5"/>
        <v>0</v>
      </c>
      <c r="BG209" s="198">
        <f t="shared" si="6"/>
        <v>0</v>
      </c>
      <c r="BH209" s="198">
        <f t="shared" si="7"/>
        <v>0</v>
      </c>
      <c r="BI209" s="198">
        <f t="shared" si="8"/>
        <v>0</v>
      </c>
      <c r="BJ209" s="17" t="s">
        <v>83</v>
      </c>
      <c r="BK209" s="198">
        <f t="shared" si="9"/>
        <v>0</v>
      </c>
      <c r="BL209" s="17" t="s">
        <v>134</v>
      </c>
      <c r="BM209" s="197" t="s">
        <v>569</v>
      </c>
    </row>
    <row r="210" spans="1:65" s="2" customFormat="1" ht="16.5" customHeight="1">
      <c r="A210" s="34"/>
      <c r="B210" s="35"/>
      <c r="C210" s="236" t="s">
        <v>308</v>
      </c>
      <c r="D210" s="236" t="s">
        <v>165</v>
      </c>
      <c r="E210" s="237" t="s">
        <v>570</v>
      </c>
      <c r="F210" s="238" t="s">
        <v>571</v>
      </c>
      <c r="G210" s="239" t="s">
        <v>270</v>
      </c>
      <c r="H210" s="240">
        <v>5</v>
      </c>
      <c r="I210" s="241"/>
      <c r="J210" s="242">
        <f t="shared" si="0"/>
        <v>0</v>
      </c>
      <c r="K210" s="238" t="s">
        <v>436</v>
      </c>
      <c r="L210" s="243"/>
      <c r="M210" s="244" t="s">
        <v>1</v>
      </c>
      <c r="N210" s="245" t="s">
        <v>40</v>
      </c>
      <c r="O210" s="71"/>
      <c r="P210" s="195">
        <f t="shared" si="1"/>
        <v>0</v>
      </c>
      <c r="Q210" s="195">
        <v>0.003</v>
      </c>
      <c r="R210" s="195">
        <f t="shared" si="2"/>
        <v>0.015</v>
      </c>
      <c r="S210" s="195">
        <v>0</v>
      </c>
      <c r="T210" s="196">
        <f t="shared" si="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169</v>
      </c>
      <c r="AT210" s="197" t="s">
        <v>165</v>
      </c>
      <c r="AU210" s="197" t="s">
        <v>85</v>
      </c>
      <c r="AY210" s="17" t="s">
        <v>127</v>
      </c>
      <c r="BE210" s="198">
        <f t="shared" si="4"/>
        <v>0</v>
      </c>
      <c r="BF210" s="198">
        <f t="shared" si="5"/>
        <v>0</v>
      </c>
      <c r="BG210" s="198">
        <f t="shared" si="6"/>
        <v>0</v>
      </c>
      <c r="BH210" s="198">
        <f t="shared" si="7"/>
        <v>0</v>
      </c>
      <c r="BI210" s="198">
        <f t="shared" si="8"/>
        <v>0</v>
      </c>
      <c r="BJ210" s="17" t="s">
        <v>83</v>
      </c>
      <c r="BK210" s="198">
        <f t="shared" si="9"/>
        <v>0</v>
      </c>
      <c r="BL210" s="17" t="s">
        <v>134</v>
      </c>
      <c r="BM210" s="197" t="s">
        <v>572</v>
      </c>
    </row>
    <row r="211" spans="1:65" s="2" customFormat="1" ht="16.5" customHeight="1">
      <c r="A211" s="34"/>
      <c r="B211" s="35"/>
      <c r="C211" s="236" t="s">
        <v>312</v>
      </c>
      <c r="D211" s="236" t="s">
        <v>165</v>
      </c>
      <c r="E211" s="237" t="s">
        <v>573</v>
      </c>
      <c r="F211" s="238" t="s">
        <v>574</v>
      </c>
      <c r="G211" s="239" t="s">
        <v>270</v>
      </c>
      <c r="H211" s="240">
        <v>5</v>
      </c>
      <c r="I211" s="241"/>
      <c r="J211" s="242">
        <f t="shared" si="0"/>
        <v>0</v>
      </c>
      <c r="K211" s="238" t="s">
        <v>436</v>
      </c>
      <c r="L211" s="243"/>
      <c r="M211" s="244" t="s">
        <v>1</v>
      </c>
      <c r="N211" s="245" t="s">
        <v>40</v>
      </c>
      <c r="O211" s="71"/>
      <c r="P211" s="195">
        <f t="shared" si="1"/>
        <v>0</v>
      </c>
      <c r="Q211" s="195">
        <v>0.0001</v>
      </c>
      <c r="R211" s="195">
        <f t="shared" si="2"/>
        <v>0.0005</v>
      </c>
      <c r="S211" s="195">
        <v>0</v>
      </c>
      <c r="T211" s="196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169</v>
      </c>
      <c r="AT211" s="197" t="s">
        <v>165</v>
      </c>
      <c r="AU211" s="197" t="s">
        <v>85</v>
      </c>
      <c r="AY211" s="17" t="s">
        <v>127</v>
      </c>
      <c r="BE211" s="198">
        <f t="shared" si="4"/>
        <v>0</v>
      </c>
      <c r="BF211" s="198">
        <f t="shared" si="5"/>
        <v>0</v>
      </c>
      <c r="BG211" s="198">
        <f t="shared" si="6"/>
        <v>0</v>
      </c>
      <c r="BH211" s="198">
        <f t="shared" si="7"/>
        <v>0</v>
      </c>
      <c r="BI211" s="198">
        <f t="shared" si="8"/>
        <v>0</v>
      </c>
      <c r="BJ211" s="17" t="s">
        <v>83</v>
      </c>
      <c r="BK211" s="198">
        <f t="shared" si="9"/>
        <v>0</v>
      </c>
      <c r="BL211" s="17" t="s">
        <v>134</v>
      </c>
      <c r="BM211" s="197" t="s">
        <v>575</v>
      </c>
    </row>
    <row r="212" spans="1:65" s="2" customFormat="1" ht="21.75" customHeight="1">
      <c r="A212" s="34"/>
      <c r="B212" s="35"/>
      <c r="C212" s="236" t="s">
        <v>316</v>
      </c>
      <c r="D212" s="236" t="s">
        <v>165</v>
      </c>
      <c r="E212" s="237" t="s">
        <v>576</v>
      </c>
      <c r="F212" s="238" t="s">
        <v>577</v>
      </c>
      <c r="G212" s="239" t="s">
        <v>270</v>
      </c>
      <c r="H212" s="240">
        <v>10</v>
      </c>
      <c r="I212" s="241"/>
      <c r="J212" s="242">
        <f t="shared" si="0"/>
        <v>0</v>
      </c>
      <c r="K212" s="238" t="s">
        <v>436</v>
      </c>
      <c r="L212" s="243"/>
      <c r="M212" s="244" t="s">
        <v>1</v>
      </c>
      <c r="N212" s="245" t="s">
        <v>40</v>
      </c>
      <c r="O212" s="71"/>
      <c r="P212" s="195">
        <f t="shared" si="1"/>
        <v>0</v>
      </c>
      <c r="Q212" s="195">
        <v>0.00035</v>
      </c>
      <c r="R212" s="195">
        <f t="shared" si="2"/>
        <v>0.0035</v>
      </c>
      <c r="S212" s="195">
        <v>0</v>
      </c>
      <c r="T212" s="196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169</v>
      </c>
      <c r="AT212" s="197" t="s">
        <v>165</v>
      </c>
      <c r="AU212" s="197" t="s">
        <v>85</v>
      </c>
      <c r="AY212" s="17" t="s">
        <v>127</v>
      </c>
      <c r="BE212" s="198">
        <f t="shared" si="4"/>
        <v>0</v>
      </c>
      <c r="BF212" s="198">
        <f t="shared" si="5"/>
        <v>0</v>
      </c>
      <c r="BG212" s="198">
        <f t="shared" si="6"/>
        <v>0</v>
      </c>
      <c r="BH212" s="198">
        <f t="shared" si="7"/>
        <v>0</v>
      </c>
      <c r="BI212" s="198">
        <f t="shared" si="8"/>
        <v>0</v>
      </c>
      <c r="BJ212" s="17" t="s">
        <v>83</v>
      </c>
      <c r="BK212" s="198">
        <f t="shared" si="9"/>
        <v>0</v>
      </c>
      <c r="BL212" s="17" t="s">
        <v>134</v>
      </c>
      <c r="BM212" s="197" t="s">
        <v>578</v>
      </c>
    </row>
    <row r="213" spans="2:51" s="13" customFormat="1" ht="11.25">
      <c r="B213" s="204"/>
      <c r="C213" s="205"/>
      <c r="D213" s="199" t="s">
        <v>138</v>
      </c>
      <c r="E213" s="206" t="s">
        <v>1</v>
      </c>
      <c r="F213" s="207" t="s">
        <v>579</v>
      </c>
      <c r="G213" s="205"/>
      <c r="H213" s="208">
        <v>10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138</v>
      </c>
      <c r="AU213" s="214" t="s">
        <v>85</v>
      </c>
      <c r="AV213" s="13" t="s">
        <v>85</v>
      </c>
      <c r="AW213" s="13" t="s">
        <v>31</v>
      </c>
      <c r="AX213" s="13" t="s">
        <v>83</v>
      </c>
      <c r="AY213" s="214" t="s">
        <v>127</v>
      </c>
    </row>
    <row r="214" spans="1:65" s="2" customFormat="1" ht="37.9" customHeight="1">
      <c r="A214" s="34"/>
      <c r="B214" s="35"/>
      <c r="C214" s="186" t="s">
        <v>320</v>
      </c>
      <c r="D214" s="186" t="s">
        <v>129</v>
      </c>
      <c r="E214" s="187" t="s">
        <v>341</v>
      </c>
      <c r="F214" s="188" t="s">
        <v>580</v>
      </c>
      <c r="G214" s="189" t="s">
        <v>132</v>
      </c>
      <c r="H214" s="190">
        <v>6</v>
      </c>
      <c r="I214" s="191"/>
      <c r="J214" s="192">
        <f>ROUND(I214*H214,2)</f>
        <v>0</v>
      </c>
      <c r="K214" s="188" t="s">
        <v>436</v>
      </c>
      <c r="L214" s="39"/>
      <c r="M214" s="193" t="s">
        <v>1</v>
      </c>
      <c r="N214" s="194" t="s">
        <v>40</v>
      </c>
      <c r="O214" s="71"/>
      <c r="P214" s="195">
        <f>O214*H214</f>
        <v>0</v>
      </c>
      <c r="Q214" s="195">
        <v>0.0026</v>
      </c>
      <c r="R214" s="195">
        <f>Q214*H214</f>
        <v>0.0156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134</v>
      </c>
      <c r="AT214" s="197" t="s">
        <v>129</v>
      </c>
      <c r="AU214" s="197" t="s">
        <v>85</v>
      </c>
      <c r="AY214" s="17" t="s">
        <v>127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83</v>
      </c>
      <c r="BK214" s="198">
        <f>ROUND(I214*H214,2)</f>
        <v>0</v>
      </c>
      <c r="BL214" s="17" t="s">
        <v>134</v>
      </c>
      <c r="BM214" s="197" t="s">
        <v>581</v>
      </c>
    </row>
    <row r="215" spans="1:65" s="2" customFormat="1" ht="49.15" customHeight="1">
      <c r="A215" s="34"/>
      <c r="B215" s="35"/>
      <c r="C215" s="186" t="s">
        <v>327</v>
      </c>
      <c r="D215" s="186" t="s">
        <v>129</v>
      </c>
      <c r="E215" s="187" t="s">
        <v>582</v>
      </c>
      <c r="F215" s="188" t="s">
        <v>583</v>
      </c>
      <c r="G215" s="189" t="s">
        <v>176</v>
      </c>
      <c r="H215" s="190">
        <v>1609</v>
      </c>
      <c r="I215" s="191"/>
      <c r="J215" s="192">
        <f>ROUND(I215*H215,2)</f>
        <v>0</v>
      </c>
      <c r="K215" s="188" t="s">
        <v>436</v>
      </c>
      <c r="L215" s="39"/>
      <c r="M215" s="193" t="s">
        <v>1</v>
      </c>
      <c r="N215" s="194" t="s">
        <v>40</v>
      </c>
      <c r="O215" s="71"/>
      <c r="P215" s="195">
        <f>O215*H215</f>
        <v>0</v>
      </c>
      <c r="Q215" s="195">
        <v>0.1554</v>
      </c>
      <c r="R215" s="195">
        <f>Q215*H215</f>
        <v>250.03860000000003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134</v>
      </c>
      <c r="AT215" s="197" t="s">
        <v>129</v>
      </c>
      <c r="AU215" s="197" t="s">
        <v>85</v>
      </c>
      <c r="AY215" s="17" t="s">
        <v>127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83</v>
      </c>
      <c r="BK215" s="198">
        <f>ROUND(I215*H215,2)</f>
        <v>0</v>
      </c>
      <c r="BL215" s="17" t="s">
        <v>134</v>
      </c>
      <c r="BM215" s="197" t="s">
        <v>584</v>
      </c>
    </row>
    <row r="216" spans="1:65" s="2" customFormat="1" ht="16.5" customHeight="1">
      <c r="A216" s="34"/>
      <c r="B216" s="35"/>
      <c r="C216" s="236" t="s">
        <v>331</v>
      </c>
      <c r="D216" s="236" t="s">
        <v>165</v>
      </c>
      <c r="E216" s="237" t="s">
        <v>585</v>
      </c>
      <c r="F216" s="238" t="s">
        <v>586</v>
      </c>
      <c r="G216" s="239" t="s">
        <v>176</v>
      </c>
      <c r="H216" s="240">
        <v>1641.18</v>
      </c>
      <c r="I216" s="241"/>
      <c r="J216" s="242">
        <f>ROUND(I216*H216,2)</f>
        <v>0</v>
      </c>
      <c r="K216" s="238" t="s">
        <v>436</v>
      </c>
      <c r="L216" s="243"/>
      <c r="M216" s="244" t="s">
        <v>1</v>
      </c>
      <c r="N216" s="245" t="s">
        <v>40</v>
      </c>
      <c r="O216" s="71"/>
      <c r="P216" s="195">
        <f>O216*H216</f>
        <v>0</v>
      </c>
      <c r="Q216" s="195">
        <v>0.08</v>
      </c>
      <c r="R216" s="195">
        <f>Q216*H216</f>
        <v>131.2944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169</v>
      </c>
      <c r="AT216" s="197" t="s">
        <v>165</v>
      </c>
      <c r="AU216" s="197" t="s">
        <v>85</v>
      </c>
      <c r="AY216" s="17" t="s">
        <v>127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83</v>
      </c>
      <c r="BK216" s="198">
        <f>ROUND(I216*H216,2)</f>
        <v>0</v>
      </c>
      <c r="BL216" s="17" t="s">
        <v>134</v>
      </c>
      <c r="BM216" s="197" t="s">
        <v>587</v>
      </c>
    </row>
    <row r="217" spans="2:51" s="13" customFormat="1" ht="11.25">
      <c r="B217" s="204"/>
      <c r="C217" s="205"/>
      <c r="D217" s="199" t="s">
        <v>138</v>
      </c>
      <c r="E217" s="206" t="s">
        <v>1</v>
      </c>
      <c r="F217" s="207" t="s">
        <v>588</v>
      </c>
      <c r="G217" s="205"/>
      <c r="H217" s="208">
        <v>1641.18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138</v>
      </c>
      <c r="AU217" s="214" t="s">
        <v>85</v>
      </c>
      <c r="AV217" s="13" t="s">
        <v>85</v>
      </c>
      <c r="AW217" s="13" t="s">
        <v>31</v>
      </c>
      <c r="AX217" s="13" t="s">
        <v>83</v>
      </c>
      <c r="AY217" s="214" t="s">
        <v>127</v>
      </c>
    </row>
    <row r="218" spans="1:65" s="2" customFormat="1" ht="49.15" customHeight="1">
      <c r="A218" s="34"/>
      <c r="B218" s="35"/>
      <c r="C218" s="186" t="s">
        <v>336</v>
      </c>
      <c r="D218" s="186" t="s">
        <v>129</v>
      </c>
      <c r="E218" s="187" t="s">
        <v>589</v>
      </c>
      <c r="F218" s="188" t="s">
        <v>590</v>
      </c>
      <c r="G218" s="189" t="s">
        <v>176</v>
      </c>
      <c r="H218" s="190">
        <v>1140</v>
      </c>
      <c r="I218" s="191"/>
      <c r="J218" s="192">
        <f>ROUND(I218*H218,2)</f>
        <v>0</v>
      </c>
      <c r="K218" s="188" t="s">
        <v>436</v>
      </c>
      <c r="L218" s="39"/>
      <c r="M218" s="193" t="s">
        <v>1</v>
      </c>
      <c r="N218" s="194" t="s">
        <v>40</v>
      </c>
      <c r="O218" s="71"/>
      <c r="P218" s="195">
        <f>O218*H218</f>
        <v>0</v>
      </c>
      <c r="Q218" s="195">
        <v>0.1295</v>
      </c>
      <c r="R218" s="195">
        <f>Q218*H218</f>
        <v>147.63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134</v>
      </c>
      <c r="AT218" s="197" t="s">
        <v>129</v>
      </c>
      <c r="AU218" s="197" t="s">
        <v>85</v>
      </c>
      <c r="AY218" s="17" t="s">
        <v>127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83</v>
      </c>
      <c r="BK218" s="198">
        <f>ROUND(I218*H218,2)</f>
        <v>0</v>
      </c>
      <c r="BL218" s="17" t="s">
        <v>134</v>
      </c>
      <c r="BM218" s="197" t="s">
        <v>591</v>
      </c>
    </row>
    <row r="219" spans="1:65" s="2" customFormat="1" ht="16.5" customHeight="1">
      <c r="A219" s="34"/>
      <c r="B219" s="35"/>
      <c r="C219" s="236" t="s">
        <v>340</v>
      </c>
      <c r="D219" s="236" t="s">
        <v>165</v>
      </c>
      <c r="E219" s="237" t="s">
        <v>592</v>
      </c>
      <c r="F219" s="238" t="s">
        <v>593</v>
      </c>
      <c r="G219" s="239" t="s">
        <v>176</v>
      </c>
      <c r="H219" s="240">
        <v>1162.8</v>
      </c>
      <c r="I219" s="241"/>
      <c r="J219" s="242">
        <f>ROUND(I219*H219,2)</f>
        <v>0</v>
      </c>
      <c r="K219" s="238" t="s">
        <v>436</v>
      </c>
      <c r="L219" s="243"/>
      <c r="M219" s="244" t="s">
        <v>1</v>
      </c>
      <c r="N219" s="245" t="s">
        <v>40</v>
      </c>
      <c r="O219" s="71"/>
      <c r="P219" s="195">
        <f>O219*H219</f>
        <v>0</v>
      </c>
      <c r="Q219" s="195">
        <v>0.045</v>
      </c>
      <c r="R219" s="195">
        <f>Q219*H219</f>
        <v>52.32599999999999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169</v>
      </c>
      <c r="AT219" s="197" t="s">
        <v>165</v>
      </c>
      <c r="AU219" s="197" t="s">
        <v>85</v>
      </c>
      <c r="AY219" s="17" t="s">
        <v>127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83</v>
      </c>
      <c r="BK219" s="198">
        <f>ROUND(I219*H219,2)</f>
        <v>0</v>
      </c>
      <c r="BL219" s="17" t="s">
        <v>134</v>
      </c>
      <c r="BM219" s="197" t="s">
        <v>594</v>
      </c>
    </row>
    <row r="220" spans="2:51" s="13" customFormat="1" ht="11.25">
      <c r="B220" s="204"/>
      <c r="C220" s="205"/>
      <c r="D220" s="199" t="s">
        <v>138</v>
      </c>
      <c r="E220" s="206" t="s">
        <v>1</v>
      </c>
      <c r="F220" s="207" t="s">
        <v>595</v>
      </c>
      <c r="G220" s="205"/>
      <c r="H220" s="208">
        <v>1162.8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138</v>
      </c>
      <c r="AU220" s="214" t="s">
        <v>85</v>
      </c>
      <c r="AV220" s="13" t="s">
        <v>85</v>
      </c>
      <c r="AW220" s="13" t="s">
        <v>31</v>
      </c>
      <c r="AX220" s="13" t="s">
        <v>83</v>
      </c>
      <c r="AY220" s="214" t="s">
        <v>127</v>
      </c>
    </row>
    <row r="221" spans="2:63" s="12" customFormat="1" ht="22.9" customHeight="1">
      <c r="B221" s="170"/>
      <c r="C221" s="171"/>
      <c r="D221" s="172" t="s">
        <v>74</v>
      </c>
      <c r="E221" s="184" t="s">
        <v>377</v>
      </c>
      <c r="F221" s="184" t="s">
        <v>378</v>
      </c>
      <c r="G221" s="171"/>
      <c r="H221" s="171"/>
      <c r="I221" s="174"/>
      <c r="J221" s="185">
        <f>BK221</f>
        <v>0</v>
      </c>
      <c r="K221" s="171"/>
      <c r="L221" s="176"/>
      <c r="M221" s="177"/>
      <c r="N221" s="178"/>
      <c r="O221" s="178"/>
      <c r="P221" s="179">
        <f>P222</f>
        <v>0</v>
      </c>
      <c r="Q221" s="178"/>
      <c r="R221" s="179">
        <f>R222</f>
        <v>0</v>
      </c>
      <c r="S221" s="178"/>
      <c r="T221" s="180">
        <f>T222</f>
        <v>0</v>
      </c>
      <c r="AR221" s="181" t="s">
        <v>83</v>
      </c>
      <c r="AT221" s="182" t="s">
        <v>74</v>
      </c>
      <c r="AU221" s="182" t="s">
        <v>83</v>
      </c>
      <c r="AY221" s="181" t="s">
        <v>127</v>
      </c>
      <c r="BK221" s="183">
        <f>BK222</f>
        <v>0</v>
      </c>
    </row>
    <row r="222" spans="1:65" s="2" customFormat="1" ht="49.15" customHeight="1">
      <c r="A222" s="34"/>
      <c r="B222" s="35"/>
      <c r="C222" s="186" t="s">
        <v>344</v>
      </c>
      <c r="D222" s="186" t="s">
        <v>129</v>
      </c>
      <c r="E222" s="187" t="s">
        <v>385</v>
      </c>
      <c r="F222" s="188" t="s">
        <v>596</v>
      </c>
      <c r="G222" s="189" t="s">
        <v>168</v>
      </c>
      <c r="H222" s="190">
        <v>550.755</v>
      </c>
      <c r="I222" s="191"/>
      <c r="J222" s="192">
        <f>ROUND(I222*H222,2)</f>
        <v>0</v>
      </c>
      <c r="K222" s="188" t="s">
        <v>1</v>
      </c>
      <c r="L222" s="39"/>
      <c r="M222" s="193" t="s">
        <v>1</v>
      </c>
      <c r="N222" s="194" t="s">
        <v>40</v>
      </c>
      <c r="O222" s="71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134</v>
      </c>
      <c r="AT222" s="197" t="s">
        <v>129</v>
      </c>
      <c r="AU222" s="197" t="s">
        <v>85</v>
      </c>
      <c r="AY222" s="17" t="s">
        <v>127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83</v>
      </c>
      <c r="BK222" s="198">
        <f>ROUND(I222*H222,2)</f>
        <v>0</v>
      </c>
      <c r="BL222" s="17" t="s">
        <v>134</v>
      </c>
      <c r="BM222" s="197" t="s">
        <v>597</v>
      </c>
    </row>
    <row r="223" spans="2:63" s="12" customFormat="1" ht="22.9" customHeight="1">
      <c r="B223" s="170"/>
      <c r="C223" s="171"/>
      <c r="D223" s="172" t="s">
        <v>74</v>
      </c>
      <c r="E223" s="184" t="s">
        <v>389</v>
      </c>
      <c r="F223" s="184" t="s">
        <v>390</v>
      </c>
      <c r="G223" s="171"/>
      <c r="H223" s="171"/>
      <c r="I223" s="174"/>
      <c r="J223" s="185">
        <f>BK223</f>
        <v>0</v>
      </c>
      <c r="K223" s="171"/>
      <c r="L223" s="176"/>
      <c r="M223" s="177"/>
      <c r="N223" s="178"/>
      <c r="O223" s="178"/>
      <c r="P223" s="179">
        <f>P224</f>
        <v>0</v>
      </c>
      <c r="Q223" s="178"/>
      <c r="R223" s="179">
        <f>R224</f>
        <v>0</v>
      </c>
      <c r="S223" s="178"/>
      <c r="T223" s="180">
        <f>T224</f>
        <v>0</v>
      </c>
      <c r="AR223" s="181" t="s">
        <v>83</v>
      </c>
      <c r="AT223" s="182" t="s">
        <v>74</v>
      </c>
      <c r="AU223" s="182" t="s">
        <v>83</v>
      </c>
      <c r="AY223" s="181" t="s">
        <v>127</v>
      </c>
      <c r="BK223" s="183">
        <f>BK224</f>
        <v>0</v>
      </c>
    </row>
    <row r="224" spans="1:65" s="2" customFormat="1" ht="44.25" customHeight="1">
      <c r="A224" s="34"/>
      <c r="B224" s="35"/>
      <c r="C224" s="186" t="s">
        <v>348</v>
      </c>
      <c r="D224" s="186" t="s">
        <v>129</v>
      </c>
      <c r="E224" s="187" t="s">
        <v>392</v>
      </c>
      <c r="F224" s="188" t="s">
        <v>598</v>
      </c>
      <c r="G224" s="189" t="s">
        <v>168</v>
      </c>
      <c r="H224" s="190">
        <v>1405.692</v>
      </c>
      <c r="I224" s="191"/>
      <c r="J224" s="192">
        <f>ROUND(I224*H224,2)</f>
        <v>0</v>
      </c>
      <c r="K224" s="188" t="s">
        <v>599</v>
      </c>
      <c r="L224" s="39"/>
      <c r="M224" s="193" t="s">
        <v>1</v>
      </c>
      <c r="N224" s="194" t="s">
        <v>40</v>
      </c>
      <c r="O224" s="71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220</v>
      </c>
      <c r="AT224" s="197" t="s">
        <v>129</v>
      </c>
      <c r="AU224" s="197" t="s">
        <v>85</v>
      </c>
      <c r="AY224" s="17" t="s">
        <v>127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83</v>
      </c>
      <c r="BK224" s="198">
        <f>ROUND(I224*H224,2)</f>
        <v>0</v>
      </c>
      <c r="BL224" s="17" t="s">
        <v>220</v>
      </c>
      <c r="BM224" s="197" t="s">
        <v>600</v>
      </c>
    </row>
    <row r="225" spans="2:63" s="12" customFormat="1" ht="25.9" customHeight="1">
      <c r="B225" s="170"/>
      <c r="C225" s="171"/>
      <c r="D225" s="172" t="s">
        <v>74</v>
      </c>
      <c r="E225" s="173" t="s">
        <v>395</v>
      </c>
      <c r="F225" s="173" t="s">
        <v>396</v>
      </c>
      <c r="G225" s="171"/>
      <c r="H225" s="171"/>
      <c r="I225" s="174"/>
      <c r="J225" s="175">
        <f>BK225</f>
        <v>0</v>
      </c>
      <c r="K225" s="171"/>
      <c r="L225" s="176"/>
      <c r="M225" s="177"/>
      <c r="N225" s="178"/>
      <c r="O225" s="178"/>
      <c r="P225" s="179">
        <f>P226+P233</f>
        <v>0</v>
      </c>
      <c r="Q225" s="178"/>
      <c r="R225" s="179">
        <f>R226+R233</f>
        <v>0</v>
      </c>
      <c r="S225" s="178"/>
      <c r="T225" s="180">
        <f>T226+T233</f>
        <v>0</v>
      </c>
      <c r="AR225" s="181" t="s">
        <v>159</v>
      </c>
      <c r="AT225" s="182" t="s">
        <v>74</v>
      </c>
      <c r="AU225" s="182" t="s">
        <v>75</v>
      </c>
      <c r="AY225" s="181" t="s">
        <v>127</v>
      </c>
      <c r="BK225" s="183">
        <f>BK226+BK233</f>
        <v>0</v>
      </c>
    </row>
    <row r="226" spans="2:63" s="12" customFormat="1" ht="22.9" customHeight="1">
      <c r="B226" s="170"/>
      <c r="C226" s="171"/>
      <c r="D226" s="172" t="s">
        <v>74</v>
      </c>
      <c r="E226" s="184" t="s">
        <v>397</v>
      </c>
      <c r="F226" s="184" t="s">
        <v>398</v>
      </c>
      <c r="G226" s="171"/>
      <c r="H226" s="171"/>
      <c r="I226" s="174"/>
      <c r="J226" s="185">
        <f>BK226</f>
        <v>0</v>
      </c>
      <c r="K226" s="171"/>
      <c r="L226" s="176"/>
      <c r="M226" s="177"/>
      <c r="N226" s="178"/>
      <c r="O226" s="178"/>
      <c r="P226" s="179">
        <f>SUM(P227:P232)</f>
        <v>0</v>
      </c>
      <c r="Q226" s="178"/>
      <c r="R226" s="179">
        <f>SUM(R227:R232)</f>
        <v>0</v>
      </c>
      <c r="S226" s="178"/>
      <c r="T226" s="180">
        <f>SUM(T227:T232)</f>
        <v>0</v>
      </c>
      <c r="AR226" s="181" t="s">
        <v>159</v>
      </c>
      <c r="AT226" s="182" t="s">
        <v>74</v>
      </c>
      <c r="AU226" s="182" t="s">
        <v>83</v>
      </c>
      <c r="AY226" s="181" t="s">
        <v>127</v>
      </c>
      <c r="BK226" s="183">
        <f>SUM(BK227:BK232)</f>
        <v>0</v>
      </c>
    </row>
    <row r="227" spans="1:65" s="2" customFormat="1" ht="16.5" customHeight="1">
      <c r="A227" s="34"/>
      <c r="B227" s="35"/>
      <c r="C227" s="186" t="s">
        <v>352</v>
      </c>
      <c r="D227" s="186" t="s">
        <v>129</v>
      </c>
      <c r="E227" s="187" t="s">
        <v>400</v>
      </c>
      <c r="F227" s="188" t="s">
        <v>401</v>
      </c>
      <c r="G227" s="189" t="s">
        <v>402</v>
      </c>
      <c r="H227" s="190">
        <v>1</v>
      </c>
      <c r="I227" s="191"/>
      <c r="J227" s="192">
        <f>ROUND(I227*H227,2)</f>
        <v>0</v>
      </c>
      <c r="K227" s="188" t="s">
        <v>436</v>
      </c>
      <c r="L227" s="39"/>
      <c r="M227" s="193" t="s">
        <v>1</v>
      </c>
      <c r="N227" s="194" t="s">
        <v>40</v>
      </c>
      <c r="O227" s="71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403</v>
      </c>
      <c r="AT227" s="197" t="s">
        <v>129</v>
      </c>
      <c r="AU227" s="197" t="s">
        <v>85</v>
      </c>
      <c r="AY227" s="17" t="s">
        <v>127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7" t="s">
        <v>83</v>
      </c>
      <c r="BK227" s="198">
        <f>ROUND(I227*H227,2)</f>
        <v>0</v>
      </c>
      <c r="BL227" s="17" t="s">
        <v>403</v>
      </c>
      <c r="BM227" s="197" t="s">
        <v>601</v>
      </c>
    </row>
    <row r="228" spans="1:65" s="2" customFormat="1" ht="16.5" customHeight="1">
      <c r="A228" s="34"/>
      <c r="B228" s="35"/>
      <c r="C228" s="186" t="s">
        <v>356</v>
      </c>
      <c r="D228" s="186" t="s">
        <v>129</v>
      </c>
      <c r="E228" s="187" t="s">
        <v>406</v>
      </c>
      <c r="F228" s="188" t="s">
        <v>407</v>
      </c>
      <c r="G228" s="189" t="s">
        <v>402</v>
      </c>
      <c r="H228" s="190">
        <v>1</v>
      </c>
      <c r="I228" s="191"/>
      <c r="J228" s="192">
        <f>ROUND(I228*H228,2)</f>
        <v>0</v>
      </c>
      <c r="K228" s="188" t="s">
        <v>436</v>
      </c>
      <c r="L228" s="39"/>
      <c r="M228" s="193" t="s">
        <v>1</v>
      </c>
      <c r="N228" s="194" t="s">
        <v>40</v>
      </c>
      <c r="O228" s="71"/>
      <c r="P228" s="195">
        <f>O228*H228</f>
        <v>0</v>
      </c>
      <c r="Q228" s="195">
        <v>0</v>
      </c>
      <c r="R228" s="195">
        <f>Q228*H228</f>
        <v>0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403</v>
      </c>
      <c r="AT228" s="197" t="s">
        <v>129</v>
      </c>
      <c r="AU228" s="197" t="s">
        <v>85</v>
      </c>
      <c r="AY228" s="17" t="s">
        <v>127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83</v>
      </c>
      <c r="BK228" s="198">
        <f>ROUND(I228*H228,2)</f>
        <v>0</v>
      </c>
      <c r="BL228" s="17" t="s">
        <v>403</v>
      </c>
      <c r="BM228" s="197" t="s">
        <v>602</v>
      </c>
    </row>
    <row r="229" spans="1:47" s="2" customFormat="1" ht="19.5">
      <c r="A229" s="34"/>
      <c r="B229" s="35"/>
      <c r="C229" s="36"/>
      <c r="D229" s="199" t="s">
        <v>136</v>
      </c>
      <c r="E229" s="36"/>
      <c r="F229" s="200" t="s">
        <v>409</v>
      </c>
      <c r="G229" s="36"/>
      <c r="H229" s="36"/>
      <c r="I229" s="201"/>
      <c r="J229" s="36"/>
      <c r="K229" s="36"/>
      <c r="L229" s="39"/>
      <c r="M229" s="202"/>
      <c r="N229" s="203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136</v>
      </c>
      <c r="AU229" s="17" t="s">
        <v>85</v>
      </c>
    </row>
    <row r="230" spans="1:65" s="2" customFormat="1" ht="16.5" customHeight="1">
      <c r="A230" s="34"/>
      <c r="B230" s="35"/>
      <c r="C230" s="186" t="s">
        <v>360</v>
      </c>
      <c r="D230" s="186" t="s">
        <v>129</v>
      </c>
      <c r="E230" s="187" t="s">
        <v>411</v>
      </c>
      <c r="F230" s="188" t="s">
        <v>412</v>
      </c>
      <c r="G230" s="189" t="s">
        <v>402</v>
      </c>
      <c r="H230" s="190">
        <v>1</v>
      </c>
      <c r="I230" s="191"/>
      <c r="J230" s="192">
        <f>ROUND(I230*H230,2)</f>
        <v>0</v>
      </c>
      <c r="K230" s="188" t="s">
        <v>436</v>
      </c>
      <c r="L230" s="39"/>
      <c r="M230" s="193" t="s">
        <v>1</v>
      </c>
      <c r="N230" s="194" t="s">
        <v>40</v>
      </c>
      <c r="O230" s="71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403</v>
      </c>
      <c r="AT230" s="197" t="s">
        <v>129</v>
      </c>
      <c r="AU230" s="197" t="s">
        <v>85</v>
      </c>
      <c r="AY230" s="17" t="s">
        <v>127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83</v>
      </c>
      <c r="BK230" s="198">
        <f>ROUND(I230*H230,2)</f>
        <v>0</v>
      </c>
      <c r="BL230" s="17" t="s">
        <v>403</v>
      </c>
      <c r="BM230" s="197" t="s">
        <v>603</v>
      </c>
    </row>
    <row r="231" spans="1:47" s="2" customFormat="1" ht="19.5">
      <c r="A231" s="34"/>
      <c r="B231" s="35"/>
      <c r="C231" s="36"/>
      <c r="D231" s="199" t="s">
        <v>136</v>
      </c>
      <c r="E231" s="36"/>
      <c r="F231" s="200" t="s">
        <v>414</v>
      </c>
      <c r="G231" s="36"/>
      <c r="H231" s="36"/>
      <c r="I231" s="201"/>
      <c r="J231" s="36"/>
      <c r="K231" s="36"/>
      <c r="L231" s="39"/>
      <c r="M231" s="202"/>
      <c r="N231" s="203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136</v>
      </c>
      <c r="AU231" s="17" t="s">
        <v>85</v>
      </c>
    </row>
    <row r="232" spans="1:65" s="2" customFormat="1" ht="16.5" customHeight="1">
      <c r="A232" s="34"/>
      <c r="B232" s="35"/>
      <c r="C232" s="186" t="s">
        <v>364</v>
      </c>
      <c r="D232" s="186" t="s">
        <v>129</v>
      </c>
      <c r="E232" s="187" t="s">
        <v>416</v>
      </c>
      <c r="F232" s="188" t="s">
        <v>417</v>
      </c>
      <c r="G232" s="189" t="s">
        <v>402</v>
      </c>
      <c r="H232" s="190">
        <v>1</v>
      </c>
      <c r="I232" s="191"/>
      <c r="J232" s="192">
        <f>ROUND(I232*H232,2)</f>
        <v>0</v>
      </c>
      <c r="K232" s="188" t="s">
        <v>436</v>
      </c>
      <c r="L232" s="39"/>
      <c r="M232" s="193" t="s">
        <v>1</v>
      </c>
      <c r="N232" s="194" t="s">
        <v>40</v>
      </c>
      <c r="O232" s="71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403</v>
      </c>
      <c r="AT232" s="197" t="s">
        <v>129</v>
      </c>
      <c r="AU232" s="197" t="s">
        <v>85</v>
      </c>
      <c r="AY232" s="17" t="s">
        <v>127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83</v>
      </c>
      <c r="BK232" s="198">
        <f>ROUND(I232*H232,2)</f>
        <v>0</v>
      </c>
      <c r="BL232" s="17" t="s">
        <v>403</v>
      </c>
      <c r="BM232" s="197" t="s">
        <v>604</v>
      </c>
    </row>
    <row r="233" spans="2:63" s="12" customFormat="1" ht="22.9" customHeight="1">
      <c r="B233" s="170"/>
      <c r="C233" s="171"/>
      <c r="D233" s="172" t="s">
        <v>74</v>
      </c>
      <c r="E233" s="184" t="s">
        <v>419</v>
      </c>
      <c r="F233" s="184" t="s">
        <v>420</v>
      </c>
      <c r="G233" s="171"/>
      <c r="H233" s="171"/>
      <c r="I233" s="174"/>
      <c r="J233" s="185">
        <f>BK233</f>
        <v>0</v>
      </c>
      <c r="K233" s="171"/>
      <c r="L233" s="176"/>
      <c r="M233" s="177"/>
      <c r="N233" s="178"/>
      <c r="O233" s="178"/>
      <c r="P233" s="179">
        <f>SUM(P234:P236)</f>
        <v>0</v>
      </c>
      <c r="Q233" s="178"/>
      <c r="R233" s="179">
        <f>SUM(R234:R236)</f>
        <v>0</v>
      </c>
      <c r="S233" s="178"/>
      <c r="T233" s="180">
        <f>SUM(T234:T236)</f>
        <v>0</v>
      </c>
      <c r="AR233" s="181" t="s">
        <v>159</v>
      </c>
      <c r="AT233" s="182" t="s">
        <v>74</v>
      </c>
      <c r="AU233" s="182" t="s">
        <v>83</v>
      </c>
      <c r="AY233" s="181" t="s">
        <v>127</v>
      </c>
      <c r="BK233" s="183">
        <f>SUM(BK234:BK236)</f>
        <v>0</v>
      </c>
    </row>
    <row r="234" spans="1:65" s="2" customFormat="1" ht="16.5" customHeight="1">
      <c r="A234" s="34"/>
      <c r="B234" s="35"/>
      <c r="C234" s="186" t="s">
        <v>368</v>
      </c>
      <c r="D234" s="186" t="s">
        <v>129</v>
      </c>
      <c r="E234" s="187" t="s">
        <v>422</v>
      </c>
      <c r="F234" s="188" t="s">
        <v>420</v>
      </c>
      <c r="G234" s="189" t="s">
        <v>402</v>
      </c>
      <c r="H234" s="190">
        <v>1</v>
      </c>
      <c r="I234" s="191"/>
      <c r="J234" s="192">
        <f>ROUND(I234*H234,2)</f>
        <v>0</v>
      </c>
      <c r="K234" s="188" t="s">
        <v>436</v>
      </c>
      <c r="L234" s="39"/>
      <c r="M234" s="193" t="s">
        <v>1</v>
      </c>
      <c r="N234" s="194" t="s">
        <v>40</v>
      </c>
      <c r="O234" s="71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403</v>
      </c>
      <c r="AT234" s="197" t="s">
        <v>129</v>
      </c>
      <c r="AU234" s="197" t="s">
        <v>85</v>
      </c>
      <c r="AY234" s="17" t="s">
        <v>127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7" t="s">
        <v>83</v>
      </c>
      <c r="BK234" s="198">
        <f>ROUND(I234*H234,2)</f>
        <v>0</v>
      </c>
      <c r="BL234" s="17" t="s">
        <v>403</v>
      </c>
      <c r="BM234" s="197" t="s">
        <v>605</v>
      </c>
    </row>
    <row r="235" spans="1:65" s="2" customFormat="1" ht="24.2" customHeight="1">
      <c r="A235" s="34"/>
      <c r="B235" s="35"/>
      <c r="C235" s="186" t="s">
        <v>373</v>
      </c>
      <c r="D235" s="186" t="s">
        <v>129</v>
      </c>
      <c r="E235" s="187" t="s">
        <v>425</v>
      </c>
      <c r="F235" s="188" t="s">
        <v>426</v>
      </c>
      <c r="G235" s="189" t="s">
        <v>427</v>
      </c>
      <c r="H235" s="190">
        <v>1</v>
      </c>
      <c r="I235" s="191"/>
      <c r="J235" s="192">
        <f>ROUND(I235*H235,2)</f>
        <v>0</v>
      </c>
      <c r="K235" s="188" t="s">
        <v>436</v>
      </c>
      <c r="L235" s="39"/>
      <c r="M235" s="193" t="s">
        <v>1</v>
      </c>
      <c r="N235" s="194" t="s">
        <v>40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403</v>
      </c>
      <c r="AT235" s="197" t="s">
        <v>129</v>
      </c>
      <c r="AU235" s="197" t="s">
        <v>85</v>
      </c>
      <c r="AY235" s="17" t="s">
        <v>127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83</v>
      </c>
      <c r="BK235" s="198">
        <f>ROUND(I235*H235,2)</f>
        <v>0</v>
      </c>
      <c r="BL235" s="17" t="s">
        <v>403</v>
      </c>
      <c r="BM235" s="197" t="s">
        <v>606</v>
      </c>
    </row>
    <row r="236" spans="1:65" s="2" customFormat="1" ht="16.5" customHeight="1">
      <c r="A236" s="34"/>
      <c r="B236" s="35"/>
      <c r="C236" s="186" t="s">
        <v>379</v>
      </c>
      <c r="D236" s="186" t="s">
        <v>129</v>
      </c>
      <c r="E236" s="187" t="s">
        <v>430</v>
      </c>
      <c r="F236" s="188" t="s">
        <v>431</v>
      </c>
      <c r="G236" s="189" t="s">
        <v>402</v>
      </c>
      <c r="H236" s="190">
        <v>1</v>
      </c>
      <c r="I236" s="191"/>
      <c r="J236" s="192">
        <f>ROUND(I236*H236,2)</f>
        <v>0</v>
      </c>
      <c r="K236" s="188" t="s">
        <v>436</v>
      </c>
      <c r="L236" s="39"/>
      <c r="M236" s="246" t="s">
        <v>1</v>
      </c>
      <c r="N236" s="247" t="s">
        <v>40</v>
      </c>
      <c r="O236" s="248"/>
      <c r="P236" s="249">
        <f>O236*H236</f>
        <v>0</v>
      </c>
      <c r="Q236" s="249">
        <v>0</v>
      </c>
      <c r="R236" s="249">
        <f>Q236*H236</f>
        <v>0</v>
      </c>
      <c r="S236" s="249">
        <v>0</v>
      </c>
      <c r="T236" s="25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403</v>
      </c>
      <c r="AT236" s="197" t="s">
        <v>129</v>
      </c>
      <c r="AU236" s="197" t="s">
        <v>85</v>
      </c>
      <c r="AY236" s="17" t="s">
        <v>127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83</v>
      </c>
      <c r="BK236" s="198">
        <f>ROUND(I236*H236,2)</f>
        <v>0</v>
      </c>
      <c r="BL236" s="17" t="s">
        <v>403</v>
      </c>
      <c r="BM236" s="197" t="s">
        <v>607</v>
      </c>
    </row>
    <row r="237" spans="1:31" s="2" customFormat="1" ht="6.95" customHeight="1">
      <c r="A237" s="34"/>
      <c r="B237" s="54"/>
      <c r="C237" s="55"/>
      <c r="D237" s="55"/>
      <c r="E237" s="55"/>
      <c r="F237" s="55"/>
      <c r="G237" s="55"/>
      <c r="H237" s="55"/>
      <c r="I237" s="55"/>
      <c r="J237" s="55"/>
      <c r="K237" s="55"/>
      <c r="L237" s="39"/>
      <c r="M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</row>
  </sheetData>
  <sheetProtection algorithmName="SHA-512" hashValue="FIdvb9I1IU+JsF/b7eIP71ZtnmwTQye5esgdu4b/aUy8AzYSgSsROy2JFk0CegwHbHky0WtSsRJflR01IrRJyA==" saltValue="zQOsKH2uM4YwUMYkPt41VTYP9y6XG/z67IFnvM4s1ftxo04xvB8qVCJMz0PzIx6GxWy7OrKDtFuNnpRX3/cNkg==" spinCount="100000" sheet="1" objects="1" scenarios="1" formatColumns="0" formatRows="0" autoFilter="0"/>
  <autoFilter ref="C127:K23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AT2" s="17" t="s">
        <v>91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92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2" t="str">
        <f>'Rekapitulace stavby'!K6</f>
        <v>II/171 PRŮTAH BĚŠINY</v>
      </c>
      <c r="F7" s="293"/>
      <c r="G7" s="293"/>
      <c r="H7" s="293"/>
      <c r="L7" s="20"/>
    </row>
    <row r="8" spans="1:31" s="2" customFormat="1" ht="12" customHeight="1">
      <c r="A8" s="34"/>
      <c r="B8" s="39"/>
      <c r="C8" s="34"/>
      <c r="D8" s="112" t="s">
        <v>93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4" t="s">
        <v>608</v>
      </c>
      <c r="F9" s="295"/>
      <c r="G9" s="295"/>
      <c r="H9" s="29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14. 12. 2022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21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6" t="str">
        <f>'Rekapitulace stavby'!E14</f>
        <v>Vyplň údaj</v>
      </c>
      <c r="F18" s="297"/>
      <c r="G18" s="297"/>
      <c r="H18" s="297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32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33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298" t="s">
        <v>1</v>
      </c>
      <c r="F27" s="298"/>
      <c r="G27" s="298"/>
      <c r="H27" s="29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ROUND((SUM(BE126:BE199)),2)</f>
        <v>0</v>
      </c>
      <c r="G33" s="34"/>
      <c r="H33" s="34"/>
      <c r="I33" s="124">
        <v>0.21</v>
      </c>
      <c r="J33" s="123">
        <f>ROUND(((SUM(BE126:BE199))*I33),2)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ROUND((SUM(BF126:BF199)),2)</f>
        <v>0</v>
      </c>
      <c r="G34" s="34"/>
      <c r="H34" s="34"/>
      <c r="I34" s="124">
        <v>0.15</v>
      </c>
      <c r="J34" s="123">
        <f>ROUND(((SUM(BF126:BF199))*I34),2)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ROUND((SUM(BG126:BG199)),2)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ROUND((SUM(BH126:BH199)),2)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ROUND((SUM(BI126:BI199)),2)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9" t="str">
        <f>E7</f>
        <v>II/171 PRŮTAH BĚŠINY</v>
      </c>
      <c r="F85" s="300"/>
      <c r="G85" s="300"/>
      <c r="H85" s="30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70" t="str">
        <f>E9</f>
        <v>103 - REKONSTRUKCE MK</v>
      </c>
      <c r="F87" s="301"/>
      <c r="G87" s="301"/>
      <c r="H87" s="30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14. 12. 2022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>MACÁN PROJEKCE DS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Tomáš Macán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96</v>
      </c>
      <c r="D94" s="144"/>
      <c r="E94" s="144"/>
      <c r="F94" s="144"/>
      <c r="G94" s="144"/>
      <c r="H94" s="144"/>
      <c r="I94" s="144"/>
      <c r="J94" s="145" t="s">
        <v>97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98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99</v>
      </c>
    </row>
    <row r="97" spans="2:12" s="9" customFormat="1" ht="24.95" customHeight="1">
      <c r="B97" s="147"/>
      <c r="C97" s="148"/>
      <c r="D97" s="149" t="s">
        <v>100</v>
      </c>
      <c r="E97" s="150"/>
      <c r="F97" s="150"/>
      <c r="G97" s="150"/>
      <c r="H97" s="150"/>
      <c r="I97" s="150"/>
      <c r="J97" s="151">
        <f>J127</f>
        <v>0</v>
      </c>
      <c r="K97" s="148"/>
      <c r="L97" s="152"/>
    </row>
    <row r="98" spans="2:12" s="10" customFormat="1" ht="19.9" customHeight="1">
      <c r="B98" s="153"/>
      <c r="C98" s="154"/>
      <c r="D98" s="155" t="s">
        <v>101</v>
      </c>
      <c r="E98" s="156"/>
      <c r="F98" s="156"/>
      <c r="G98" s="156"/>
      <c r="H98" s="156"/>
      <c r="I98" s="156"/>
      <c r="J98" s="157">
        <f>J128</f>
        <v>0</v>
      </c>
      <c r="K98" s="154"/>
      <c r="L98" s="158"/>
    </row>
    <row r="99" spans="2:12" s="10" customFormat="1" ht="19.9" customHeight="1">
      <c r="B99" s="153"/>
      <c r="C99" s="154"/>
      <c r="D99" s="155" t="s">
        <v>609</v>
      </c>
      <c r="E99" s="156"/>
      <c r="F99" s="156"/>
      <c r="G99" s="156"/>
      <c r="H99" s="156"/>
      <c r="I99" s="156"/>
      <c r="J99" s="157">
        <f>J146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104</v>
      </c>
      <c r="E100" s="156"/>
      <c r="F100" s="156"/>
      <c r="G100" s="156"/>
      <c r="H100" s="156"/>
      <c r="I100" s="156"/>
      <c r="J100" s="157">
        <f>J152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105</v>
      </c>
      <c r="E101" s="156"/>
      <c r="F101" s="156"/>
      <c r="G101" s="156"/>
      <c r="H101" s="156"/>
      <c r="I101" s="156"/>
      <c r="J101" s="157">
        <f>J159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106</v>
      </c>
      <c r="E102" s="156"/>
      <c r="F102" s="156"/>
      <c r="G102" s="156"/>
      <c r="H102" s="156"/>
      <c r="I102" s="156"/>
      <c r="J102" s="157">
        <f>J173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108</v>
      </c>
      <c r="E103" s="156"/>
      <c r="F103" s="156"/>
      <c r="G103" s="156"/>
      <c r="H103" s="156"/>
      <c r="I103" s="156"/>
      <c r="J103" s="157">
        <f>J188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109</v>
      </c>
      <c r="E104" s="150"/>
      <c r="F104" s="150"/>
      <c r="G104" s="150"/>
      <c r="H104" s="150"/>
      <c r="I104" s="150"/>
      <c r="J104" s="151">
        <f>J190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110</v>
      </c>
      <c r="E105" s="156"/>
      <c r="F105" s="156"/>
      <c r="G105" s="156"/>
      <c r="H105" s="156"/>
      <c r="I105" s="156"/>
      <c r="J105" s="157">
        <f>J191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111</v>
      </c>
      <c r="E106" s="156"/>
      <c r="F106" s="156"/>
      <c r="G106" s="156"/>
      <c r="H106" s="156"/>
      <c r="I106" s="156"/>
      <c r="J106" s="157">
        <f>J196</f>
        <v>0</v>
      </c>
      <c r="K106" s="154"/>
      <c r="L106" s="158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112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99" t="str">
        <f>E7</f>
        <v>II/171 PRŮTAH BĚŠINY</v>
      </c>
      <c r="F116" s="300"/>
      <c r="G116" s="300"/>
      <c r="H116" s="30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93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70" t="str">
        <f>E9</f>
        <v>103 - REKONSTRUKCE MK</v>
      </c>
      <c r="F118" s="301"/>
      <c r="G118" s="301"/>
      <c r="H118" s="301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29" t="s">
        <v>22</v>
      </c>
      <c r="J120" s="66" t="str">
        <f>IF(J12="","",J12)</f>
        <v>14. 12. 2022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5.7" customHeight="1">
      <c r="A122" s="34"/>
      <c r="B122" s="35"/>
      <c r="C122" s="29" t="s">
        <v>24</v>
      </c>
      <c r="D122" s="36"/>
      <c r="E122" s="36"/>
      <c r="F122" s="27" t="str">
        <f>E15</f>
        <v xml:space="preserve"> </v>
      </c>
      <c r="G122" s="36"/>
      <c r="H122" s="36"/>
      <c r="I122" s="29" t="s">
        <v>29</v>
      </c>
      <c r="J122" s="32" t="str">
        <f>E21</f>
        <v>MACÁN PROJEKCE DS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IF(E18="","",E18)</f>
        <v>Vyplň údaj</v>
      </c>
      <c r="G123" s="36"/>
      <c r="H123" s="36"/>
      <c r="I123" s="29" t="s">
        <v>32</v>
      </c>
      <c r="J123" s="32" t="str">
        <f>E24</f>
        <v>Ing. Tomáš Macán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59"/>
      <c r="B125" s="160"/>
      <c r="C125" s="161" t="s">
        <v>113</v>
      </c>
      <c r="D125" s="162" t="s">
        <v>60</v>
      </c>
      <c r="E125" s="162" t="s">
        <v>56</v>
      </c>
      <c r="F125" s="162" t="s">
        <v>57</v>
      </c>
      <c r="G125" s="162" t="s">
        <v>114</v>
      </c>
      <c r="H125" s="162" t="s">
        <v>115</v>
      </c>
      <c r="I125" s="162" t="s">
        <v>116</v>
      </c>
      <c r="J125" s="162" t="s">
        <v>97</v>
      </c>
      <c r="K125" s="163" t="s">
        <v>117</v>
      </c>
      <c r="L125" s="164"/>
      <c r="M125" s="75" t="s">
        <v>1</v>
      </c>
      <c r="N125" s="76" t="s">
        <v>39</v>
      </c>
      <c r="O125" s="76" t="s">
        <v>118</v>
      </c>
      <c r="P125" s="76" t="s">
        <v>119</v>
      </c>
      <c r="Q125" s="76" t="s">
        <v>120</v>
      </c>
      <c r="R125" s="76" t="s">
        <v>121</v>
      </c>
      <c r="S125" s="76" t="s">
        <v>122</v>
      </c>
      <c r="T125" s="77" t="s">
        <v>123</v>
      </c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63" s="2" customFormat="1" ht="22.9" customHeight="1">
      <c r="A126" s="34"/>
      <c r="B126" s="35"/>
      <c r="C126" s="82" t="s">
        <v>124</v>
      </c>
      <c r="D126" s="36"/>
      <c r="E126" s="36"/>
      <c r="F126" s="36"/>
      <c r="G126" s="36"/>
      <c r="H126" s="36"/>
      <c r="I126" s="36"/>
      <c r="J126" s="165">
        <f>BK126</f>
        <v>0</v>
      </c>
      <c r="K126" s="36"/>
      <c r="L126" s="39"/>
      <c r="M126" s="78"/>
      <c r="N126" s="166"/>
      <c r="O126" s="79"/>
      <c r="P126" s="167">
        <f>P127+P190</f>
        <v>0</v>
      </c>
      <c r="Q126" s="79"/>
      <c r="R126" s="167">
        <f>R127+R190</f>
        <v>331.59355</v>
      </c>
      <c r="S126" s="79"/>
      <c r="T126" s="168">
        <f>T127+T190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74</v>
      </c>
      <c r="AU126" s="17" t="s">
        <v>99</v>
      </c>
      <c r="BK126" s="169">
        <f>BK127+BK190</f>
        <v>0</v>
      </c>
    </row>
    <row r="127" spans="2:63" s="12" customFormat="1" ht="25.9" customHeight="1">
      <c r="B127" s="170"/>
      <c r="C127" s="171"/>
      <c r="D127" s="172" t="s">
        <v>74</v>
      </c>
      <c r="E127" s="173" t="s">
        <v>125</v>
      </c>
      <c r="F127" s="173" t="s">
        <v>126</v>
      </c>
      <c r="G127" s="171"/>
      <c r="H127" s="171"/>
      <c r="I127" s="174"/>
      <c r="J127" s="175">
        <f>BK127</f>
        <v>0</v>
      </c>
      <c r="K127" s="171"/>
      <c r="L127" s="176"/>
      <c r="M127" s="177"/>
      <c r="N127" s="178"/>
      <c r="O127" s="178"/>
      <c r="P127" s="179">
        <f>P128+P146+P152+P159+P173+P188</f>
        <v>0</v>
      </c>
      <c r="Q127" s="178"/>
      <c r="R127" s="179">
        <f>R128+R146+R152+R159+R173+R188</f>
        <v>331.59355</v>
      </c>
      <c r="S127" s="178"/>
      <c r="T127" s="180">
        <f>T128+T146+T152+T159+T173+T188</f>
        <v>0</v>
      </c>
      <c r="AR127" s="181" t="s">
        <v>83</v>
      </c>
      <c r="AT127" s="182" t="s">
        <v>74</v>
      </c>
      <c r="AU127" s="182" t="s">
        <v>75</v>
      </c>
      <c r="AY127" s="181" t="s">
        <v>127</v>
      </c>
      <c r="BK127" s="183">
        <f>BK128+BK146+BK152+BK159+BK173+BK188</f>
        <v>0</v>
      </c>
    </row>
    <row r="128" spans="2:63" s="12" customFormat="1" ht="22.9" customHeight="1">
      <c r="B128" s="170"/>
      <c r="C128" s="171"/>
      <c r="D128" s="172" t="s">
        <v>74</v>
      </c>
      <c r="E128" s="184" t="s">
        <v>83</v>
      </c>
      <c r="F128" s="184" t="s">
        <v>128</v>
      </c>
      <c r="G128" s="171"/>
      <c r="H128" s="171"/>
      <c r="I128" s="174"/>
      <c r="J128" s="185">
        <f>BK128</f>
        <v>0</v>
      </c>
      <c r="K128" s="171"/>
      <c r="L128" s="176"/>
      <c r="M128" s="177"/>
      <c r="N128" s="178"/>
      <c r="O128" s="178"/>
      <c r="P128" s="179">
        <f>SUM(P129:P145)</f>
        <v>0</v>
      </c>
      <c r="Q128" s="178"/>
      <c r="R128" s="179">
        <f>SUM(R129:R145)</f>
        <v>20.1696</v>
      </c>
      <c r="S128" s="178"/>
      <c r="T128" s="180">
        <f>SUM(T129:T145)</f>
        <v>0</v>
      </c>
      <c r="AR128" s="181" t="s">
        <v>83</v>
      </c>
      <c r="AT128" s="182" t="s">
        <v>74</v>
      </c>
      <c r="AU128" s="182" t="s">
        <v>83</v>
      </c>
      <c r="AY128" s="181" t="s">
        <v>127</v>
      </c>
      <c r="BK128" s="183">
        <f>SUM(BK129:BK145)</f>
        <v>0</v>
      </c>
    </row>
    <row r="129" spans="1:65" s="2" customFormat="1" ht="33" customHeight="1">
      <c r="A129" s="34"/>
      <c r="B129" s="35"/>
      <c r="C129" s="186" t="s">
        <v>83</v>
      </c>
      <c r="D129" s="186" t="s">
        <v>129</v>
      </c>
      <c r="E129" s="187" t="s">
        <v>447</v>
      </c>
      <c r="F129" s="188" t="s">
        <v>448</v>
      </c>
      <c r="G129" s="189" t="s">
        <v>146</v>
      </c>
      <c r="H129" s="190">
        <v>429</v>
      </c>
      <c r="I129" s="191"/>
      <c r="J129" s="192">
        <f>ROUND(I129*H129,2)</f>
        <v>0</v>
      </c>
      <c r="K129" s="188" t="s">
        <v>436</v>
      </c>
      <c r="L129" s="39"/>
      <c r="M129" s="193" t="s">
        <v>1</v>
      </c>
      <c r="N129" s="194" t="s">
        <v>40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134</v>
      </c>
      <c r="AT129" s="197" t="s">
        <v>129</v>
      </c>
      <c r="AU129" s="197" t="s">
        <v>85</v>
      </c>
      <c r="AY129" s="17" t="s">
        <v>127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83</v>
      </c>
      <c r="BK129" s="198">
        <f>ROUND(I129*H129,2)</f>
        <v>0</v>
      </c>
      <c r="BL129" s="17" t="s">
        <v>134</v>
      </c>
      <c r="BM129" s="197" t="s">
        <v>610</v>
      </c>
    </row>
    <row r="130" spans="2:51" s="13" customFormat="1" ht="11.25">
      <c r="B130" s="204"/>
      <c r="C130" s="205"/>
      <c r="D130" s="199" t="s">
        <v>138</v>
      </c>
      <c r="E130" s="206" t="s">
        <v>1</v>
      </c>
      <c r="F130" s="207" t="s">
        <v>611</v>
      </c>
      <c r="G130" s="205"/>
      <c r="H130" s="208">
        <v>390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138</v>
      </c>
      <c r="AU130" s="214" t="s">
        <v>85</v>
      </c>
      <c r="AV130" s="13" t="s">
        <v>85</v>
      </c>
      <c r="AW130" s="13" t="s">
        <v>31</v>
      </c>
      <c r="AX130" s="13" t="s">
        <v>75</v>
      </c>
      <c r="AY130" s="214" t="s">
        <v>127</v>
      </c>
    </row>
    <row r="131" spans="2:51" s="13" customFormat="1" ht="11.25">
      <c r="B131" s="204"/>
      <c r="C131" s="205"/>
      <c r="D131" s="199" t="s">
        <v>138</v>
      </c>
      <c r="E131" s="206" t="s">
        <v>1</v>
      </c>
      <c r="F131" s="207" t="s">
        <v>612</v>
      </c>
      <c r="G131" s="205"/>
      <c r="H131" s="208">
        <v>429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138</v>
      </c>
      <c r="AU131" s="214" t="s">
        <v>85</v>
      </c>
      <c r="AV131" s="13" t="s">
        <v>85</v>
      </c>
      <c r="AW131" s="13" t="s">
        <v>31</v>
      </c>
      <c r="AX131" s="13" t="s">
        <v>83</v>
      </c>
      <c r="AY131" s="214" t="s">
        <v>127</v>
      </c>
    </row>
    <row r="132" spans="1:65" s="2" customFormat="1" ht="44.25" customHeight="1">
      <c r="A132" s="34"/>
      <c r="B132" s="35"/>
      <c r="C132" s="186" t="s">
        <v>85</v>
      </c>
      <c r="D132" s="186" t="s">
        <v>129</v>
      </c>
      <c r="E132" s="187" t="s">
        <v>459</v>
      </c>
      <c r="F132" s="188" t="s">
        <v>460</v>
      </c>
      <c r="G132" s="189" t="s">
        <v>146</v>
      </c>
      <c r="H132" s="190">
        <v>42.75</v>
      </c>
      <c r="I132" s="191"/>
      <c r="J132" s="192">
        <f>ROUND(I132*H132,2)</f>
        <v>0</v>
      </c>
      <c r="K132" s="188" t="s">
        <v>436</v>
      </c>
      <c r="L132" s="39"/>
      <c r="M132" s="193" t="s">
        <v>1</v>
      </c>
      <c r="N132" s="194" t="s">
        <v>40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134</v>
      </c>
      <c r="AT132" s="197" t="s">
        <v>129</v>
      </c>
      <c r="AU132" s="197" t="s">
        <v>85</v>
      </c>
      <c r="AY132" s="17" t="s">
        <v>127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83</v>
      </c>
      <c r="BK132" s="198">
        <f>ROUND(I132*H132,2)</f>
        <v>0</v>
      </c>
      <c r="BL132" s="17" t="s">
        <v>134</v>
      </c>
      <c r="BM132" s="197" t="s">
        <v>613</v>
      </c>
    </row>
    <row r="133" spans="1:47" s="2" customFormat="1" ht="19.5">
      <c r="A133" s="34"/>
      <c r="B133" s="35"/>
      <c r="C133" s="36"/>
      <c r="D133" s="199" t="s">
        <v>136</v>
      </c>
      <c r="E133" s="36"/>
      <c r="F133" s="200" t="s">
        <v>462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136</v>
      </c>
      <c r="AU133" s="17" t="s">
        <v>85</v>
      </c>
    </row>
    <row r="134" spans="2:51" s="13" customFormat="1" ht="11.25">
      <c r="B134" s="204"/>
      <c r="C134" s="205"/>
      <c r="D134" s="199" t="s">
        <v>138</v>
      </c>
      <c r="E134" s="206" t="s">
        <v>1</v>
      </c>
      <c r="F134" s="207" t="s">
        <v>614</v>
      </c>
      <c r="G134" s="205"/>
      <c r="H134" s="208">
        <v>42.75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138</v>
      </c>
      <c r="AU134" s="214" t="s">
        <v>85</v>
      </c>
      <c r="AV134" s="13" t="s">
        <v>85</v>
      </c>
      <c r="AW134" s="13" t="s">
        <v>31</v>
      </c>
      <c r="AX134" s="13" t="s">
        <v>83</v>
      </c>
      <c r="AY134" s="214" t="s">
        <v>127</v>
      </c>
    </row>
    <row r="135" spans="1:65" s="2" customFormat="1" ht="66.75" customHeight="1">
      <c r="A135" s="34"/>
      <c r="B135" s="35"/>
      <c r="C135" s="186" t="s">
        <v>143</v>
      </c>
      <c r="D135" s="186" t="s">
        <v>129</v>
      </c>
      <c r="E135" s="187" t="s">
        <v>464</v>
      </c>
      <c r="F135" s="188" t="s">
        <v>465</v>
      </c>
      <c r="G135" s="189" t="s">
        <v>146</v>
      </c>
      <c r="H135" s="190">
        <v>471.75</v>
      </c>
      <c r="I135" s="191"/>
      <c r="J135" s="192">
        <f>ROUND(I135*H135,2)</f>
        <v>0</v>
      </c>
      <c r="K135" s="188" t="s">
        <v>1</v>
      </c>
      <c r="L135" s="39"/>
      <c r="M135" s="193" t="s">
        <v>1</v>
      </c>
      <c r="N135" s="194" t="s">
        <v>40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134</v>
      </c>
      <c r="AT135" s="197" t="s">
        <v>129</v>
      </c>
      <c r="AU135" s="197" t="s">
        <v>85</v>
      </c>
      <c r="AY135" s="17" t="s">
        <v>127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83</v>
      </c>
      <c r="BK135" s="198">
        <f>ROUND(I135*H135,2)</f>
        <v>0</v>
      </c>
      <c r="BL135" s="17" t="s">
        <v>134</v>
      </c>
      <c r="BM135" s="197" t="s">
        <v>615</v>
      </c>
    </row>
    <row r="136" spans="2:51" s="13" customFormat="1" ht="11.25">
      <c r="B136" s="204"/>
      <c r="C136" s="205"/>
      <c r="D136" s="199" t="s">
        <v>138</v>
      </c>
      <c r="E136" s="206" t="s">
        <v>1</v>
      </c>
      <c r="F136" s="207" t="s">
        <v>616</v>
      </c>
      <c r="G136" s="205"/>
      <c r="H136" s="208">
        <v>471.75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138</v>
      </c>
      <c r="AU136" s="214" t="s">
        <v>85</v>
      </c>
      <c r="AV136" s="13" t="s">
        <v>85</v>
      </c>
      <c r="AW136" s="13" t="s">
        <v>31</v>
      </c>
      <c r="AX136" s="13" t="s">
        <v>83</v>
      </c>
      <c r="AY136" s="214" t="s">
        <v>127</v>
      </c>
    </row>
    <row r="137" spans="1:65" s="2" customFormat="1" ht="37.9" customHeight="1">
      <c r="A137" s="34"/>
      <c r="B137" s="35"/>
      <c r="C137" s="186" t="s">
        <v>134</v>
      </c>
      <c r="D137" s="186" t="s">
        <v>129</v>
      </c>
      <c r="E137" s="187" t="s">
        <v>476</v>
      </c>
      <c r="F137" s="188" t="s">
        <v>477</v>
      </c>
      <c r="G137" s="189" t="s">
        <v>132</v>
      </c>
      <c r="H137" s="190">
        <v>480</v>
      </c>
      <c r="I137" s="191"/>
      <c r="J137" s="192">
        <f>ROUND(I137*H137,2)</f>
        <v>0</v>
      </c>
      <c r="K137" s="188" t="s">
        <v>436</v>
      </c>
      <c r="L137" s="39"/>
      <c r="M137" s="193" t="s">
        <v>1</v>
      </c>
      <c r="N137" s="194" t="s">
        <v>40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134</v>
      </c>
      <c r="AT137" s="197" t="s">
        <v>129</v>
      </c>
      <c r="AU137" s="197" t="s">
        <v>85</v>
      </c>
      <c r="AY137" s="17" t="s">
        <v>127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83</v>
      </c>
      <c r="BK137" s="198">
        <f>ROUND(I137*H137,2)</f>
        <v>0</v>
      </c>
      <c r="BL137" s="17" t="s">
        <v>134</v>
      </c>
      <c r="BM137" s="197" t="s">
        <v>617</v>
      </c>
    </row>
    <row r="138" spans="1:65" s="2" customFormat="1" ht="16.5" customHeight="1">
      <c r="A138" s="34"/>
      <c r="B138" s="35"/>
      <c r="C138" s="236" t="s">
        <v>159</v>
      </c>
      <c r="D138" s="236" t="s">
        <v>165</v>
      </c>
      <c r="E138" s="237" t="s">
        <v>479</v>
      </c>
      <c r="F138" s="238" t="s">
        <v>480</v>
      </c>
      <c r="G138" s="239" t="s">
        <v>146</v>
      </c>
      <c r="H138" s="240">
        <v>96</v>
      </c>
      <c r="I138" s="241"/>
      <c r="J138" s="242">
        <f>ROUND(I138*H138,2)</f>
        <v>0</v>
      </c>
      <c r="K138" s="238" t="s">
        <v>436</v>
      </c>
      <c r="L138" s="243"/>
      <c r="M138" s="244" t="s">
        <v>1</v>
      </c>
      <c r="N138" s="245" t="s">
        <v>40</v>
      </c>
      <c r="O138" s="71"/>
      <c r="P138" s="195">
        <f>O138*H138</f>
        <v>0</v>
      </c>
      <c r="Q138" s="195">
        <v>0.21</v>
      </c>
      <c r="R138" s="195">
        <f>Q138*H138</f>
        <v>20.16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169</v>
      </c>
      <c r="AT138" s="197" t="s">
        <v>165</v>
      </c>
      <c r="AU138" s="197" t="s">
        <v>85</v>
      </c>
      <c r="AY138" s="17" t="s">
        <v>127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83</v>
      </c>
      <c r="BK138" s="198">
        <f>ROUND(I138*H138,2)</f>
        <v>0</v>
      </c>
      <c r="BL138" s="17" t="s">
        <v>134</v>
      </c>
      <c r="BM138" s="197" t="s">
        <v>618</v>
      </c>
    </row>
    <row r="139" spans="2:51" s="13" customFormat="1" ht="11.25">
      <c r="B139" s="204"/>
      <c r="C139" s="205"/>
      <c r="D139" s="199" t="s">
        <v>138</v>
      </c>
      <c r="E139" s="206" t="s">
        <v>1</v>
      </c>
      <c r="F139" s="207" t="s">
        <v>619</v>
      </c>
      <c r="G139" s="205"/>
      <c r="H139" s="208">
        <v>96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138</v>
      </c>
      <c r="AU139" s="214" t="s">
        <v>85</v>
      </c>
      <c r="AV139" s="13" t="s">
        <v>85</v>
      </c>
      <c r="AW139" s="13" t="s">
        <v>31</v>
      </c>
      <c r="AX139" s="13" t="s">
        <v>83</v>
      </c>
      <c r="AY139" s="214" t="s">
        <v>127</v>
      </c>
    </row>
    <row r="140" spans="1:65" s="2" customFormat="1" ht="37.9" customHeight="1">
      <c r="A140" s="34"/>
      <c r="B140" s="35"/>
      <c r="C140" s="186" t="s">
        <v>164</v>
      </c>
      <c r="D140" s="186" t="s">
        <v>129</v>
      </c>
      <c r="E140" s="187" t="s">
        <v>483</v>
      </c>
      <c r="F140" s="188" t="s">
        <v>484</v>
      </c>
      <c r="G140" s="189" t="s">
        <v>132</v>
      </c>
      <c r="H140" s="190">
        <v>480</v>
      </c>
      <c r="I140" s="191"/>
      <c r="J140" s="192">
        <f>ROUND(I140*H140,2)</f>
        <v>0</v>
      </c>
      <c r="K140" s="188" t="s">
        <v>436</v>
      </c>
      <c r="L140" s="39"/>
      <c r="M140" s="193" t="s">
        <v>1</v>
      </c>
      <c r="N140" s="194" t="s">
        <v>40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134</v>
      </c>
      <c r="AT140" s="197" t="s">
        <v>129</v>
      </c>
      <c r="AU140" s="197" t="s">
        <v>85</v>
      </c>
      <c r="AY140" s="17" t="s">
        <v>127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83</v>
      </c>
      <c r="BK140" s="198">
        <f>ROUND(I140*H140,2)</f>
        <v>0</v>
      </c>
      <c r="BL140" s="17" t="s">
        <v>134</v>
      </c>
      <c r="BM140" s="197" t="s">
        <v>620</v>
      </c>
    </row>
    <row r="141" spans="1:65" s="2" customFormat="1" ht="16.5" customHeight="1">
      <c r="A141" s="34"/>
      <c r="B141" s="35"/>
      <c r="C141" s="236" t="s">
        <v>173</v>
      </c>
      <c r="D141" s="236" t="s">
        <v>165</v>
      </c>
      <c r="E141" s="237" t="s">
        <v>486</v>
      </c>
      <c r="F141" s="238" t="s">
        <v>487</v>
      </c>
      <c r="G141" s="239" t="s">
        <v>488</v>
      </c>
      <c r="H141" s="240">
        <v>9.6</v>
      </c>
      <c r="I141" s="241"/>
      <c r="J141" s="242">
        <f>ROUND(I141*H141,2)</f>
        <v>0</v>
      </c>
      <c r="K141" s="238" t="s">
        <v>436</v>
      </c>
      <c r="L141" s="243"/>
      <c r="M141" s="244" t="s">
        <v>1</v>
      </c>
      <c r="N141" s="245" t="s">
        <v>40</v>
      </c>
      <c r="O141" s="71"/>
      <c r="P141" s="195">
        <f>O141*H141</f>
        <v>0</v>
      </c>
      <c r="Q141" s="195">
        <v>0.001</v>
      </c>
      <c r="R141" s="195">
        <f>Q141*H141</f>
        <v>0.0096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169</v>
      </c>
      <c r="AT141" s="197" t="s">
        <v>165</v>
      </c>
      <c r="AU141" s="197" t="s">
        <v>85</v>
      </c>
      <c r="AY141" s="17" t="s">
        <v>127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83</v>
      </c>
      <c r="BK141" s="198">
        <f>ROUND(I141*H141,2)</f>
        <v>0</v>
      </c>
      <c r="BL141" s="17" t="s">
        <v>134</v>
      </c>
      <c r="BM141" s="197" t="s">
        <v>621</v>
      </c>
    </row>
    <row r="142" spans="2:51" s="13" customFormat="1" ht="11.25">
      <c r="B142" s="204"/>
      <c r="C142" s="205"/>
      <c r="D142" s="199" t="s">
        <v>138</v>
      </c>
      <c r="E142" s="206" t="s">
        <v>1</v>
      </c>
      <c r="F142" s="207" t="s">
        <v>622</v>
      </c>
      <c r="G142" s="205"/>
      <c r="H142" s="208">
        <v>9.6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138</v>
      </c>
      <c r="AU142" s="214" t="s">
        <v>85</v>
      </c>
      <c r="AV142" s="13" t="s">
        <v>85</v>
      </c>
      <c r="AW142" s="13" t="s">
        <v>31</v>
      </c>
      <c r="AX142" s="13" t="s">
        <v>83</v>
      </c>
      <c r="AY142" s="214" t="s">
        <v>127</v>
      </c>
    </row>
    <row r="143" spans="1:65" s="2" customFormat="1" ht="33" customHeight="1">
      <c r="A143" s="34"/>
      <c r="B143" s="35"/>
      <c r="C143" s="186" t="s">
        <v>169</v>
      </c>
      <c r="D143" s="186" t="s">
        <v>129</v>
      </c>
      <c r="E143" s="187" t="s">
        <v>491</v>
      </c>
      <c r="F143" s="188" t="s">
        <v>492</v>
      </c>
      <c r="G143" s="189" t="s">
        <v>132</v>
      </c>
      <c r="H143" s="190">
        <v>825</v>
      </c>
      <c r="I143" s="191"/>
      <c r="J143" s="192">
        <f>ROUND(I143*H143,2)</f>
        <v>0</v>
      </c>
      <c r="K143" s="188" t="s">
        <v>436</v>
      </c>
      <c r="L143" s="39"/>
      <c r="M143" s="193" t="s">
        <v>1</v>
      </c>
      <c r="N143" s="194" t="s">
        <v>40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134</v>
      </c>
      <c r="AT143" s="197" t="s">
        <v>129</v>
      </c>
      <c r="AU143" s="197" t="s">
        <v>85</v>
      </c>
      <c r="AY143" s="17" t="s">
        <v>127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83</v>
      </c>
      <c r="BK143" s="198">
        <f>ROUND(I143*H143,2)</f>
        <v>0</v>
      </c>
      <c r="BL143" s="17" t="s">
        <v>134</v>
      </c>
      <c r="BM143" s="197" t="s">
        <v>623</v>
      </c>
    </row>
    <row r="144" spans="2:51" s="13" customFormat="1" ht="11.25">
      <c r="B144" s="204"/>
      <c r="C144" s="205"/>
      <c r="D144" s="199" t="s">
        <v>138</v>
      </c>
      <c r="E144" s="206" t="s">
        <v>1</v>
      </c>
      <c r="F144" s="207" t="s">
        <v>624</v>
      </c>
      <c r="G144" s="205"/>
      <c r="H144" s="208">
        <v>750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138</v>
      </c>
      <c r="AU144" s="214" t="s">
        <v>85</v>
      </c>
      <c r="AV144" s="13" t="s">
        <v>85</v>
      </c>
      <c r="AW144" s="13" t="s">
        <v>31</v>
      </c>
      <c r="AX144" s="13" t="s">
        <v>75</v>
      </c>
      <c r="AY144" s="214" t="s">
        <v>127</v>
      </c>
    </row>
    <row r="145" spans="2:51" s="13" customFormat="1" ht="11.25">
      <c r="B145" s="204"/>
      <c r="C145" s="205"/>
      <c r="D145" s="199" t="s">
        <v>138</v>
      </c>
      <c r="E145" s="206" t="s">
        <v>1</v>
      </c>
      <c r="F145" s="207" t="s">
        <v>625</v>
      </c>
      <c r="G145" s="205"/>
      <c r="H145" s="208">
        <v>825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138</v>
      </c>
      <c r="AU145" s="214" t="s">
        <v>85</v>
      </c>
      <c r="AV145" s="13" t="s">
        <v>85</v>
      </c>
      <c r="AW145" s="13" t="s">
        <v>31</v>
      </c>
      <c r="AX145" s="13" t="s">
        <v>83</v>
      </c>
      <c r="AY145" s="214" t="s">
        <v>127</v>
      </c>
    </row>
    <row r="146" spans="2:63" s="12" customFormat="1" ht="22.9" customHeight="1">
      <c r="B146" s="170"/>
      <c r="C146" s="171"/>
      <c r="D146" s="172" t="s">
        <v>74</v>
      </c>
      <c r="E146" s="184" t="s">
        <v>85</v>
      </c>
      <c r="F146" s="184" t="s">
        <v>626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SUM(P147:P151)</f>
        <v>0</v>
      </c>
      <c r="Q146" s="178"/>
      <c r="R146" s="179">
        <f>SUM(R147:R151)</f>
        <v>21.998389999999997</v>
      </c>
      <c r="S146" s="178"/>
      <c r="T146" s="180">
        <f>SUM(T147:T151)</f>
        <v>0</v>
      </c>
      <c r="AR146" s="181" t="s">
        <v>83</v>
      </c>
      <c r="AT146" s="182" t="s">
        <v>74</v>
      </c>
      <c r="AU146" s="182" t="s">
        <v>83</v>
      </c>
      <c r="AY146" s="181" t="s">
        <v>127</v>
      </c>
      <c r="BK146" s="183">
        <f>SUM(BK147:BK151)</f>
        <v>0</v>
      </c>
    </row>
    <row r="147" spans="1:65" s="2" customFormat="1" ht="44.25" customHeight="1">
      <c r="A147" s="34"/>
      <c r="B147" s="35"/>
      <c r="C147" s="186" t="s">
        <v>184</v>
      </c>
      <c r="D147" s="186" t="s">
        <v>129</v>
      </c>
      <c r="E147" s="187" t="s">
        <v>627</v>
      </c>
      <c r="F147" s="188" t="s">
        <v>628</v>
      </c>
      <c r="G147" s="189" t="s">
        <v>146</v>
      </c>
      <c r="H147" s="190">
        <v>33.25</v>
      </c>
      <c r="I147" s="191"/>
      <c r="J147" s="192">
        <f>ROUND(I147*H147,2)</f>
        <v>0</v>
      </c>
      <c r="K147" s="188" t="s">
        <v>436</v>
      </c>
      <c r="L147" s="39"/>
      <c r="M147" s="193" t="s">
        <v>1</v>
      </c>
      <c r="N147" s="194" t="s">
        <v>40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134</v>
      </c>
      <c r="AT147" s="197" t="s">
        <v>129</v>
      </c>
      <c r="AU147" s="197" t="s">
        <v>85</v>
      </c>
      <c r="AY147" s="17" t="s">
        <v>127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83</v>
      </c>
      <c r="BK147" s="198">
        <f>ROUND(I147*H147,2)</f>
        <v>0</v>
      </c>
      <c r="BL147" s="17" t="s">
        <v>134</v>
      </c>
      <c r="BM147" s="197" t="s">
        <v>629</v>
      </c>
    </row>
    <row r="148" spans="2:51" s="13" customFormat="1" ht="11.25">
      <c r="B148" s="204"/>
      <c r="C148" s="205"/>
      <c r="D148" s="199" t="s">
        <v>138</v>
      </c>
      <c r="E148" s="206" t="s">
        <v>1</v>
      </c>
      <c r="F148" s="207" t="s">
        <v>630</v>
      </c>
      <c r="G148" s="205"/>
      <c r="H148" s="208">
        <v>33.25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138</v>
      </c>
      <c r="AU148" s="214" t="s">
        <v>85</v>
      </c>
      <c r="AV148" s="13" t="s">
        <v>85</v>
      </c>
      <c r="AW148" s="13" t="s">
        <v>31</v>
      </c>
      <c r="AX148" s="13" t="s">
        <v>83</v>
      </c>
      <c r="AY148" s="214" t="s">
        <v>127</v>
      </c>
    </row>
    <row r="149" spans="1:65" s="2" customFormat="1" ht="16.5" customHeight="1">
      <c r="A149" s="34"/>
      <c r="B149" s="35"/>
      <c r="C149" s="186" t="s">
        <v>189</v>
      </c>
      <c r="D149" s="186" t="s">
        <v>129</v>
      </c>
      <c r="E149" s="187" t="s">
        <v>631</v>
      </c>
      <c r="F149" s="188" t="s">
        <v>632</v>
      </c>
      <c r="G149" s="189" t="s">
        <v>146</v>
      </c>
      <c r="H149" s="190">
        <v>9.5</v>
      </c>
      <c r="I149" s="191"/>
      <c r="J149" s="192">
        <f>ROUND(I149*H149,2)</f>
        <v>0</v>
      </c>
      <c r="K149" s="188" t="s">
        <v>436</v>
      </c>
      <c r="L149" s="39"/>
      <c r="M149" s="193" t="s">
        <v>1</v>
      </c>
      <c r="N149" s="194" t="s">
        <v>40</v>
      </c>
      <c r="O149" s="71"/>
      <c r="P149" s="195">
        <f>O149*H149</f>
        <v>0</v>
      </c>
      <c r="Q149" s="195">
        <v>2.30102</v>
      </c>
      <c r="R149" s="195">
        <f>Q149*H149</f>
        <v>21.859689999999997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134</v>
      </c>
      <c r="AT149" s="197" t="s">
        <v>129</v>
      </c>
      <c r="AU149" s="197" t="s">
        <v>85</v>
      </c>
      <c r="AY149" s="17" t="s">
        <v>127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83</v>
      </c>
      <c r="BK149" s="198">
        <f>ROUND(I149*H149,2)</f>
        <v>0</v>
      </c>
      <c r="BL149" s="17" t="s">
        <v>134</v>
      </c>
      <c r="BM149" s="197" t="s">
        <v>633</v>
      </c>
    </row>
    <row r="150" spans="2:51" s="13" customFormat="1" ht="11.25">
      <c r="B150" s="204"/>
      <c r="C150" s="205"/>
      <c r="D150" s="199" t="s">
        <v>138</v>
      </c>
      <c r="E150" s="206" t="s">
        <v>1</v>
      </c>
      <c r="F150" s="207" t="s">
        <v>634</v>
      </c>
      <c r="G150" s="205"/>
      <c r="H150" s="208">
        <v>9.5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138</v>
      </c>
      <c r="AU150" s="214" t="s">
        <v>85</v>
      </c>
      <c r="AV150" s="13" t="s">
        <v>85</v>
      </c>
      <c r="AW150" s="13" t="s">
        <v>31</v>
      </c>
      <c r="AX150" s="13" t="s">
        <v>83</v>
      </c>
      <c r="AY150" s="214" t="s">
        <v>127</v>
      </c>
    </row>
    <row r="151" spans="1:65" s="2" customFormat="1" ht="24.2" customHeight="1">
      <c r="A151" s="34"/>
      <c r="B151" s="35"/>
      <c r="C151" s="186" t="s">
        <v>196</v>
      </c>
      <c r="D151" s="186" t="s">
        <v>129</v>
      </c>
      <c r="E151" s="187" t="s">
        <v>635</v>
      </c>
      <c r="F151" s="188" t="s">
        <v>636</v>
      </c>
      <c r="G151" s="189" t="s">
        <v>176</v>
      </c>
      <c r="H151" s="190">
        <v>190</v>
      </c>
      <c r="I151" s="191"/>
      <c r="J151" s="192">
        <f>ROUND(I151*H151,2)</f>
        <v>0</v>
      </c>
      <c r="K151" s="188" t="s">
        <v>436</v>
      </c>
      <c r="L151" s="39"/>
      <c r="M151" s="193" t="s">
        <v>1</v>
      </c>
      <c r="N151" s="194" t="s">
        <v>40</v>
      </c>
      <c r="O151" s="71"/>
      <c r="P151" s="195">
        <f>O151*H151</f>
        <v>0</v>
      </c>
      <c r="Q151" s="195">
        <v>0.00073</v>
      </c>
      <c r="R151" s="195">
        <f>Q151*H151</f>
        <v>0.1387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134</v>
      </c>
      <c r="AT151" s="197" t="s">
        <v>129</v>
      </c>
      <c r="AU151" s="197" t="s">
        <v>85</v>
      </c>
      <c r="AY151" s="17" t="s">
        <v>127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83</v>
      </c>
      <c r="BK151" s="198">
        <f>ROUND(I151*H151,2)</f>
        <v>0</v>
      </c>
      <c r="BL151" s="17" t="s">
        <v>134</v>
      </c>
      <c r="BM151" s="197" t="s">
        <v>637</v>
      </c>
    </row>
    <row r="152" spans="2:63" s="12" customFormat="1" ht="22.9" customHeight="1">
      <c r="B152" s="170"/>
      <c r="C152" s="171"/>
      <c r="D152" s="172" t="s">
        <v>74</v>
      </c>
      <c r="E152" s="184" t="s">
        <v>159</v>
      </c>
      <c r="F152" s="184" t="s">
        <v>195</v>
      </c>
      <c r="G152" s="171"/>
      <c r="H152" s="171"/>
      <c r="I152" s="174"/>
      <c r="J152" s="185">
        <f>BK152</f>
        <v>0</v>
      </c>
      <c r="K152" s="171"/>
      <c r="L152" s="176"/>
      <c r="M152" s="177"/>
      <c r="N152" s="178"/>
      <c r="O152" s="178"/>
      <c r="P152" s="179">
        <f>SUM(P153:P158)</f>
        <v>0</v>
      </c>
      <c r="Q152" s="178"/>
      <c r="R152" s="179">
        <f>SUM(R153:R158)</f>
        <v>199.59</v>
      </c>
      <c r="S152" s="178"/>
      <c r="T152" s="180">
        <f>SUM(T153:T158)</f>
        <v>0</v>
      </c>
      <c r="AR152" s="181" t="s">
        <v>83</v>
      </c>
      <c r="AT152" s="182" t="s">
        <v>74</v>
      </c>
      <c r="AU152" s="182" t="s">
        <v>83</v>
      </c>
      <c r="AY152" s="181" t="s">
        <v>127</v>
      </c>
      <c r="BK152" s="183">
        <f>SUM(BK153:BK158)</f>
        <v>0</v>
      </c>
    </row>
    <row r="153" spans="1:65" s="2" customFormat="1" ht="33" customHeight="1">
      <c r="A153" s="34"/>
      <c r="B153" s="35"/>
      <c r="C153" s="186" t="s">
        <v>200</v>
      </c>
      <c r="D153" s="186" t="s">
        <v>129</v>
      </c>
      <c r="E153" s="187" t="s">
        <v>638</v>
      </c>
      <c r="F153" s="188" t="s">
        <v>639</v>
      </c>
      <c r="G153" s="189" t="s">
        <v>132</v>
      </c>
      <c r="H153" s="190">
        <v>825</v>
      </c>
      <c r="I153" s="191"/>
      <c r="J153" s="192">
        <f>ROUND(I153*H153,2)</f>
        <v>0</v>
      </c>
      <c r="K153" s="188" t="s">
        <v>436</v>
      </c>
      <c r="L153" s="39"/>
      <c r="M153" s="193" t="s">
        <v>1</v>
      </c>
      <c r="N153" s="194" t="s">
        <v>40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134</v>
      </c>
      <c r="AT153" s="197" t="s">
        <v>129</v>
      </c>
      <c r="AU153" s="197" t="s">
        <v>85</v>
      </c>
      <c r="AY153" s="17" t="s">
        <v>127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83</v>
      </c>
      <c r="BK153" s="198">
        <f>ROUND(I153*H153,2)</f>
        <v>0</v>
      </c>
      <c r="BL153" s="17" t="s">
        <v>134</v>
      </c>
      <c r="BM153" s="197" t="s">
        <v>640</v>
      </c>
    </row>
    <row r="154" spans="2:51" s="13" customFormat="1" ht="11.25">
      <c r="B154" s="204"/>
      <c r="C154" s="205"/>
      <c r="D154" s="199" t="s">
        <v>138</v>
      </c>
      <c r="E154" s="206" t="s">
        <v>1</v>
      </c>
      <c r="F154" s="207" t="s">
        <v>625</v>
      </c>
      <c r="G154" s="205"/>
      <c r="H154" s="208">
        <v>825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138</v>
      </c>
      <c r="AU154" s="214" t="s">
        <v>85</v>
      </c>
      <c r="AV154" s="13" t="s">
        <v>85</v>
      </c>
      <c r="AW154" s="13" t="s">
        <v>31</v>
      </c>
      <c r="AX154" s="13" t="s">
        <v>83</v>
      </c>
      <c r="AY154" s="214" t="s">
        <v>127</v>
      </c>
    </row>
    <row r="155" spans="1:65" s="2" customFormat="1" ht="37.9" customHeight="1">
      <c r="A155" s="34"/>
      <c r="B155" s="35"/>
      <c r="C155" s="186" t="s">
        <v>206</v>
      </c>
      <c r="D155" s="186" t="s">
        <v>129</v>
      </c>
      <c r="E155" s="187" t="s">
        <v>207</v>
      </c>
      <c r="F155" s="188" t="s">
        <v>641</v>
      </c>
      <c r="G155" s="189" t="s">
        <v>132</v>
      </c>
      <c r="H155" s="190">
        <v>750</v>
      </c>
      <c r="I155" s="191"/>
      <c r="J155" s="192">
        <f>ROUND(I155*H155,2)</f>
        <v>0</v>
      </c>
      <c r="K155" s="188" t="s">
        <v>436</v>
      </c>
      <c r="L155" s="39"/>
      <c r="M155" s="193" t="s">
        <v>1</v>
      </c>
      <c r="N155" s="194" t="s">
        <v>40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134</v>
      </c>
      <c r="AT155" s="197" t="s">
        <v>129</v>
      </c>
      <c r="AU155" s="197" t="s">
        <v>85</v>
      </c>
      <c r="AY155" s="17" t="s">
        <v>127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83</v>
      </c>
      <c r="BK155" s="198">
        <f>ROUND(I155*H155,2)</f>
        <v>0</v>
      </c>
      <c r="BL155" s="17" t="s">
        <v>134</v>
      </c>
      <c r="BM155" s="197" t="s">
        <v>642</v>
      </c>
    </row>
    <row r="156" spans="1:65" s="2" customFormat="1" ht="78" customHeight="1">
      <c r="A156" s="34"/>
      <c r="B156" s="35"/>
      <c r="C156" s="186" t="s">
        <v>210</v>
      </c>
      <c r="D156" s="186" t="s">
        <v>129</v>
      </c>
      <c r="E156" s="187" t="s">
        <v>643</v>
      </c>
      <c r="F156" s="188" t="s">
        <v>644</v>
      </c>
      <c r="G156" s="189" t="s">
        <v>132</v>
      </c>
      <c r="H156" s="190">
        <v>750</v>
      </c>
      <c r="I156" s="191"/>
      <c r="J156" s="192">
        <f>ROUND(I156*H156,2)</f>
        <v>0</v>
      </c>
      <c r="K156" s="188" t="s">
        <v>436</v>
      </c>
      <c r="L156" s="39"/>
      <c r="M156" s="193" t="s">
        <v>1</v>
      </c>
      <c r="N156" s="194" t="s">
        <v>40</v>
      </c>
      <c r="O156" s="71"/>
      <c r="P156" s="195">
        <f>O156*H156</f>
        <v>0</v>
      </c>
      <c r="Q156" s="195">
        <v>0.11162</v>
      </c>
      <c r="R156" s="195">
        <f>Q156*H156</f>
        <v>83.715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134</v>
      </c>
      <c r="AT156" s="197" t="s">
        <v>129</v>
      </c>
      <c r="AU156" s="197" t="s">
        <v>85</v>
      </c>
      <c r="AY156" s="17" t="s">
        <v>127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83</v>
      </c>
      <c r="BK156" s="198">
        <f>ROUND(I156*H156,2)</f>
        <v>0</v>
      </c>
      <c r="BL156" s="17" t="s">
        <v>134</v>
      </c>
      <c r="BM156" s="197" t="s">
        <v>645</v>
      </c>
    </row>
    <row r="157" spans="1:65" s="2" customFormat="1" ht="21.75" customHeight="1">
      <c r="A157" s="34"/>
      <c r="B157" s="35"/>
      <c r="C157" s="236" t="s">
        <v>8</v>
      </c>
      <c r="D157" s="236" t="s">
        <v>165</v>
      </c>
      <c r="E157" s="237" t="s">
        <v>646</v>
      </c>
      <c r="F157" s="238" t="s">
        <v>647</v>
      </c>
      <c r="G157" s="239" t="s">
        <v>132</v>
      </c>
      <c r="H157" s="240">
        <v>772.5</v>
      </c>
      <c r="I157" s="241"/>
      <c r="J157" s="242">
        <f>ROUND(I157*H157,2)</f>
        <v>0</v>
      </c>
      <c r="K157" s="238" t="s">
        <v>436</v>
      </c>
      <c r="L157" s="243"/>
      <c r="M157" s="244" t="s">
        <v>1</v>
      </c>
      <c r="N157" s="245" t="s">
        <v>40</v>
      </c>
      <c r="O157" s="71"/>
      <c r="P157" s="195">
        <f>O157*H157</f>
        <v>0</v>
      </c>
      <c r="Q157" s="195">
        <v>0.15</v>
      </c>
      <c r="R157" s="195">
        <f>Q157*H157</f>
        <v>115.875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169</v>
      </c>
      <c r="AT157" s="197" t="s">
        <v>165</v>
      </c>
      <c r="AU157" s="197" t="s">
        <v>85</v>
      </c>
      <c r="AY157" s="17" t="s">
        <v>127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83</v>
      </c>
      <c r="BK157" s="198">
        <f>ROUND(I157*H157,2)</f>
        <v>0</v>
      </c>
      <c r="BL157" s="17" t="s">
        <v>134</v>
      </c>
      <c r="BM157" s="197" t="s">
        <v>648</v>
      </c>
    </row>
    <row r="158" spans="2:51" s="13" customFormat="1" ht="11.25">
      <c r="B158" s="204"/>
      <c r="C158" s="205"/>
      <c r="D158" s="199" t="s">
        <v>138</v>
      </c>
      <c r="E158" s="206" t="s">
        <v>1</v>
      </c>
      <c r="F158" s="207" t="s">
        <v>649</v>
      </c>
      <c r="G158" s="205"/>
      <c r="H158" s="208">
        <v>772.5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138</v>
      </c>
      <c r="AU158" s="214" t="s">
        <v>85</v>
      </c>
      <c r="AV158" s="13" t="s">
        <v>85</v>
      </c>
      <c r="AW158" s="13" t="s">
        <v>31</v>
      </c>
      <c r="AX158" s="13" t="s">
        <v>83</v>
      </c>
      <c r="AY158" s="214" t="s">
        <v>127</v>
      </c>
    </row>
    <row r="159" spans="2:63" s="12" customFormat="1" ht="22.9" customHeight="1">
      <c r="B159" s="170"/>
      <c r="C159" s="171"/>
      <c r="D159" s="172" t="s">
        <v>74</v>
      </c>
      <c r="E159" s="184" t="s">
        <v>169</v>
      </c>
      <c r="F159" s="184" t="s">
        <v>240</v>
      </c>
      <c r="G159" s="171"/>
      <c r="H159" s="171"/>
      <c r="I159" s="174"/>
      <c r="J159" s="185">
        <f>BK159</f>
        <v>0</v>
      </c>
      <c r="K159" s="171"/>
      <c r="L159" s="176"/>
      <c r="M159" s="177"/>
      <c r="N159" s="178"/>
      <c r="O159" s="178"/>
      <c r="P159" s="179">
        <f>SUM(P160:P172)</f>
        <v>0</v>
      </c>
      <c r="Q159" s="178"/>
      <c r="R159" s="179">
        <f>SUM(R160:R172)</f>
        <v>12.7702</v>
      </c>
      <c r="S159" s="178"/>
      <c r="T159" s="180">
        <f>SUM(T160:T172)</f>
        <v>0</v>
      </c>
      <c r="AR159" s="181" t="s">
        <v>83</v>
      </c>
      <c r="AT159" s="182" t="s">
        <v>74</v>
      </c>
      <c r="AU159" s="182" t="s">
        <v>83</v>
      </c>
      <c r="AY159" s="181" t="s">
        <v>127</v>
      </c>
      <c r="BK159" s="183">
        <f>SUM(BK160:BK172)</f>
        <v>0</v>
      </c>
    </row>
    <row r="160" spans="1:65" s="2" customFormat="1" ht="24.2" customHeight="1">
      <c r="A160" s="34"/>
      <c r="B160" s="35"/>
      <c r="C160" s="186" t="s">
        <v>220</v>
      </c>
      <c r="D160" s="186" t="s">
        <v>129</v>
      </c>
      <c r="E160" s="187" t="s">
        <v>650</v>
      </c>
      <c r="F160" s="188" t="s">
        <v>651</v>
      </c>
      <c r="G160" s="189" t="s">
        <v>270</v>
      </c>
      <c r="H160" s="190">
        <v>6</v>
      </c>
      <c r="I160" s="191"/>
      <c r="J160" s="192">
        <f aca="true" t="shared" si="0" ref="J160:J172">ROUND(I160*H160,2)</f>
        <v>0</v>
      </c>
      <c r="K160" s="188" t="s">
        <v>436</v>
      </c>
      <c r="L160" s="39"/>
      <c r="M160" s="193" t="s">
        <v>1</v>
      </c>
      <c r="N160" s="194" t="s">
        <v>40</v>
      </c>
      <c r="O160" s="71"/>
      <c r="P160" s="195">
        <f aca="true" t="shared" si="1" ref="P160:P172">O160*H160</f>
        <v>0</v>
      </c>
      <c r="Q160" s="195">
        <v>0.12422</v>
      </c>
      <c r="R160" s="195">
        <f aca="true" t="shared" si="2" ref="R160:R172">Q160*H160</f>
        <v>0.74532</v>
      </c>
      <c r="S160" s="195">
        <v>0</v>
      </c>
      <c r="T160" s="196">
        <f aca="true" t="shared" si="3" ref="T160:T172"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134</v>
      </c>
      <c r="AT160" s="197" t="s">
        <v>129</v>
      </c>
      <c r="AU160" s="197" t="s">
        <v>85</v>
      </c>
      <c r="AY160" s="17" t="s">
        <v>127</v>
      </c>
      <c r="BE160" s="198">
        <f aca="true" t="shared" si="4" ref="BE160:BE172">IF(N160="základní",J160,0)</f>
        <v>0</v>
      </c>
      <c r="BF160" s="198">
        <f aca="true" t="shared" si="5" ref="BF160:BF172">IF(N160="snížená",J160,0)</f>
        <v>0</v>
      </c>
      <c r="BG160" s="198">
        <f aca="true" t="shared" si="6" ref="BG160:BG172">IF(N160="zákl. přenesená",J160,0)</f>
        <v>0</v>
      </c>
      <c r="BH160" s="198">
        <f aca="true" t="shared" si="7" ref="BH160:BH172">IF(N160="sníž. přenesená",J160,0)</f>
        <v>0</v>
      </c>
      <c r="BI160" s="198">
        <f aca="true" t="shared" si="8" ref="BI160:BI172">IF(N160="nulová",J160,0)</f>
        <v>0</v>
      </c>
      <c r="BJ160" s="17" t="s">
        <v>83</v>
      </c>
      <c r="BK160" s="198">
        <f aca="true" t="shared" si="9" ref="BK160:BK172">ROUND(I160*H160,2)</f>
        <v>0</v>
      </c>
      <c r="BL160" s="17" t="s">
        <v>134</v>
      </c>
      <c r="BM160" s="197" t="s">
        <v>652</v>
      </c>
    </row>
    <row r="161" spans="1:65" s="2" customFormat="1" ht="21.75" customHeight="1">
      <c r="A161" s="34"/>
      <c r="B161" s="35"/>
      <c r="C161" s="236" t="s">
        <v>224</v>
      </c>
      <c r="D161" s="236" t="s">
        <v>165</v>
      </c>
      <c r="E161" s="237" t="s">
        <v>273</v>
      </c>
      <c r="F161" s="238" t="s">
        <v>274</v>
      </c>
      <c r="G161" s="239" t="s">
        <v>270</v>
      </c>
      <c r="H161" s="240">
        <v>6</v>
      </c>
      <c r="I161" s="241"/>
      <c r="J161" s="242">
        <f t="shared" si="0"/>
        <v>0</v>
      </c>
      <c r="K161" s="238" t="s">
        <v>436</v>
      </c>
      <c r="L161" s="243"/>
      <c r="M161" s="244" t="s">
        <v>1</v>
      </c>
      <c r="N161" s="245" t="s">
        <v>40</v>
      </c>
      <c r="O161" s="71"/>
      <c r="P161" s="195">
        <f t="shared" si="1"/>
        <v>0</v>
      </c>
      <c r="Q161" s="195">
        <v>0.067</v>
      </c>
      <c r="R161" s="195">
        <f t="shared" si="2"/>
        <v>0.402</v>
      </c>
      <c r="S161" s="195">
        <v>0</v>
      </c>
      <c r="T161" s="196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169</v>
      </c>
      <c r="AT161" s="197" t="s">
        <v>165</v>
      </c>
      <c r="AU161" s="197" t="s">
        <v>85</v>
      </c>
      <c r="AY161" s="17" t="s">
        <v>127</v>
      </c>
      <c r="BE161" s="198">
        <f t="shared" si="4"/>
        <v>0</v>
      </c>
      <c r="BF161" s="198">
        <f t="shared" si="5"/>
        <v>0</v>
      </c>
      <c r="BG161" s="198">
        <f t="shared" si="6"/>
        <v>0</v>
      </c>
      <c r="BH161" s="198">
        <f t="shared" si="7"/>
        <v>0</v>
      </c>
      <c r="BI161" s="198">
        <f t="shared" si="8"/>
        <v>0</v>
      </c>
      <c r="BJ161" s="17" t="s">
        <v>83</v>
      </c>
      <c r="BK161" s="198">
        <f t="shared" si="9"/>
        <v>0</v>
      </c>
      <c r="BL161" s="17" t="s">
        <v>134</v>
      </c>
      <c r="BM161" s="197" t="s">
        <v>653</v>
      </c>
    </row>
    <row r="162" spans="1:65" s="2" customFormat="1" ht="24.2" customHeight="1">
      <c r="A162" s="34"/>
      <c r="B162" s="35"/>
      <c r="C162" s="186" t="s">
        <v>228</v>
      </c>
      <c r="D162" s="186" t="s">
        <v>129</v>
      </c>
      <c r="E162" s="187" t="s">
        <v>277</v>
      </c>
      <c r="F162" s="188" t="s">
        <v>278</v>
      </c>
      <c r="G162" s="189" t="s">
        <v>270</v>
      </c>
      <c r="H162" s="190">
        <v>12</v>
      </c>
      <c r="I162" s="191"/>
      <c r="J162" s="192">
        <f t="shared" si="0"/>
        <v>0</v>
      </c>
      <c r="K162" s="188" t="s">
        <v>436</v>
      </c>
      <c r="L162" s="39"/>
      <c r="M162" s="193" t="s">
        <v>1</v>
      </c>
      <c r="N162" s="194" t="s">
        <v>40</v>
      </c>
      <c r="O162" s="71"/>
      <c r="P162" s="195">
        <f t="shared" si="1"/>
        <v>0</v>
      </c>
      <c r="Q162" s="195">
        <v>0.02972</v>
      </c>
      <c r="R162" s="195">
        <f t="shared" si="2"/>
        <v>0.35664</v>
      </c>
      <c r="S162" s="195">
        <v>0</v>
      </c>
      <c r="T162" s="196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134</v>
      </c>
      <c r="AT162" s="197" t="s">
        <v>129</v>
      </c>
      <c r="AU162" s="197" t="s">
        <v>85</v>
      </c>
      <c r="AY162" s="17" t="s">
        <v>127</v>
      </c>
      <c r="BE162" s="198">
        <f t="shared" si="4"/>
        <v>0</v>
      </c>
      <c r="BF162" s="198">
        <f t="shared" si="5"/>
        <v>0</v>
      </c>
      <c r="BG162" s="198">
        <f t="shared" si="6"/>
        <v>0</v>
      </c>
      <c r="BH162" s="198">
        <f t="shared" si="7"/>
        <v>0</v>
      </c>
      <c r="BI162" s="198">
        <f t="shared" si="8"/>
        <v>0</v>
      </c>
      <c r="BJ162" s="17" t="s">
        <v>83</v>
      </c>
      <c r="BK162" s="198">
        <f t="shared" si="9"/>
        <v>0</v>
      </c>
      <c r="BL162" s="17" t="s">
        <v>134</v>
      </c>
      <c r="BM162" s="197" t="s">
        <v>654</v>
      </c>
    </row>
    <row r="163" spans="1:65" s="2" customFormat="1" ht="24.2" customHeight="1">
      <c r="A163" s="34"/>
      <c r="B163" s="35"/>
      <c r="C163" s="236" t="s">
        <v>232</v>
      </c>
      <c r="D163" s="236" t="s">
        <v>165</v>
      </c>
      <c r="E163" s="237" t="s">
        <v>655</v>
      </c>
      <c r="F163" s="238" t="s">
        <v>656</v>
      </c>
      <c r="G163" s="239" t="s">
        <v>270</v>
      </c>
      <c r="H163" s="240">
        <v>6</v>
      </c>
      <c r="I163" s="241"/>
      <c r="J163" s="242">
        <f t="shared" si="0"/>
        <v>0</v>
      </c>
      <c r="K163" s="238" t="s">
        <v>436</v>
      </c>
      <c r="L163" s="243"/>
      <c r="M163" s="244" t="s">
        <v>1</v>
      </c>
      <c r="N163" s="245" t="s">
        <v>40</v>
      </c>
      <c r="O163" s="71"/>
      <c r="P163" s="195">
        <f t="shared" si="1"/>
        <v>0</v>
      </c>
      <c r="Q163" s="195">
        <v>0.055</v>
      </c>
      <c r="R163" s="195">
        <f t="shared" si="2"/>
        <v>0.33</v>
      </c>
      <c r="S163" s="195">
        <v>0</v>
      </c>
      <c r="T163" s="196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169</v>
      </c>
      <c r="AT163" s="197" t="s">
        <v>165</v>
      </c>
      <c r="AU163" s="197" t="s">
        <v>85</v>
      </c>
      <c r="AY163" s="17" t="s">
        <v>127</v>
      </c>
      <c r="BE163" s="198">
        <f t="shared" si="4"/>
        <v>0</v>
      </c>
      <c r="BF163" s="198">
        <f t="shared" si="5"/>
        <v>0</v>
      </c>
      <c r="BG163" s="198">
        <f t="shared" si="6"/>
        <v>0</v>
      </c>
      <c r="BH163" s="198">
        <f t="shared" si="7"/>
        <v>0</v>
      </c>
      <c r="BI163" s="198">
        <f t="shared" si="8"/>
        <v>0</v>
      </c>
      <c r="BJ163" s="17" t="s">
        <v>83</v>
      </c>
      <c r="BK163" s="198">
        <f t="shared" si="9"/>
        <v>0</v>
      </c>
      <c r="BL163" s="17" t="s">
        <v>134</v>
      </c>
      <c r="BM163" s="197" t="s">
        <v>657</v>
      </c>
    </row>
    <row r="164" spans="1:65" s="2" customFormat="1" ht="16.5" customHeight="1">
      <c r="A164" s="34"/>
      <c r="B164" s="35"/>
      <c r="C164" s="236" t="s">
        <v>236</v>
      </c>
      <c r="D164" s="236" t="s">
        <v>165</v>
      </c>
      <c r="E164" s="237" t="s">
        <v>658</v>
      </c>
      <c r="F164" s="238" t="s">
        <v>659</v>
      </c>
      <c r="G164" s="239" t="s">
        <v>270</v>
      </c>
      <c r="H164" s="240">
        <v>6</v>
      </c>
      <c r="I164" s="241"/>
      <c r="J164" s="242">
        <f t="shared" si="0"/>
        <v>0</v>
      </c>
      <c r="K164" s="238" t="s">
        <v>436</v>
      </c>
      <c r="L164" s="243"/>
      <c r="M164" s="244" t="s">
        <v>1</v>
      </c>
      <c r="N164" s="245" t="s">
        <v>40</v>
      </c>
      <c r="O164" s="71"/>
      <c r="P164" s="195">
        <f t="shared" si="1"/>
        <v>0</v>
      </c>
      <c r="Q164" s="195">
        <v>0.103</v>
      </c>
      <c r="R164" s="195">
        <f t="shared" si="2"/>
        <v>0.618</v>
      </c>
      <c r="S164" s="195">
        <v>0</v>
      </c>
      <c r="T164" s="196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169</v>
      </c>
      <c r="AT164" s="197" t="s">
        <v>165</v>
      </c>
      <c r="AU164" s="197" t="s">
        <v>85</v>
      </c>
      <c r="AY164" s="17" t="s">
        <v>127</v>
      </c>
      <c r="BE164" s="198">
        <f t="shared" si="4"/>
        <v>0</v>
      </c>
      <c r="BF164" s="198">
        <f t="shared" si="5"/>
        <v>0</v>
      </c>
      <c r="BG164" s="198">
        <f t="shared" si="6"/>
        <v>0</v>
      </c>
      <c r="BH164" s="198">
        <f t="shared" si="7"/>
        <v>0</v>
      </c>
      <c r="BI164" s="198">
        <f t="shared" si="8"/>
        <v>0</v>
      </c>
      <c r="BJ164" s="17" t="s">
        <v>83</v>
      </c>
      <c r="BK164" s="198">
        <f t="shared" si="9"/>
        <v>0</v>
      </c>
      <c r="BL164" s="17" t="s">
        <v>134</v>
      </c>
      <c r="BM164" s="197" t="s">
        <v>660</v>
      </c>
    </row>
    <row r="165" spans="1:65" s="2" customFormat="1" ht="24.2" customHeight="1">
      <c r="A165" s="34"/>
      <c r="B165" s="35"/>
      <c r="C165" s="186" t="s">
        <v>7</v>
      </c>
      <c r="D165" s="186" t="s">
        <v>129</v>
      </c>
      <c r="E165" s="187" t="s">
        <v>661</v>
      </c>
      <c r="F165" s="188" t="s">
        <v>662</v>
      </c>
      <c r="G165" s="189" t="s">
        <v>270</v>
      </c>
      <c r="H165" s="190">
        <v>6</v>
      </c>
      <c r="I165" s="191"/>
      <c r="J165" s="192">
        <f t="shared" si="0"/>
        <v>0</v>
      </c>
      <c r="K165" s="188" t="s">
        <v>436</v>
      </c>
      <c r="L165" s="39"/>
      <c r="M165" s="193" t="s">
        <v>1</v>
      </c>
      <c r="N165" s="194" t="s">
        <v>40</v>
      </c>
      <c r="O165" s="71"/>
      <c r="P165" s="195">
        <f t="shared" si="1"/>
        <v>0</v>
      </c>
      <c r="Q165" s="195">
        <v>0.02972</v>
      </c>
      <c r="R165" s="195">
        <f t="shared" si="2"/>
        <v>0.17832</v>
      </c>
      <c r="S165" s="195">
        <v>0</v>
      </c>
      <c r="T165" s="196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134</v>
      </c>
      <c r="AT165" s="197" t="s">
        <v>129</v>
      </c>
      <c r="AU165" s="197" t="s">
        <v>85</v>
      </c>
      <c r="AY165" s="17" t="s">
        <v>127</v>
      </c>
      <c r="BE165" s="198">
        <f t="shared" si="4"/>
        <v>0</v>
      </c>
      <c r="BF165" s="198">
        <f t="shared" si="5"/>
        <v>0</v>
      </c>
      <c r="BG165" s="198">
        <f t="shared" si="6"/>
        <v>0</v>
      </c>
      <c r="BH165" s="198">
        <f t="shared" si="7"/>
        <v>0</v>
      </c>
      <c r="BI165" s="198">
        <f t="shared" si="8"/>
        <v>0</v>
      </c>
      <c r="BJ165" s="17" t="s">
        <v>83</v>
      </c>
      <c r="BK165" s="198">
        <f t="shared" si="9"/>
        <v>0</v>
      </c>
      <c r="BL165" s="17" t="s">
        <v>134</v>
      </c>
      <c r="BM165" s="197" t="s">
        <v>663</v>
      </c>
    </row>
    <row r="166" spans="1:65" s="2" customFormat="1" ht="33" customHeight="1">
      <c r="A166" s="34"/>
      <c r="B166" s="35"/>
      <c r="C166" s="236" t="s">
        <v>246</v>
      </c>
      <c r="D166" s="236" t="s">
        <v>165</v>
      </c>
      <c r="E166" s="237" t="s">
        <v>664</v>
      </c>
      <c r="F166" s="238" t="s">
        <v>665</v>
      </c>
      <c r="G166" s="239" t="s">
        <v>270</v>
      </c>
      <c r="H166" s="240">
        <v>6</v>
      </c>
      <c r="I166" s="241"/>
      <c r="J166" s="242">
        <f t="shared" si="0"/>
        <v>0</v>
      </c>
      <c r="K166" s="238" t="s">
        <v>436</v>
      </c>
      <c r="L166" s="243"/>
      <c r="M166" s="244" t="s">
        <v>1</v>
      </c>
      <c r="N166" s="245" t="s">
        <v>40</v>
      </c>
      <c r="O166" s="71"/>
      <c r="P166" s="195">
        <f t="shared" si="1"/>
        <v>0</v>
      </c>
      <c r="Q166" s="195">
        <v>0.298</v>
      </c>
      <c r="R166" s="195">
        <f t="shared" si="2"/>
        <v>1.7879999999999998</v>
      </c>
      <c r="S166" s="195">
        <v>0</v>
      </c>
      <c r="T166" s="196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169</v>
      </c>
      <c r="AT166" s="197" t="s">
        <v>165</v>
      </c>
      <c r="AU166" s="197" t="s">
        <v>85</v>
      </c>
      <c r="AY166" s="17" t="s">
        <v>127</v>
      </c>
      <c r="BE166" s="198">
        <f t="shared" si="4"/>
        <v>0</v>
      </c>
      <c r="BF166" s="198">
        <f t="shared" si="5"/>
        <v>0</v>
      </c>
      <c r="BG166" s="198">
        <f t="shared" si="6"/>
        <v>0</v>
      </c>
      <c r="BH166" s="198">
        <f t="shared" si="7"/>
        <v>0</v>
      </c>
      <c r="BI166" s="198">
        <f t="shared" si="8"/>
        <v>0</v>
      </c>
      <c r="BJ166" s="17" t="s">
        <v>83</v>
      </c>
      <c r="BK166" s="198">
        <f t="shared" si="9"/>
        <v>0</v>
      </c>
      <c r="BL166" s="17" t="s">
        <v>134</v>
      </c>
      <c r="BM166" s="197" t="s">
        <v>666</v>
      </c>
    </row>
    <row r="167" spans="1:65" s="2" customFormat="1" ht="24.2" customHeight="1">
      <c r="A167" s="34"/>
      <c r="B167" s="35"/>
      <c r="C167" s="186" t="s">
        <v>251</v>
      </c>
      <c r="D167" s="186" t="s">
        <v>129</v>
      </c>
      <c r="E167" s="187" t="s">
        <v>301</v>
      </c>
      <c r="F167" s="188" t="s">
        <v>302</v>
      </c>
      <c r="G167" s="189" t="s">
        <v>270</v>
      </c>
      <c r="H167" s="190">
        <v>6</v>
      </c>
      <c r="I167" s="191"/>
      <c r="J167" s="192">
        <f t="shared" si="0"/>
        <v>0</v>
      </c>
      <c r="K167" s="188" t="s">
        <v>436</v>
      </c>
      <c r="L167" s="39"/>
      <c r="M167" s="193" t="s">
        <v>1</v>
      </c>
      <c r="N167" s="194" t="s">
        <v>40</v>
      </c>
      <c r="O167" s="71"/>
      <c r="P167" s="195">
        <f t="shared" si="1"/>
        <v>0</v>
      </c>
      <c r="Q167" s="195">
        <v>0.21734</v>
      </c>
      <c r="R167" s="195">
        <f t="shared" si="2"/>
        <v>1.30404</v>
      </c>
      <c r="S167" s="195">
        <v>0</v>
      </c>
      <c r="T167" s="196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134</v>
      </c>
      <c r="AT167" s="197" t="s">
        <v>129</v>
      </c>
      <c r="AU167" s="197" t="s">
        <v>85</v>
      </c>
      <c r="AY167" s="17" t="s">
        <v>127</v>
      </c>
      <c r="BE167" s="198">
        <f t="shared" si="4"/>
        <v>0</v>
      </c>
      <c r="BF167" s="198">
        <f t="shared" si="5"/>
        <v>0</v>
      </c>
      <c r="BG167" s="198">
        <f t="shared" si="6"/>
        <v>0</v>
      </c>
      <c r="BH167" s="198">
        <f t="shared" si="7"/>
        <v>0</v>
      </c>
      <c r="BI167" s="198">
        <f t="shared" si="8"/>
        <v>0</v>
      </c>
      <c r="BJ167" s="17" t="s">
        <v>83</v>
      </c>
      <c r="BK167" s="198">
        <f t="shared" si="9"/>
        <v>0</v>
      </c>
      <c r="BL167" s="17" t="s">
        <v>134</v>
      </c>
      <c r="BM167" s="197" t="s">
        <v>667</v>
      </c>
    </row>
    <row r="168" spans="1:65" s="2" customFormat="1" ht="16.5" customHeight="1">
      <c r="A168" s="34"/>
      <c r="B168" s="35"/>
      <c r="C168" s="236" t="s">
        <v>256</v>
      </c>
      <c r="D168" s="236" t="s">
        <v>165</v>
      </c>
      <c r="E168" s="237" t="s">
        <v>668</v>
      </c>
      <c r="F168" s="238" t="s">
        <v>669</v>
      </c>
      <c r="G168" s="239" t="s">
        <v>270</v>
      </c>
      <c r="H168" s="240">
        <v>6</v>
      </c>
      <c r="I168" s="241"/>
      <c r="J168" s="242">
        <f t="shared" si="0"/>
        <v>0</v>
      </c>
      <c r="K168" s="238" t="s">
        <v>436</v>
      </c>
      <c r="L168" s="243"/>
      <c r="M168" s="244" t="s">
        <v>1</v>
      </c>
      <c r="N168" s="245" t="s">
        <v>40</v>
      </c>
      <c r="O168" s="71"/>
      <c r="P168" s="195">
        <f t="shared" si="1"/>
        <v>0</v>
      </c>
      <c r="Q168" s="195">
        <v>0.0065</v>
      </c>
      <c r="R168" s="195">
        <f t="shared" si="2"/>
        <v>0.039</v>
      </c>
      <c r="S168" s="195">
        <v>0</v>
      </c>
      <c r="T168" s="196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169</v>
      </c>
      <c r="AT168" s="197" t="s">
        <v>165</v>
      </c>
      <c r="AU168" s="197" t="s">
        <v>85</v>
      </c>
      <c r="AY168" s="17" t="s">
        <v>127</v>
      </c>
      <c r="BE168" s="198">
        <f t="shared" si="4"/>
        <v>0</v>
      </c>
      <c r="BF168" s="198">
        <f t="shared" si="5"/>
        <v>0</v>
      </c>
      <c r="BG168" s="198">
        <f t="shared" si="6"/>
        <v>0</v>
      </c>
      <c r="BH168" s="198">
        <f t="shared" si="7"/>
        <v>0</v>
      </c>
      <c r="BI168" s="198">
        <f t="shared" si="8"/>
        <v>0</v>
      </c>
      <c r="BJ168" s="17" t="s">
        <v>83</v>
      </c>
      <c r="BK168" s="198">
        <f t="shared" si="9"/>
        <v>0</v>
      </c>
      <c r="BL168" s="17" t="s">
        <v>134</v>
      </c>
      <c r="BM168" s="197" t="s">
        <v>670</v>
      </c>
    </row>
    <row r="169" spans="1:65" s="2" customFormat="1" ht="16.5" customHeight="1">
      <c r="A169" s="34"/>
      <c r="B169" s="35"/>
      <c r="C169" s="236" t="s">
        <v>262</v>
      </c>
      <c r="D169" s="236" t="s">
        <v>165</v>
      </c>
      <c r="E169" s="237" t="s">
        <v>671</v>
      </c>
      <c r="F169" s="238" t="s">
        <v>672</v>
      </c>
      <c r="G169" s="239" t="s">
        <v>270</v>
      </c>
      <c r="H169" s="240">
        <v>6</v>
      </c>
      <c r="I169" s="241"/>
      <c r="J169" s="242">
        <f t="shared" si="0"/>
        <v>0</v>
      </c>
      <c r="K169" s="238" t="s">
        <v>436</v>
      </c>
      <c r="L169" s="243"/>
      <c r="M169" s="244" t="s">
        <v>1</v>
      </c>
      <c r="N169" s="245" t="s">
        <v>40</v>
      </c>
      <c r="O169" s="71"/>
      <c r="P169" s="195">
        <f t="shared" si="1"/>
        <v>0</v>
      </c>
      <c r="Q169" s="195">
        <v>0.0506</v>
      </c>
      <c r="R169" s="195">
        <f t="shared" si="2"/>
        <v>0.3036</v>
      </c>
      <c r="S169" s="195">
        <v>0</v>
      </c>
      <c r="T169" s="196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169</v>
      </c>
      <c r="AT169" s="197" t="s">
        <v>165</v>
      </c>
      <c r="AU169" s="197" t="s">
        <v>85</v>
      </c>
      <c r="AY169" s="17" t="s">
        <v>127</v>
      </c>
      <c r="BE169" s="198">
        <f t="shared" si="4"/>
        <v>0</v>
      </c>
      <c r="BF169" s="198">
        <f t="shared" si="5"/>
        <v>0</v>
      </c>
      <c r="BG169" s="198">
        <f t="shared" si="6"/>
        <v>0</v>
      </c>
      <c r="BH169" s="198">
        <f t="shared" si="7"/>
        <v>0</v>
      </c>
      <c r="BI169" s="198">
        <f t="shared" si="8"/>
        <v>0</v>
      </c>
      <c r="BJ169" s="17" t="s">
        <v>83</v>
      </c>
      <c r="BK169" s="198">
        <f t="shared" si="9"/>
        <v>0</v>
      </c>
      <c r="BL169" s="17" t="s">
        <v>134</v>
      </c>
      <c r="BM169" s="197" t="s">
        <v>673</v>
      </c>
    </row>
    <row r="170" spans="1:65" s="2" customFormat="1" ht="24.2" customHeight="1">
      <c r="A170" s="34"/>
      <c r="B170" s="35"/>
      <c r="C170" s="186" t="s">
        <v>267</v>
      </c>
      <c r="D170" s="186" t="s">
        <v>129</v>
      </c>
      <c r="E170" s="187" t="s">
        <v>674</v>
      </c>
      <c r="F170" s="188" t="s">
        <v>675</v>
      </c>
      <c r="G170" s="189" t="s">
        <v>270</v>
      </c>
      <c r="H170" s="190">
        <v>3</v>
      </c>
      <c r="I170" s="191"/>
      <c r="J170" s="192">
        <f t="shared" si="0"/>
        <v>0</v>
      </c>
      <c r="K170" s="188" t="s">
        <v>436</v>
      </c>
      <c r="L170" s="39"/>
      <c r="M170" s="193" t="s">
        <v>1</v>
      </c>
      <c r="N170" s="194" t="s">
        <v>40</v>
      </c>
      <c r="O170" s="71"/>
      <c r="P170" s="195">
        <f t="shared" si="1"/>
        <v>0</v>
      </c>
      <c r="Q170" s="195">
        <v>0.42368</v>
      </c>
      <c r="R170" s="195">
        <f t="shared" si="2"/>
        <v>1.27104</v>
      </c>
      <c r="S170" s="195">
        <v>0</v>
      </c>
      <c r="T170" s="196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134</v>
      </c>
      <c r="AT170" s="197" t="s">
        <v>129</v>
      </c>
      <c r="AU170" s="197" t="s">
        <v>85</v>
      </c>
      <c r="AY170" s="17" t="s">
        <v>127</v>
      </c>
      <c r="BE170" s="198">
        <f t="shared" si="4"/>
        <v>0</v>
      </c>
      <c r="BF170" s="198">
        <f t="shared" si="5"/>
        <v>0</v>
      </c>
      <c r="BG170" s="198">
        <f t="shared" si="6"/>
        <v>0</v>
      </c>
      <c r="BH170" s="198">
        <f t="shared" si="7"/>
        <v>0</v>
      </c>
      <c r="BI170" s="198">
        <f t="shared" si="8"/>
        <v>0</v>
      </c>
      <c r="BJ170" s="17" t="s">
        <v>83</v>
      </c>
      <c r="BK170" s="198">
        <f t="shared" si="9"/>
        <v>0</v>
      </c>
      <c r="BL170" s="17" t="s">
        <v>134</v>
      </c>
      <c r="BM170" s="197" t="s">
        <v>676</v>
      </c>
    </row>
    <row r="171" spans="1:65" s="2" customFormat="1" ht="24.2" customHeight="1">
      <c r="A171" s="34"/>
      <c r="B171" s="35"/>
      <c r="C171" s="186" t="s">
        <v>272</v>
      </c>
      <c r="D171" s="186" t="s">
        <v>129</v>
      </c>
      <c r="E171" s="187" t="s">
        <v>313</v>
      </c>
      <c r="F171" s="188" t="s">
        <v>677</v>
      </c>
      <c r="G171" s="189" t="s">
        <v>270</v>
      </c>
      <c r="H171" s="190">
        <v>7</v>
      </c>
      <c r="I171" s="191"/>
      <c r="J171" s="192">
        <f t="shared" si="0"/>
        <v>0</v>
      </c>
      <c r="K171" s="188" t="s">
        <v>436</v>
      </c>
      <c r="L171" s="39"/>
      <c r="M171" s="193" t="s">
        <v>1</v>
      </c>
      <c r="N171" s="194" t="s">
        <v>40</v>
      </c>
      <c r="O171" s="71"/>
      <c r="P171" s="195">
        <f t="shared" si="1"/>
        <v>0</v>
      </c>
      <c r="Q171" s="195">
        <v>0.4208</v>
      </c>
      <c r="R171" s="195">
        <f t="shared" si="2"/>
        <v>2.9456</v>
      </c>
      <c r="S171" s="195">
        <v>0</v>
      </c>
      <c r="T171" s="196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134</v>
      </c>
      <c r="AT171" s="197" t="s">
        <v>129</v>
      </c>
      <c r="AU171" s="197" t="s">
        <v>85</v>
      </c>
      <c r="AY171" s="17" t="s">
        <v>127</v>
      </c>
      <c r="BE171" s="198">
        <f t="shared" si="4"/>
        <v>0</v>
      </c>
      <c r="BF171" s="198">
        <f t="shared" si="5"/>
        <v>0</v>
      </c>
      <c r="BG171" s="198">
        <f t="shared" si="6"/>
        <v>0</v>
      </c>
      <c r="BH171" s="198">
        <f t="shared" si="7"/>
        <v>0</v>
      </c>
      <c r="BI171" s="198">
        <f t="shared" si="8"/>
        <v>0</v>
      </c>
      <c r="BJ171" s="17" t="s">
        <v>83</v>
      </c>
      <c r="BK171" s="198">
        <f t="shared" si="9"/>
        <v>0</v>
      </c>
      <c r="BL171" s="17" t="s">
        <v>134</v>
      </c>
      <c r="BM171" s="197" t="s">
        <v>678</v>
      </c>
    </row>
    <row r="172" spans="1:65" s="2" customFormat="1" ht="37.9" customHeight="1">
      <c r="A172" s="34"/>
      <c r="B172" s="35"/>
      <c r="C172" s="186" t="s">
        <v>276</v>
      </c>
      <c r="D172" s="186" t="s">
        <v>129</v>
      </c>
      <c r="E172" s="187" t="s">
        <v>317</v>
      </c>
      <c r="F172" s="188" t="s">
        <v>679</v>
      </c>
      <c r="G172" s="189" t="s">
        <v>270</v>
      </c>
      <c r="H172" s="190">
        <v>8</v>
      </c>
      <c r="I172" s="191"/>
      <c r="J172" s="192">
        <f t="shared" si="0"/>
        <v>0</v>
      </c>
      <c r="K172" s="188" t="s">
        <v>436</v>
      </c>
      <c r="L172" s="39"/>
      <c r="M172" s="193" t="s">
        <v>1</v>
      </c>
      <c r="N172" s="194" t="s">
        <v>40</v>
      </c>
      <c r="O172" s="71"/>
      <c r="P172" s="195">
        <f t="shared" si="1"/>
        <v>0</v>
      </c>
      <c r="Q172" s="195">
        <v>0.31108</v>
      </c>
      <c r="R172" s="195">
        <f t="shared" si="2"/>
        <v>2.48864</v>
      </c>
      <c r="S172" s="195">
        <v>0</v>
      </c>
      <c r="T172" s="196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134</v>
      </c>
      <c r="AT172" s="197" t="s">
        <v>129</v>
      </c>
      <c r="AU172" s="197" t="s">
        <v>85</v>
      </c>
      <c r="AY172" s="17" t="s">
        <v>127</v>
      </c>
      <c r="BE172" s="198">
        <f t="shared" si="4"/>
        <v>0</v>
      </c>
      <c r="BF172" s="198">
        <f t="shared" si="5"/>
        <v>0</v>
      </c>
      <c r="BG172" s="198">
        <f t="shared" si="6"/>
        <v>0</v>
      </c>
      <c r="BH172" s="198">
        <f t="shared" si="7"/>
        <v>0</v>
      </c>
      <c r="BI172" s="198">
        <f t="shared" si="8"/>
        <v>0</v>
      </c>
      <c r="BJ172" s="17" t="s">
        <v>83</v>
      </c>
      <c r="BK172" s="198">
        <f t="shared" si="9"/>
        <v>0</v>
      </c>
      <c r="BL172" s="17" t="s">
        <v>134</v>
      </c>
      <c r="BM172" s="197" t="s">
        <v>680</v>
      </c>
    </row>
    <row r="173" spans="2:63" s="12" customFormat="1" ht="22.9" customHeight="1">
      <c r="B173" s="170"/>
      <c r="C173" s="171"/>
      <c r="D173" s="172" t="s">
        <v>74</v>
      </c>
      <c r="E173" s="184" t="s">
        <v>184</v>
      </c>
      <c r="F173" s="184" t="s">
        <v>326</v>
      </c>
      <c r="G173" s="171"/>
      <c r="H173" s="171"/>
      <c r="I173" s="174"/>
      <c r="J173" s="185">
        <f>BK173</f>
        <v>0</v>
      </c>
      <c r="K173" s="171"/>
      <c r="L173" s="176"/>
      <c r="M173" s="177"/>
      <c r="N173" s="178"/>
      <c r="O173" s="178"/>
      <c r="P173" s="179">
        <f>SUM(P174:P187)</f>
        <v>0</v>
      </c>
      <c r="Q173" s="178"/>
      <c r="R173" s="179">
        <f>SUM(R174:R187)</f>
        <v>77.06536</v>
      </c>
      <c r="S173" s="178"/>
      <c r="T173" s="180">
        <f>SUM(T174:T187)</f>
        <v>0</v>
      </c>
      <c r="AR173" s="181" t="s">
        <v>83</v>
      </c>
      <c r="AT173" s="182" t="s">
        <v>74</v>
      </c>
      <c r="AU173" s="182" t="s">
        <v>83</v>
      </c>
      <c r="AY173" s="181" t="s">
        <v>127</v>
      </c>
      <c r="BK173" s="183">
        <f>SUM(BK174:BK187)</f>
        <v>0</v>
      </c>
    </row>
    <row r="174" spans="1:65" s="2" customFormat="1" ht="24.2" customHeight="1">
      <c r="A174" s="34"/>
      <c r="B174" s="35"/>
      <c r="C174" s="186" t="s">
        <v>280</v>
      </c>
      <c r="D174" s="186" t="s">
        <v>129</v>
      </c>
      <c r="E174" s="187" t="s">
        <v>549</v>
      </c>
      <c r="F174" s="188" t="s">
        <v>550</v>
      </c>
      <c r="G174" s="189" t="s">
        <v>270</v>
      </c>
      <c r="H174" s="190">
        <v>6</v>
      </c>
      <c r="I174" s="191"/>
      <c r="J174" s="192">
        <f aca="true" t="shared" si="10" ref="J174:J179">ROUND(I174*H174,2)</f>
        <v>0</v>
      </c>
      <c r="K174" s="188" t="s">
        <v>436</v>
      </c>
      <c r="L174" s="39"/>
      <c r="M174" s="193" t="s">
        <v>1</v>
      </c>
      <c r="N174" s="194" t="s">
        <v>40</v>
      </c>
      <c r="O174" s="71"/>
      <c r="P174" s="195">
        <f aca="true" t="shared" si="11" ref="P174:P179">O174*H174</f>
        <v>0</v>
      </c>
      <c r="Q174" s="195">
        <v>0.0007</v>
      </c>
      <c r="R174" s="195">
        <f aca="true" t="shared" si="12" ref="R174:R179">Q174*H174</f>
        <v>0.0042</v>
      </c>
      <c r="S174" s="195">
        <v>0</v>
      </c>
      <c r="T174" s="196">
        <f aca="true" t="shared" si="13" ref="T174:T179"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134</v>
      </c>
      <c r="AT174" s="197" t="s">
        <v>129</v>
      </c>
      <c r="AU174" s="197" t="s">
        <v>85</v>
      </c>
      <c r="AY174" s="17" t="s">
        <v>127</v>
      </c>
      <c r="BE174" s="198">
        <f aca="true" t="shared" si="14" ref="BE174:BE179">IF(N174="základní",J174,0)</f>
        <v>0</v>
      </c>
      <c r="BF174" s="198">
        <f aca="true" t="shared" si="15" ref="BF174:BF179">IF(N174="snížená",J174,0)</f>
        <v>0</v>
      </c>
      <c r="BG174" s="198">
        <f aca="true" t="shared" si="16" ref="BG174:BG179">IF(N174="zákl. přenesená",J174,0)</f>
        <v>0</v>
      </c>
      <c r="BH174" s="198">
        <f aca="true" t="shared" si="17" ref="BH174:BH179">IF(N174="sníž. přenesená",J174,0)</f>
        <v>0</v>
      </c>
      <c r="BI174" s="198">
        <f aca="true" t="shared" si="18" ref="BI174:BI179">IF(N174="nulová",J174,0)</f>
        <v>0</v>
      </c>
      <c r="BJ174" s="17" t="s">
        <v>83</v>
      </c>
      <c r="BK174" s="198">
        <f aca="true" t="shared" si="19" ref="BK174:BK179">ROUND(I174*H174,2)</f>
        <v>0</v>
      </c>
      <c r="BL174" s="17" t="s">
        <v>134</v>
      </c>
      <c r="BM174" s="197" t="s">
        <v>681</v>
      </c>
    </row>
    <row r="175" spans="1:65" s="2" customFormat="1" ht="24.2" customHeight="1">
      <c r="A175" s="34"/>
      <c r="B175" s="35"/>
      <c r="C175" s="236" t="s">
        <v>284</v>
      </c>
      <c r="D175" s="236" t="s">
        <v>165</v>
      </c>
      <c r="E175" s="237" t="s">
        <v>682</v>
      </c>
      <c r="F175" s="238" t="s">
        <v>683</v>
      </c>
      <c r="G175" s="239" t="s">
        <v>270</v>
      </c>
      <c r="H175" s="240">
        <v>6</v>
      </c>
      <c r="I175" s="241"/>
      <c r="J175" s="242">
        <f t="shared" si="10"/>
        <v>0</v>
      </c>
      <c r="K175" s="238" t="s">
        <v>436</v>
      </c>
      <c r="L175" s="243"/>
      <c r="M175" s="244" t="s">
        <v>1</v>
      </c>
      <c r="N175" s="245" t="s">
        <v>40</v>
      </c>
      <c r="O175" s="71"/>
      <c r="P175" s="195">
        <f t="shared" si="11"/>
        <v>0</v>
      </c>
      <c r="Q175" s="195">
        <v>0.0053</v>
      </c>
      <c r="R175" s="195">
        <f t="shared" si="12"/>
        <v>0.0318</v>
      </c>
      <c r="S175" s="195">
        <v>0</v>
      </c>
      <c r="T175" s="196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169</v>
      </c>
      <c r="AT175" s="197" t="s">
        <v>165</v>
      </c>
      <c r="AU175" s="197" t="s">
        <v>85</v>
      </c>
      <c r="AY175" s="17" t="s">
        <v>127</v>
      </c>
      <c r="BE175" s="198">
        <f t="shared" si="14"/>
        <v>0</v>
      </c>
      <c r="BF175" s="198">
        <f t="shared" si="15"/>
        <v>0</v>
      </c>
      <c r="BG175" s="198">
        <f t="shared" si="16"/>
        <v>0</v>
      </c>
      <c r="BH175" s="198">
        <f t="shared" si="17"/>
        <v>0</v>
      </c>
      <c r="BI175" s="198">
        <f t="shared" si="18"/>
        <v>0</v>
      </c>
      <c r="BJ175" s="17" t="s">
        <v>83</v>
      </c>
      <c r="BK175" s="198">
        <f t="shared" si="19"/>
        <v>0</v>
      </c>
      <c r="BL175" s="17" t="s">
        <v>134</v>
      </c>
      <c r="BM175" s="197" t="s">
        <v>684</v>
      </c>
    </row>
    <row r="176" spans="1:65" s="2" customFormat="1" ht="24.2" customHeight="1">
      <c r="A176" s="34"/>
      <c r="B176" s="35"/>
      <c r="C176" s="186" t="s">
        <v>288</v>
      </c>
      <c r="D176" s="186" t="s">
        <v>129</v>
      </c>
      <c r="E176" s="187" t="s">
        <v>564</v>
      </c>
      <c r="F176" s="188" t="s">
        <v>565</v>
      </c>
      <c r="G176" s="189" t="s">
        <v>270</v>
      </c>
      <c r="H176" s="190">
        <v>6</v>
      </c>
      <c r="I176" s="191"/>
      <c r="J176" s="192">
        <f t="shared" si="10"/>
        <v>0</v>
      </c>
      <c r="K176" s="188" t="s">
        <v>436</v>
      </c>
      <c r="L176" s="39"/>
      <c r="M176" s="193" t="s">
        <v>1</v>
      </c>
      <c r="N176" s="194" t="s">
        <v>40</v>
      </c>
      <c r="O176" s="71"/>
      <c r="P176" s="195">
        <f t="shared" si="11"/>
        <v>0</v>
      </c>
      <c r="Q176" s="195">
        <v>0.11241</v>
      </c>
      <c r="R176" s="195">
        <f t="shared" si="12"/>
        <v>0.67446</v>
      </c>
      <c r="S176" s="195">
        <v>0</v>
      </c>
      <c r="T176" s="196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134</v>
      </c>
      <c r="AT176" s="197" t="s">
        <v>129</v>
      </c>
      <c r="AU176" s="197" t="s">
        <v>85</v>
      </c>
      <c r="AY176" s="17" t="s">
        <v>127</v>
      </c>
      <c r="BE176" s="198">
        <f t="shared" si="14"/>
        <v>0</v>
      </c>
      <c r="BF176" s="198">
        <f t="shared" si="15"/>
        <v>0</v>
      </c>
      <c r="BG176" s="198">
        <f t="shared" si="16"/>
        <v>0</v>
      </c>
      <c r="BH176" s="198">
        <f t="shared" si="17"/>
        <v>0</v>
      </c>
      <c r="BI176" s="198">
        <f t="shared" si="18"/>
        <v>0</v>
      </c>
      <c r="BJ176" s="17" t="s">
        <v>83</v>
      </c>
      <c r="BK176" s="198">
        <f t="shared" si="19"/>
        <v>0</v>
      </c>
      <c r="BL176" s="17" t="s">
        <v>134</v>
      </c>
      <c r="BM176" s="197" t="s">
        <v>685</v>
      </c>
    </row>
    <row r="177" spans="1:65" s="2" customFormat="1" ht="21.75" customHeight="1">
      <c r="A177" s="34"/>
      <c r="B177" s="35"/>
      <c r="C177" s="236" t="s">
        <v>292</v>
      </c>
      <c r="D177" s="236" t="s">
        <v>165</v>
      </c>
      <c r="E177" s="237" t="s">
        <v>567</v>
      </c>
      <c r="F177" s="238" t="s">
        <v>568</v>
      </c>
      <c r="G177" s="239" t="s">
        <v>270</v>
      </c>
      <c r="H177" s="240">
        <v>6</v>
      </c>
      <c r="I177" s="241"/>
      <c r="J177" s="242">
        <f t="shared" si="10"/>
        <v>0</v>
      </c>
      <c r="K177" s="238" t="s">
        <v>436</v>
      </c>
      <c r="L177" s="243"/>
      <c r="M177" s="244" t="s">
        <v>1</v>
      </c>
      <c r="N177" s="245" t="s">
        <v>40</v>
      </c>
      <c r="O177" s="71"/>
      <c r="P177" s="195">
        <f t="shared" si="11"/>
        <v>0</v>
      </c>
      <c r="Q177" s="195">
        <v>0.0061</v>
      </c>
      <c r="R177" s="195">
        <f t="shared" si="12"/>
        <v>0.0366</v>
      </c>
      <c r="S177" s="195">
        <v>0</v>
      </c>
      <c r="T177" s="196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169</v>
      </c>
      <c r="AT177" s="197" t="s">
        <v>165</v>
      </c>
      <c r="AU177" s="197" t="s">
        <v>85</v>
      </c>
      <c r="AY177" s="17" t="s">
        <v>127</v>
      </c>
      <c r="BE177" s="198">
        <f t="shared" si="14"/>
        <v>0</v>
      </c>
      <c r="BF177" s="198">
        <f t="shared" si="15"/>
        <v>0</v>
      </c>
      <c r="BG177" s="198">
        <f t="shared" si="16"/>
        <v>0</v>
      </c>
      <c r="BH177" s="198">
        <f t="shared" si="17"/>
        <v>0</v>
      </c>
      <c r="BI177" s="198">
        <f t="shared" si="18"/>
        <v>0</v>
      </c>
      <c r="BJ177" s="17" t="s">
        <v>83</v>
      </c>
      <c r="BK177" s="198">
        <f t="shared" si="19"/>
        <v>0</v>
      </c>
      <c r="BL177" s="17" t="s">
        <v>134</v>
      </c>
      <c r="BM177" s="197" t="s">
        <v>686</v>
      </c>
    </row>
    <row r="178" spans="1:65" s="2" customFormat="1" ht="16.5" customHeight="1">
      <c r="A178" s="34"/>
      <c r="B178" s="35"/>
      <c r="C178" s="236" t="s">
        <v>296</v>
      </c>
      <c r="D178" s="236" t="s">
        <v>165</v>
      </c>
      <c r="E178" s="237" t="s">
        <v>573</v>
      </c>
      <c r="F178" s="238" t="s">
        <v>574</v>
      </c>
      <c r="G178" s="239" t="s">
        <v>270</v>
      </c>
      <c r="H178" s="240">
        <v>6</v>
      </c>
      <c r="I178" s="241"/>
      <c r="J178" s="242">
        <f t="shared" si="10"/>
        <v>0</v>
      </c>
      <c r="K178" s="238" t="s">
        <v>436</v>
      </c>
      <c r="L178" s="243"/>
      <c r="M178" s="244" t="s">
        <v>1</v>
      </c>
      <c r="N178" s="245" t="s">
        <v>40</v>
      </c>
      <c r="O178" s="71"/>
      <c r="P178" s="195">
        <f t="shared" si="11"/>
        <v>0</v>
      </c>
      <c r="Q178" s="195">
        <v>0.0001</v>
      </c>
      <c r="R178" s="195">
        <f t="shared" si="12"/>
        <v>0.0006000000000000001</v>
      </c>
      <c r="S178" s="195">
        <v>0</v>
      </c>
      <c r="T178" s="196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169</v>
      </c>
      <c r="AT178" s="197" t="s">
        <v>165</v>
      </c>
      <c r="AU178" s="197" t="s">
        <v>85</v>
      </c>
      <c r="AY178" s="17" t="s">
        <v>127</v>
      </c>
      <c r="BE178" s="198">
        <f t="shared" si="14"/>
        <v>0</v>
      </c>
      <c r="BF178" s="198">
        <f t="shared" si="15"/>
        <v>0</v>
      </c>
      <c r="BG178" s="198">
        <f t="shared" si="16"/>
        <v>0</v>
      </c>
      <c r="BH178" s="198">
        <f t="shared" si="17"/>
        <v>0</v>
      </c>
      <c r="BI178" s="198">
        <f t="shared" si="18"/>
        <v>0</v>
      </c>
      <c r="BJ178" s="17" t="s">
        <v>83</v>
      </c>
      <c r="BK178" s="198">
        <f t="shared" si="19"/>
        <v>0</v>
      </c>
      <c r="BL178" s="17" t="s">
        <v>134</v>
      </c>
      <c r="BM178" s="197" t="s">
        <v>687</v>
      </c>
    </row>
    <row r="179" spans="1:65" s="2" customFormat="1" ht="21.75" customHeight="1">
      <c r="A179" s="34"/>
      <c r="B179" s="35"/>
      <c r="C179" s="236" t="s">
        <v>300</v>
      </c>
      <c r="D179" s="236" t="s">
        <v>165</v>
      </c>
      <c r="E179" s="237" t="s">
        <v>576</v>
      </c>
      <c r="F179" s="238" t="s">
        <v>577</v>
      </c>
      <c r="G179" s="239" t="s">
        <v>270</v>
      </c>
      <c r="H179" s="240">
        <v>12</v>
      </c>
      <c r="I179" s="241"/>
      <c r="J179" s="242">
        <f t="shared" si="10"/>
        <v>0</v>
      </c>
      <c r="K179" s="238" t="s">
        <v>436</v>
      </c>
      <c r="L179" s="243"/>
      <c r="M179" s="244" t="s">
        <v>1</v>
      </c>
      <c r="N179" s="245" t="s">
        <v>40</v>
      </c>
      <c r="O179" s="71"/>
      <c r="P179" s="195">
        <f t="shared" si="11"/>
        <v>0</v>
      </c>
      <c r="Q179" s="195">
        <v>0.00035</v>
      </c>
      <c r="R179" s="195">
        <f t="shared" si="12"/>
        <v>0.0042</v>
      </c>
      <c r="S179" s="195">
        <v>0</v>
      </c>
      <c r="T179" s="196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169</v>
      </c>
      <c r="AT179" s="197" t="s">
        <v>165</v>
      </c>
      <c r="AU179" s="197" t="s">
        <v>85</v>
      </c>
      <c r="AY179" s="17" t="s">
        <v>127</v>
      </c>
      <c r="BE179" s="198">
        <f t="shared" si="14"/>
        <v>0</v>
      </c>
      <c r="BF179" s="198">
        <f t="shared" si="15"/>
        <v>0</v>
      </c>
      <c r="BG179" s="198">
        <f t="shared" si="16"/>
        <v>0</v>
      </c>
      <c r="BH179" s="198">
        <f t="shared" si="17"/>
        <v>0</v>
      </c>
      <c r="BI179" s="198">
        <f t="shared" si="18"/>
        <v>0</v>
      </c>
      <c r="BJ179" s="17" t="s">
        <v>83</v>
      </c>
      <c r="BK179" s="198">
        <f t="shared" si="19"/>
        <v>0</v>
      </c>
      <c r="BL179" s="17" t="s">
        <v>134</v>
      </c>
      <c r="BM179" s="197" t="s">
        <v>688</v>
      </c>
    </row>
    <row r="180" spans="2:51" s="13" customFormat="1" ht="11.25">
      <c r="B180" s="204"/>
      <c r="C180" s="205"/>
      <c r="D180" s="199" t="s">
        <v>138</v>
      </c>
      <c r="E180" s="206" t="s">
        <v>1</v>
      </c>
      <c r="F180" s="207" t="s">
        <v>689</v>
      </c>
      <c r="G180" s="205"/>
      <c r="H180" s="208">
        <v>12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138</v>
      </c>
      <c r="AU180" s="214" t="s">
        <v>85</v>
      </c>
      <c r="AV180" s="13" t="s">
        <v>85</v>
      </c>
      <c r="AW180" s="13" t="s">
        <v>31</v>
      </c>
      <c r="AX180" s="13" t="s">
        <v>83</v>
      </c>
      <c r="AY180" s="214" t="s">
        <v>127</v>
      </c>
    </row>
    <row r="181" spans="1:65" s="2" customFormat="1" ht="16.5" customHeight="1">
      <c r="A181" s="34"/>
      <c r="B181" s="35"/>
      <c r="C181" s="236" t="s">
        <v>304</v>
      </c>
      <c r="D181" s="236" t="s">
        <v>165</v>
      </c>
      <c r="E181" s="237" t="s">
        <v>570</v>
      </c>
      <c r="F181" s="238" t="s">
        <v>571</v>
      </c>
      <c r="G181" s="239" t="s">
        <v>270</v>
      </c>
      <c r="H181" s="240">
        <v>6</v>
      </c>
      <c r="I181" s="241"/>
      <c r="J181" s="242">
        <f>ROUND(I181*H181,2)</f>
        <v>0</v>
      </c>
      <c r="K181" s="238" t="s">
        <v>436</v>
      </c>
      <c r="L181" s="243"/>
      <c r="M181" s="244" t="s">
        <v>1</v>
      </c>
      <c r="N181" s="245" t="s">
        <v>40</v>
      </c>
      <c r="O181" s="71"/>
      <c r="P181" s="195">
        <f>O181*H181</f>
        <v>0</v>
      </c>
      <c r="Q181" s="195">
        <v>0.003</v>
      </c>
      <c r="R181" s="195">
        <f>Q181*H181</f>
        <v>0.018000000000000002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169</v>
      </c>
      <c r="AT181" s="197" t="s">
        <v>165</v>
      </c>
      <c r="AU181" s="197" t="s">
        <v>85</v>
      </c>
      <c r="AY181" s="17" t="s">
        <v>127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83</v>
      </c>
      <c r="BK181" s="198">
        <f>ROUND(I181*H181,2)</f>
        <v>0</v>
      </c>
      <c r="BL181" s="17" t="s">
        <v>134</v>
      </c>
      <c r="BM181" s="197" t="s">
        <v>690</v>
      </c>
    </row>
    <row r="182" spans="1:65" s="2" customFormat="1" ht="66.75" customHeight="1">
      <c r="A182" s="34"/>
      <c r="B182" s="35"/>
      <c r="C182" s="186" t="s">
        <v>308</v>
      </c>
      <c r="D182" s="186" t="s">
        <v>129</v>
      </c>
      <c r="E182" s="187" t="s">
        <v>691</v>
      </c>
      <c r="F182" s="188" t="s">
        <v>692</v>
      </c>
      <c r="G182" s="189" t="s">
        <v>176</v>
      </c>
      <c r="H182" s="190">
        <v>50</v>
      </c>
      <c r="I182" s="191"/>
      <c r="J182" s="192">
        <f>ROUND(I182*H182,2)</f>
        <v>0</v>
      </c>
      <c r="K182" s="188" t="s">
        <v>436</v>
      </c>
      <c r="L182" s="39"/>
      <c r="M182" s="193" t="s">
        <v>1</v>
      </c>
      <c r="N182" s="194" t="s">
        <v>40</v>
      </c>
      <c r="O182" s="71"/>
      <c r="P182" s="195">
        <f>O182*H182</f>
        <v>0</v>
      </c>
      <c r="Q182" s="195">
        <v>0.10988</v>
      </c>
      <c r="R182" s="195">
        <f>Q182*H182</f>
        <v>5.494000000000001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134</v>
      </c>
      <c r="AT182" s="197" t="s">
        <v>129</v>
      </c>
      <c r="AU182" s="197" t="s">
        <v>85</v>
      </c>
      <c r="AY182" s="17" t="s">
        <v>127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83</v>
      </c>
      <c r="BK182" s="198">
        <f>ROUND(I182*H182,2)</f>
        <v>0</v>
      </c>
      <c r="BL182" s="17" t="s">
        <v>134</v>
      </c>
      <c r="BM182" s="197" t="s">
        <v>693</v>
      </c>
    </row>
    <row r="183" spans="1:65" s="2" customFormat="1" ht="16.5" customHeight="1">
      <c r="A183" s="34"/>
      <c r="B183" s="35"/>
      <c r="C183" s="236" t="s">
        <v>312</v>
      </c>
      <c r="D183" s="236" t="s">
        <v>165</v>
      </c>
      <c r="E183" s="237" t="s">
        <v>694</v>
      </c>
      <c r="F183" s="238" t="s">
        <v>695</v>
      </c>
      <c r="G183" s="239" t="s">
        <v>132</v>
      </c>
      <c r="H183" s="240">
        <v>8.5</v>
      </c>
      <c r="I183" s="241"/>
      <c r="J183" s="242">
        <f>ROUND(I183*H183,2)</f>
        <v>0</v>
      </c>
      <c r="K183" s="238" t="s">
        <v>436</v>
      </c>
      <c r="L183" s="243"/>
      <c r="M183" s="244" t="s">
        <v>1</v>
      </c>
      <c r="N183" s="245" t="s">
        <v>40</v>
      </c>
      <c r="O183" s="71"/>
      <c r="P183" s="195">
        <f>O183*H183</f>
        <v>0</v>
      </c>
      <c r="Q183" s="195">
        <v>0.417</v>
      </c>
      <c r="R183" s="195">
        <f>Q183*H183</f>
        <v>3.5444999999999998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169</v>
      </c>
      <c r="AT183" s="197" t="s">
        <v>165</v>
      </c>
      <c r="AU183" s="197" t="s">
        <v>85</v>
      </c>
      <c r="AY183" s="17" t="s">
        <v>127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83</v>
      </c>
      <c r="BK183" s="198">
        <f>ROUND(I183*H183,2)</f>
        <v>0</v>
      </c>
      <c r="BL183" s="17" t="s">
        <v>134</v>
      </c>
      <c r="BM183" s="197" t="s">
        <v>696</v>
      </c>
    </row>
    <row r="184" spans="2:51" s="13" customFormat="1" ht="11.25">
      <c r="B184" s="204"/>
      <c r="C184" s="205"/>
      <c r="D184" s="199" t="s">
        <v>138</v>
      </c>
      <c r="E184" s="206" t="s">
        <v>1</v>
      </c>
      <c r="F184" s="207" t="s">
        <v>697</v>
      </c>
      <c r="G184" s="205"/>
      <c r="H184" s="208">
        <v>8.5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138</v>
      </c>
      <c r="AU184" s="214" t="s">
        <v>85</v>
      </c>
      <c r="AV184" s="13" t="s">
        <v>85</v>
      </c>
      <c r="AW184" s="13" t="s">
        <v>31</v>
      </c>
      <c r="AX184" s="13" t="s">
        <v>83</v>
      </c>
      <c r="AY184" s="214" t="s">
        <v>127</v>
      </c>
    </row>
    <row r="185" spans="1:65" s="2" customFormat="1" ht="49.15" customHeight="1">
      <c r="A185" s="34"/>
      <c r="B185" s="35"/>
      <c r="C185" s="186" t="s">
        <v>316</v>
      </c>
      <c r="D185" s="186" t="s">
        <v>129</v>
      </c>
      <c r="E185" s="187" t="s">
        <v>582</v>
      </c>
      <c r="F185" s="188" t="s">
        <v>583</v>
      </c>
      <c r="G185" s="189" t="s">
        <v>176</v>
      </c>
      <c r="H185" s="190">
        <v>318</v>
      </c>
      <c r="I185" s="191"/>
      <c r="J185" s="192">
        <f>ROUND(I185*H185,2)</f>
        <v>0</v>
      </c>
      <c r="K185" s="188" t="s">
        <v>436</v>
      </c>
      <c r="L185" s="39"/>
      <c r="M185" s="193" t="s">
        <v>1</v>
      </c>
      <c r="N185" s="194" t="s">
        <v>40</v>
      </c>
      <c r="O185" s="71"/>
      <c r="P185" s="195">
        <f>O185*H185</f>
        <v>0</v>
      </c>
      <c r="Q185" s="195">
        <v>0.1554</v>
      </c>
      <c r="R185" s="195">
        <f>Q185*H185</f>
        <v>49.4172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134</v>
      </c>
      <c r="AT185" s="197" t="s">
        <v>129</v>
      </c>
      <c r="AU185" s="197" t="s">
        <v>85</v>
      </c>
      <c r="AY185" s="17" t="s">
        <v>127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83</v>
      </c>
      <c r="BK185" s="198">
        <f>ROUND(I185*H185,2)</f>
        <v>0</v>
      </c>
      <c r="BL185" s="17" t="s">
        <v>134</v>
      </c>
      <c r="BM185" s="197" t="s">
        <v>698</v>
      </c>
    </row>
    <row r="186" spans="1:65" s="2" customFormat="1" ht="16.5" customHeight="1">
      <c r="A186" s="34"/>
      <c r="B186" s="35"/>
      <c r="C186" s="236" t="s">
        <v>320</v>
      </c>
      <c r="D186" s="236" t="s">
        <v>165</v>
      </c>
      <c r="E186" s="237" t="s">
        <v>699</v>
      </c>
      <c r="F186" s="238" t="s">
        <v>700</v>
      </c>
      <c r="G186" s="239" t="s">
        <v>176</v>
      </c>
      <c r="H186" s="240">
        <v>324.36</v>
      </c>
      <c r="I186" s="241"/>
      <c r="J186" s="242">
        <f>ROUND(I186*H186,2)</f>
        <v>0</v>
      </c>
      <c r="K186" s="238" t="s">
        <v>436</v>
      </c>
      <c r="L186" s="243"/>
      <c r="M186" s="244" t="s">
        <v>1</v>
      </c>
      <c r="N186" s="245" t="s">
        <v>40</v>
      </c>
      <c r="O186" s="71"/>
      <c r="P186" s="195">
        <f>O186*H186</f>
        <v>0</v>
      </c>
      <c r="Q186" s="195">
        <v>0.055</v>
      </c>
      <c r="R186" s="195">
        <f>Q186*H186</f>
        <v>17.8398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169</v>
      </c>
      <c r="AT186" s="197" t="s">
        <v>165</v>
      </c>
      <c r="AU186" s="197" t="s">
        <v>85</v>
      </c>
      <c r="AY186" s="17" t="s">
        <v>127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83</v>
      </c>
      <c r="BK186" s="198">
        <f>ROUND(I186*H186,2)</f>
        <v>0</v>
      </c>
      <c r="BL186" s="17" t="s">
        <v>134</v>
      </c>
      <c r="BM186" s="197" t="s">
        <v>701</v>
      </c>
    </row>
    <row r="187" spans="2:51" s="13" customFormat="1" ht="11.25">
      <c r="B187" s="204"/>
      <c r="C187" s="205"/>
      <c r="D187" s="199" t="s">
        <v>138</v>
      </c>
      <c r="E187" s="206" t="s">
        <v>1</v>
      </c>
      <c r="F187" s="207" t="s">
        <v>702</v>
      </c>
      <c r="G187" s="205"/>
      <c r="H187" s="208">
        <v>324.36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138</v>
      </c>
      <c r="AU187" s="214" t="s">
        <v>85</v>
      </c>
      <c r="AV187" s="13" t="s">
        <v>85</v>
      </c>
      <c r="AW187" s="13" t="s">
        <v>31</v>
      </c>
      <c r="AX187" s="13" t="s">
        <v>83</v>
      </c>
      <c r="AY187" s="214" t="s">
        <v>127</v>
      </c>
    </row>
    <row r="188" spans="2:63" s="12" customFormat="1" ht="22.9" customHeight="1">
      <c r="B188" s="170"/>
      <c r="C188" s="171"/>
      <c r="D188" s="172" t="s">
        <v>74</v>
      </c>
      <c r="E188" s="184" t="s">
        <v>389</v>
      </c>
      <c r="F188" s="184" t="s">
        <v>390</v>
      </c>
      <c r="G188" s="171"/>
      <c r="H188" s="171"/>
      <c r="I188" s="174"/>
      <c r="J188" s="185">
        <f>BK188</f>
        <v>0</v>
      </c>
      <c r="K188" s="171"/>
      <c r="L188" s="176"/>
      <c r="M188" s="177"/>
      <c r="N188" s="178"/>
      <c r="O188" s="178"/>
      <c r="P188" s="179">
        <f>P189</f>
        <v>0</v>
      </c>
      <c r="Q188" s="178"/>
      <c r="R188" s="179">
        <f>R189</f>
        <v>0</v>
      </c>
      <c r="S188" s="178"/>
      <c r="T188" s="180">
        <f>T189</f>
        <v>0</v>
      </c>
      <c r="AR188" s="181" t="s">
        <v>83</v>
      </c>
      <c r="AT188" s="182" t="s">
        <v>74</v>
      </c>
      <c r="AU188" s="182" t="s">
        <v>83</v>
      </c>
      <c r="AY188" s="181" t="s">
        <v>127</v>
      </c>
      <c r="BK188" s="183">
        <f>BK189</f>
        <v>0</v>
      </c>
    </row>
    <row r="189" spans="1:65" s="2" customFormat="1" ht="44.25" customHeight="1">
      <c r="A189" s="34"/>
      <c r="B189" s="35"/>
      <c r="C189" s="186" t="s">
        <v>327</v>
      </c>
      <c r="D189" s="186" t="s">
        <v>129</v>
      </c>
      <c r="E189" s="187" t="s">
        <v>392</v>
      </c>
      <c r="F189" s="188" t="s">
        <v>598</v>
      </c>
      <c r="G189" s="189" t="s">
        <v>168</v>
      </c>
      <c r="H189" s="190">
        <v>331.594</v>
      </c>
      <c r="I189" s="191"/>
      <c r="J189" s="192">
        <f>ROUND(I189*H189,2)</f>
        <v>0</v>
      </c>
      <c r="K189" s="188" t="s">
        <v>599</v>
      </c>
      <c r="L189" s="39"/>
      <c r="M189" s="193" t="s">
        <v>1</v>
      </c>
      <c r="N189" s="194" t="s">
        <v>40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220</v>
      </c>
      <c r="AT189" s="197" t="s">
        <v>129</v>
      </c>
      <c r="AU189" s="197" t="s">
        <v>85</v>
      </c>
      <c r="AY189" s="17" t="s">
        <v>127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83</v>
      </c>
      <c r="BK189" s="198">
        <f>ROUND(I189*H189,2)</f>
        <v>0</v>
      </c>
      <c r="BL189" s="17" t="s">
        <v>220</v>
      </c>
      <c r="BM189" s="197" t="s">
        <v>703</v>
      </c>
    </row>
    <row r="190" spans="2:63" s="12" customFormat="1" ht="25.9" customHeight="1">
      <c r="B190" s="170"/>
      <c r="C190" s="171"/>
      <c r="D190" s="172" t="s">
        <v>74</v>
      </c>
      <c r="E190" s="173" t="s">
        <v>395</v>
      </c>
      <c r="F190" s="173" t="s">
        <v>396</v>
      </c>
      <c r="G190" s="171"/>
      <c r="H190" s="171"/>
      <c r="I190" s="174"/>
      <c r="J190" s="175">
        <f>BK190</f>
        <v>0</v>
      </c>
      <c r="K190" s="171"/>
      <c r="L190" s="176"/>
      <c r="M190" s="177"/>
      <c r="N190" s="178"/>
      <c r="O190" s="178"/>
      <c r="P190" s="179">
        <f>P191+P196</f>
        <v>0</v>
      </c>
      <c r="Q190" s="178"/>
      <c r="R190" s="179">
        <f>R191+R196</f>
        <v>0</v>
      </c>
      <c r="S190" s="178"/>
      <c r="T190" s="180">
        <f>T191+T196</f>
        <v>0</v>
      </c>
      <c r="AR190" s="181" t="s">
        <v>159</v>
      </c>
      <c r="AT190" s="182" t="s">
        <v>74</v>
      </c>
      <c r="AU190" s="182" t="s">
        <v>75</v>
      </c>
      <c r="AY190" s="181" t="s">
        <v>127</v>
      </c>
      <c r="BK190" s="183">
        <f>BK191+BK196</f>
        <v>0</v>
      </c>
    </row>
    <row r="191" spans="2:63" s="12" customFormat="1" ht="22.9" customHeight="1">
      <c r="B191" s="170"/>
      <c r="C191" s="171"/>
      <c r="D191" s="172" t="s">
        <v>74</v>
      </c>
      <c r="E191" s="184" t="s">
        <v>397</v>
      </c>
      <c r="F191" s="184" t="s">
        <v>398</v>
      </c>
      <c r="G191" s="171"/>
      <c r="H191" s="171"/>
      <c r="I191" s="174"/>
      <c r="J191" s="185">
        <f>BK191</f>
        <v>0</v>
      </c>
      <c r="K191" s="171"/>
      <c r="L191" s="176"/>
      <c r="M191" s="177"/>
      <c r="N191" s="178"/>
      <c r="O191" s="178"/>
      <c r="P191" s="179">
        <f>SUM(P192:P195)</f>
        <v>0</v>
      </c>
      <c r="Q191" s="178"/>
      <c r="R191" s="179">
        <f>SUM(R192:R195)</f>
        <v>0</v>
      </c>
      <c r="S191" s="178"/>
      <c r="T191" s="180">
        <f>SUM(T192:T195)</f>
        <v>0</v>
      </c>
      <c r="AR191" s="181" t="s">
        <v>159</v>
      </c>
      <c r="AT191" s="182" t="s">
        <v>74</v>
      </c>
      <c r="AU191" s="182" t="s">
        <v>83</v>
      </c>
      <c r="AY191" s="181" t="s">
        <v>127</v>
      </c>
      <c r="BK191" s="183">
        <f>SUM(BK192:BK195)</f>
        <v>0</v>
      </c>
    </row>
    <row r="192" spans="1:65" s="2" customFormat="1" ht="16.5" customHeight="1">
      <c r="A192" s="34"/>
      <c r="B192" s="35"/>
      <c r="C192" s="186" t="s">
        <v>331</v>
      </c>
      <c r="D192" s="186" t="s">
        <v>129</v>
      </c>
      <c r="E192" s="187" t="s">
        <v>400</v>
      </c>
      <c r="F192" s="188" t="s">
        <v>401</v>
      </c>
      <c r="G192" s="189" t="s">
        <v>402</v>
      </c>
      <c r="H192" s="190">
        <v>1</v>
      </c>
      <c r="I192" s="191"/>
      <c r="J192" s="192">
        <f>ROUND(I192*H192,2)</f>
        <v>0</v>
      </c>
      <c r="K192" s="188" t="s">
        <v>436</v>
      </c>
      <c r="L192" s="39"/>
      <c r="M192" s="193" t="s">
        <v>1</v>
      </c>
      <c r="N192" s="194" t="s">
        <v>40</v>
      </c>
      <c r="O192" s="71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403</v>
      </c>
      <c r="AT192" s="197" t="s">
        <v>129</v>
      </c>
      <c r="AU192" s="197" t="s">
        <v>85</v>
      </c>
      <c r="AY192" s="17" t="s">
        <v>127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83</v>
      </c>
      <c r="BK192" s="198">
        <f>ROUND(I192*H192,2)</f>
        <v>0</v>
      </c>
      <c r="BL192" s="17" t="s">
        <v>403</v>
      </c>
      <c r="BM192" s="197" t="s">
        <v>704</v>
      </c>
    </row>
    <row r="193" spans="1:65" s="2" customFormat="1" ht="16.5" customHeight="1">
      <c r="A193" s="34"/>
      <c r="B193" s="35"/>
      <c r="C193" s="186" t="s">
        <v>336</v>
      </c>
      <c r="D193" s="186" t="s">
        <v>129</v>
      </c>
      <c r="E193" s="187" t="s">
        <v>406</v>
      </c>
      <c r="F193" s="188" t="s">
        <v>407</v>
      </c>
      <c r="G193" s="189" t="s">
        <v>402</v>
      </c>
      <c r="H193" s="190">
        <v>1</v>
      </c>
      <c r="I193" s="191"/>
      <c r="J193" s="192">
        <f>ROUND(I193*H193,2)</f>
        <v>0</v>
      </c>
      <c r="K193" s="188" t="s">
        <v>436</v>
      </c>
      <c r="L193" s="39"/>
      <c r="M193" s="193" t="s">
        <v>1</v>
      </c>
      <c r="N193" s="194" t="s">
        <v>40</v>
      </c>
      <c r="O193" s="71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403</v>
      </c>
      <c r="AT193" s="197" t="s">
        <v>129</v>
      </c>
      <c r="AU193" s="197" t="s">
        <v>85</v>
      </c>
      <c r="AY193" s="17" t="s">
        <v>127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83</v>
      </c>
      <c r="BK193" s="198">
        <f>ROUND(I193*H193,2)</f>
        <v>0</v>
      </c>
      <c r="BL193" s="17" t="s">
        <v>403</v>
      </c>
      <c r="BM193" s="197" t="s">
        <v>705</v>
      </c>
    </row>
    <row r="194" spans="1:47" s="2" customFormat="1" ht="19.5">
      <c r="A194" s="34"/>
      <c r="B194" s="35"/>
      <c r="C194" s="36"/>
      <c r="D194" s="199" t="s">
        <v>136</v>
      </c>
      <c r="E194" s="36"/>
      <c r="F194" s="200" t="s">
        <v>409</v>
      </c>
      <c r="G194" s="36"/>
      <c r="H194" s="36"/>
      <c r="I194" s="201"/>
      <c r="J194" s="36"/>
      <c r="K194" s="36"/>
      <c r="L194" s="39"/>
      <c r="M194" s="202"/>
      <c r="N194" s="203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136</v>
      </c>
      <c r="AU194" s="17" t="s">
        <v>85</v>
      </c>
    </row>
    <row r="195" spans="1:65" s="2" customFormat="1" ht="16.5" customHeight="1">
      <c r="A195" s="34"/>
      <c r="B195" s="35"/>
      <c r="C195" s="186" t="s">
        <v>340</v>
      </c>
      <c r="D195" s="186" t="s">
        <v>129</v>
      </c>
      <c r="E195" s="187" t="s">
        <v>416</v>
      </c>
      <c r="F195" s="188" t="s">
        <v>417</v>
      </c>
      <c r="G195" s="189" t="s">
        <v>402</v>
      </c>
      <c r="H195" s="190">
        <v>1</v>
      </c>
      <c r="I195" s="191"/>
      <c r="J195" s="192">
        <f>ROUND(I195*H195,2)</f>
        <v>0</v>
      </c>
      <c r="K195" s="188" t="s">
        <v>436</v>
      </c>
      <c r="L195" s="39"/>
      <c r="M195" s="193" t="s">
        <v>1</v>
      </c>
      <c r="N195" s="194" t="s">
        <v>40</v>
      </c>
      <c r="O195" s="71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403</v>
      </c>
      <c r="AT195" s="197" t="s">
        <v>129</v>
      </c>
      <c r="AU195" s="197" t="s">
        <v>85</v>
      </c>
      <c r="AY195" s="17" t="s">
        <v>127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83</v>
      </c>
      <c r="BK195" s="198">
        <f>ROUND(I195*H195,2)</f>
        <v>0</v>
      </c>
      <c r="BL195" s="17" t="s">
        <v>403</v>
      </c>
      <c r="BM195" s="197" t="s">
        <v>706</v>
      </c>
    </row>
    <row r="196" spans="2:63" s="12" customFormat="1" ht="22.9" customHeight="1">
      <c r="B196" s="170"/>
      <c r="C196" s="171"/>
      <c r="D196" s="172" t="s">
        <v>74</v>
      </c>
      <c r="E196" s="184" t="s">
        <v>419</v>
      </c>
      <c r="F196" s="184" t="s">
        <v>420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SUM(P197:P199)</f>
        <v>0</v>
      </c>
      <c r="Q196" s="178"/>
      <c r="R196" s="179">
        <f>SUM(R197:R199)</f>
        <v>0</v>
      </c>
      <c r="S196" s="178"/>
      <c r="T196" s="180">
        <f>SUM(T197:T199)</f>
        <v>0</v>
      </c>
      <c r="AR196" s="181" t="s">
        <v>159</v>
      </c>
      <c r="AT196" s="182" t="s">
        <v>74</v>
      </c>
      <c r="AU196" s="182" t="s">
        <v>83</v>
      </c>
      <c r="AY196" s="181" t="s">
        <v>127</v>
      </c>
      <c r="BK196" s="183">
        <f>SUM(BK197:BK199)</f>
        <v>0</v>
      </c>
    </row>
    <row r="197" spans="1:65" s="2" customFormat="1" ht="16.5" customHeight="1">
      <c r="A197" s="34"/>
      <c r="B197" s="35"/>
      <c r="C197" s="186" t="s">
        <v>344</v>
      </c>
      <c r="D197" s="186" t="s">
        <v>129</v>
      </c>
      <c r="E197" s="187" t="s">
        <v>422</v>
      </c>
      <c r="F197" s="188" t="s">
        <v>420</v>
      </c>
      <c r="G197" s="189" t="s">
        <v>402</v>
      </c>
      <c r="H197" s="190">
        <v>1</v>
      </c>
      <c r="I197" s="191"/>
      <c r="J197" s="192">
        <f>ROUND(I197*H197,2)</f>
        <v>0</v>
      </c>
      <c r="K197" s="188" t="s">
        <v>436</v>
      </c>
      <c r="L197" s="39"/>
      <c r="M197" s="193" t="s">
        <v>1</v>
      </c>
      <c r="N197" s="194" t="s">
        <v>40</v>
      </c>
      <c r="O197" s="71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403</v>
      </c>
      <c r="AT197" s="197" t="s">
        <v>129</v>
      </c>
      <c r="AU197" s="197" t="s">
        <v>85</v>
      </c>
      <c r="AY197" s="17" t="s">
        <v>127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7" t="s">
        <v>83</v>
      </c>
      <c r="BK197" s="198">
        <f>ROUND(I197*H197,2)</f>
        <v>0</v>
      </c>
      <c r="BL197" s="17" t="s">
        <v>403</v>
      </c>
      <c r="BM197" s="197" t="s">
        <v>707</v>
      </c>
    </row>
    <row r="198" spans="1:65" s="2" customFormat="1" ht="24.2" customHeight="1">
      <c r="A198" s="34"/>
      <c r="B198" s="35"/>
      <c r="C198" s="186" t="s">
        <v>348</v>
      </c>
      <c r="D198" s="186" t="s">
        <v>129</v>
      </c>
      <c r="E198" s="187" t="s">
        <v>425</v>
      </c>
      <c r="F198" s="188" t="s">
        <v>426</v>
      </c>
      <c r="G198" s="189" t="s">
        <v>427</v>
      </c>
      <c r="H198" s="190">
        <v>1</v>
      </c>
      <c r="I198" s="191"/>
      <c r="J198" s="192">
        <f>ROUND(I198*H198,2)</f>
        <v>0</v>
      </c>
      <c r="K198" s="188" t="s">
        <v>436</v>
      </c>
      <c r="L198" s="39"/>
      <c r="M198" s="193" t="s">
        <v>1</v>
      </c>
      <c r="N198" s="194" t="s">
        <v>40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403</v>
      </c>
      <c r="AT198" s="197" t="s">
        <v>129</v>
      </c>
      <c r="AU198" s="197" t="s">
        <v>85</v>
      </c>
      <c r="AY198" s="17" t="s">
        <v>127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83</v>
      </c>
      <c r="BK198" s="198">
        <f>ROUND(I198*H198,2)</f>
        <v>0</v>
      </c>
      <c r="BL198" s="17" t="s">
        <v>403</v>
      </c>
      <c r="BM198" s="197" t="s">
        <v>708</v>
      </c>
    </row>
    <row r="199" spans="1:65" s="2" customFormat="1" ht="16.5" customHeight="1">
      <c r="A199" s="34"/>
      <c r="B199" s="35"/>
      <c r="C199" s="186" t="s">
        <v>352</v>
      </c>
      <c r="D199" s="186" t="s">
        <v>129</v>
      </c>
      <c r="E199" s="187" t="s">
        <v>430</v>
      </c>
      <c r="F199" s="188" t="s">
        <v>431</v>
      </c>
      <c r="G199" s="189" t="s">
        <v>402</v>
      </c>
      <c r="H199" s="190">
        <v>1</v>
      </c>
      <c r="I199" s="191"/>
      <c r="J199" s="192">
        <f>ROUND(I199*H199,2)</f>
        <v>0</v>
      </c>
      <c r="K199" s="188" t="s">
        <v>436</v>
      </c>
      <c r="L199" s="39"/>
      <c r="M199" s="246" t="s">
        <v>1</v>
      </c>
      <c r="N199" s="247" t="s">
        <v>40</v>
      </c>
      <c r="O199" s="248"/>
      <c r="P199" s="249">
        <f>O199*H199</f>
        <v>0</v>
      </c>
      <c r="Q199" s="249">
        <v>0</v>
      </c>
      <c r="R199" s="249">
        <f>Q199*H199</f>
        <v>0</v>
      </c>
      <c r="S199" s="249">
        <v>0</v>
      </c>
      <c r="T199" s="25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403</v>
      </c>
      <c r="AT199" s="197" t="s">
        <v>129</v>
      </c>
      <c r="AU199" s="197" t="s">
        <v>85</v>
      </c>
      <c r="AY199" s="17" t="s">
        <v>127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7" t="s">
        <v>83</v>
      </c>
      <c r="BK199" s="198">
        <f>ROUND(I199*H199,2)</f>
        <v>0</v>
      </c>
      <c r="BL199" s="17" t="s">
        <v>403</v>
      </c>
      <c r="BM199" s="197" t="s">
        <v>709</v>
      </c>
    </row>
    <row r="200" spans="1:31" s="2" customFormat="1" ht="6.95" customHeight="1">
      <c r="A200" s="34"/>
      <c r="B200" s="54"/>
      <c r="C200" s="55"/>
      <c r="D200" s="55"/>
      <c r="E200" s="55"/>
      <c r="F200" s="55"/>
      <c r="G200" s="55"/>
      <c r="H200" s="55"/>
      <c r="I200" s="55"/>
      <c r="J200" s="55"/>
      <c r="K200" s="55"/>
      <c r="L200" s="39"/>
      <c r="M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</row>
  </sheetData>
  <sheetProtection algorithmName="SHA-512" hashValue="jL45z3oz6JQnTR71w49f8nJnKLnk715Ph0elEJhTOit718OHKn9Es4c+9gcJXt/7jDzVseDRENUQYQhhhlDiVA==" saltValue="KKeAfC9zugcksYKIVRGAi9cXqOjXwo3m6hbWjnDdduq0ElS0ybneRRjUaEtOPmCbU8/Q1tn31f2j0/9JU/FQ5g==" spinCount="100000" sheet="1" objects="1" scenarios="1" formatColumns="0" formatRows="0" autoFilter="0"/>
  <autoFilter ref="C125:K19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DESKTOP-HEO79GD\tomas</dc:creator>
  <cp:keywords/>
  <dc:description/>
  <cp:lastModifiedBy>Tyrová Martina</cp:lastModifiedBy>
  <dcterms:created xsi:type="dcterms:W3CDTF">2023-11-15T06:39:06Z</dcterms:created>
  <dcterms:modified xsi:type="dcterms:W3CDTF">2024-01-02T12:09:21Z</dcterms:modified>
  <cp:category/>
  <cp:version/>
  <cp:contentType/>
  <cp:contentStatus/>
</cp:coreProperties>
</file>