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3\STAVEBNÍ PRÁCE KÚ\Oprava mostu - ev.č. 1862-2, Kydliny\"/>
    </mc:Choice>
  </mc:AlternateContent>
  <bookViews>
    <workbookView xWindow="0" yWindow="0" windowWidth="28800" windowHeight="11700"/>
  </bookViews>
  <sheets>
    <sheet name="Rekapitulace stavby" sheetId="1" r:id="rId1"/>
    <sheet name="Oprava mostu 1862-2, Kydliny" sheetId="2" r:id="rId2"/>
  </sheets>
  <definedNames>
    <definedName name="_xlnm._FilterDatabase" localSheetId="1" hidden="1">'Oprava mostu 1862-2, Kydliny'!$C$131:$K$347</definedName>
    <definedName name="_xlnm.Print_Titles" localSheetId="1">'Oprava mostu 1862-2, Kydliny'!$131:$131</definedName>
    <definedName name="_xlnm.Print_Titles" localSheetId="0">'Rekapitulace stavby'!$92:$92</definedName>
    <definedName name="_xlnm.Print_Area" localSheetId="1">'Oprava mostu 1862-2, Kydliny'!$C$4:$J$76,'Oprava mostu 1862-2, Kydliny'!$C$82:$J$115,'Oprava mostu 1862-2, Kydliny'!$C$121:$K$347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/>
  <c r="J33" i="2"/>
  <c r="AX95" i="1" s="1"/>
  <c r="BI346" i="2"/>
  <c r="BH346" i="2"/>
  <c r="BG346" i="2"/>
  <c r="BF346" i="2"/>
  <c r="T346" i="2"/>
  <c r="T345" i="2"/>
  <c r="R346" i="2"/>
  <c r="R345" i="2" s="1"/>
  <c r="P346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10" i="2"/>
  <c r="BH310" i="2"/>
  <c r="BG310" i="2"/>
  <c r="BF310" i="2"/>
  <c r="T310" i="2"/>
  <c r="R310" i="2"/>
  <c r="P310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5" i="2"/>
  <c r="BH295" i="2"/>
  <c r="BG295" i="2"/>
  <c r="BF295" i="2"/>
  <c r="T295" i="2"/>
  <c r="R295" i="2"/>
  <c r="P295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7" i="2"/>
  <c r="BH287" i="2"/>
  <c r="BG287" i="2"/>
  <c r="BF287" i="2"/>
  <c r="T287" i="2"/>
  <c r="R287" i="2"/>
  <c r="P287" i="2"/>
  <c r="BI283" i="2"/>
  <c r="BH283" i="2"/>
  <c r="BG283" i="2"/>
  <c r="BF283" i="2"/>
  <c r="T283" i="2"/>
  <c r="T282" i="2"/>
  <c r="R283" i="2"/>
  <c r="R282" i="2"/>
  <c r="P283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5" i="2"/>
  <c r="BH275" i="2"/>
  <c r="BG275" i="2"/>
  <c r="BF275" i="2"/>
  <c r="T275" i="2"/>
  <c r="R275" i="2"/>
  <c r="P275" i="2"/>
  <c r="BI273" i="2"/>
  <c r="BH273" i="2"/>
  <c r="BG273" i="2"/>
  <c r="BF273" i="2"/>
  <c r="T273" i="2"/>
  <c r="R273" i="2"/>
  <c r="P273" i="2"/>
  <c r="BI271" i="2"/>
  <c r="BH271" i="2"/>
  <c r="BG271" i="2"/>
  <c r="BF271" i="2"/>
  <c r="T271" i="2"/>
  <c r="R271" i="2"/>
  <c r="P271" i="2"/>
  <c r="BI268" i="2"/>
  <c r="BH268" i="2"/>
  <c r="BG268" i="2"/>
  <c r="BF268" i="2"/>
  <c r="T268" i="2"/>
  <c r="R268" i="2"/>
  <c r="P268" i="2"/>
  <c r="BI266" i="2"/>
  <c r="BH266" i="2"/>
  <c r="BG266" i="2"/>
  <c r="BF266" i="2"/>
  <c r="T266" i="2"/>
  <c r="R266" i="2"/>
  <c r="P266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6" i="2"/>
  <c r="BH246" i="2"/>
  <c r="BG246" i="2"/>
  <c r="BF246" i="2"/>
  <c r="T246" i="2"/>
  <c r="R246" i="2"/>
  <c r="P246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38" i="2"/>
  <c r="BH238" i="2"/>
  <c r="BG238" i="2"/>
  <c r="BF238" i="2"/>
  <c r="T238" i="2"/>
  <c r="R238" i="2"/>
  <c r="P238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29" i="2"/>
  <c r="BH229" i="2"/>
  <c r="BG229" i="2"/>
  <c r="BF229" i="2"/>
  <c r="T229" i="2"/>
  <c r="R229" i="2"/>
  <c r="P229" i="2"/>
  <c r="BI224" i="2"/>
  <c r="BH224" i="2"/>
  <c r="BG224" i="2"/>
  <c r="BF224" i="2"/>
  <c r="T224" i="2"/>
  <c r="R224" i="2"/>
  <c r="P224" i="2"/>
  <c r="BI220" i="2"/>
  <c r="BH220" i="2"/>
  <c r="BG220" i="2"/>
  <c r="BF220" i="2"/>
  <c r="T220" i="2"/>
  <c r="R220" i="2"/>
  <c r="P220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5" i="2"/>
  <c r="BH205" i="2"/>
  <c r="BG205" i="2"/>
  <c r="BF205" i="2"/>
  <c r="T205" i="2"/>
  <c r="R205" i="2"/>
  <c r="P205" i="2"/>
  <c r="BI201" i="2"/>
  <c r="BH201" i="2"/>
  <c r="BG201" i="2"/>
  <c r="BF201" i="2"/>
  <c r="T201" i="2"/>
  <c r="R201" i="2"/>
  <c r="P201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90" i="2"/>
  <c r="BH190" i="2"/>
  <c r="BG190" i="2"/>
  <c r="BF190" i="2"/>
  <c r="T190" i="2"/>
  <c r="R190" i="2"/>
  <c r="P190" i="2"/>
  <c r="BI188" i="2"/>
  <c r="BH188" i="2"/>
  <c r="BG188" i="2"/>
  <c r="BF188" i="2"/>
  <c r="T188" i="2"/>
  <c r="R188" i="2"/>
  <c r="P188" i="2"/>
  <c r="BI186" i="2"/>
  <c r="BH186" i="2"/>
  <c r="BG186" i="2"/>
  <c r="BF186" i="2"/>
  <c r="T186" i="2"/>
  <c r="R186" i="2"/>
  <c r="P186" i="2"/>
  <c r="BI182" i="2"/>
  <c r="BH182" i="2"/>
  <c r="BG182" i="2"/>
  <c r="BF182" i="2"/>
  <c r="T182" i="2"/>
  <c r="R182" i="2"/>
  <c r="P182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4" i="2"/>
  <c r="BH154" i="2"/>
  <c r="BG154" i="2"/>
  <c r="BF154" i="2"/>
  <c r="T154" i="2"/>
  <c r="R154" i="2"/>
  <c r="P154" i="2"/>
  <c r="BI149" i="2"/>
  <c r="BH149" i="2"/>
  <c r="BG149" i="2"/>
  <c r="BF149" i="2"/>
  <c r="T149" i="2"/>
  <c r="R149" i="2"/>
  <c r="P149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9" i="2"/>
  <c r="BH139" i="2"/>
  <c r="BG139" i="2"/>
  <c r="BF139" i="2"/>
  <c r="T139" i="2"/>
  <c r="R139" i="2"/>
  <c r="P139" i="2"/>
  <c r="BI137" i="2"/>
  <c r="BH137" i="2"/>
  <c r="BG137" i="2"/>
  <c r="BF137" i="2"/>
  <c r="T137" i="2"/>
  <c r="R137" i="2"/>
  <c r="P137" i="2"/>
  <c r="BI135" i="2"/>
  <c r="BH135" i="2"/>
  <c r="BG135" i="2"/>
  <c r="BF135" i="2"/>
  <c r="T135" i="2"/>
  <c r="R135" i="2"/>
  <c r="P135" i="2"/>
  <c r="F126" i="2"/>
  <c r="E124" i="2"/>
  <c r="F87" i="2"/>
  <c r="E85" i="2"/>
  <c r="J22" i="2"/>
  <c r="E22" i="2"/>
  <c r="J129" i="2"/>
  <c r="J21" i="2"/>
  <c r="J19" i="2"/>
  <c r="E19" i="2"/>
  <c r="J128" i="2"/>
  <c r="J18" i="2"/>
  <c r="J16" i="2"/>
  <c r="E16" i="2"/>
  <c r="F90" i="2"/>
  <c r="J15" i="2"/>
  <c r="J13" i="2"/>
  <c r="E13" i="2"/>
  <c r="F128" i="2"/>
  <c r="J12" i="2"/>
  <c r="J87" i="2"/>
  <c r="L90" i="1"/>
  <c r="AM90" i="1"/>
  <c r="AM89" i="1"/>
  <c r="L89" i="1"/>
  <c r="AM87" i="1"/>
  <c r="L87" i="1"/>
  <c r="L85" i="1"/>
  <c r="L84" i="1"/>
  <c r="J346" i="2"/>
  <c r="BK318" i="2"/>
  <c r="J224" i="2"/>
  <c r="J335" i="2"/>
  <c r="BK312" i="2"/>
  <c r="J273" i="2"/>
  <c r="J316" i="2"/>
  <c r="BK249" i="2"/>
  <c r="BK154" i="2"/>
  <c r="J275" i="2"/>
  <c r="BK224" i="2"/>
  <c r="J157" i="2"/>
  <c r="J255" i="2"/>
  <c r="BK137" i="2"/>
  <c r="BK229" i="2"/>
  <c r="BK173" i="2"/>
  <c r="J244" i="2"/>
  <c r="J330" i="2"/>
  <c r="J300" i="2"/>
  <c r="J212" i="2"/>
  <c r="BK171" i="2"/>
  <c r="BK316" i="2"/>
  <c r="J290" i="2"/>
  <c r="J322" i="2"/>
  <c r="BK278" i="2"/>
  <c r="BK238" i="2"/>
  <c r="BK335" i="2"/>
  <c r="BK244" i="2"/>
  <c r="J169" i="2"/>
  <c r="J266" i="2"/>
  <c r="J198" i="2"/>
  <c r="BK280" i="2"/>
  <c r="J196" i="2"/>
  <c r="J163" i="2"/>
  <c r="BK251" i="2"/>
  <c r="BK182" i="2"/>
  <c r="J186" i="2"/>
  <c r="J343" i="2"/>
  <c r="J304" i="2"/>
  <c r="BK246" i="2"/>
  <c r="J182" i="2"/>
  <c r="BK322" i="2"/>
  <c r="BK300" i="2"/>
  <c r="J318" i="2"/>
  <c r="J280" i="2"/>
  <c r="J260" i="2"/>
  <c r="J145" i="2"/>
  <c r="J293" i="2"/>
  <c r="J251" i="2"/>
  <c r="J190" i="2"/>
  <c r="BK260" i="2"/>
  <c r="BK159" i="2"/>
  <c r="J262" i="2"/>
  <c r="J176" i="2"/>
  <c r="J137" i="2"/>
  <c r="BK233" i="2"/>
  <c r="J154" i="2"/>
  <c r="BK198" i="2"/>
  <c r="J328" i="2"/>
  <c r="J253" i="2"/>
  <c r="J188" i="2"/>
  <c r="BK330" i="2"/>
  <c r="BK275" i="2"/>
  <c r="BK341" i="2"/>
  <c r="BK293" i="2"/>
  <c r="J264" i="2"/>
  <c r="BK192" i="2"/>
  <c r="BK324" i="2"/>
  <c r="BK268" i="2"/>
  <c r="BK212" i="2"/>
  <c r="BK273" i="2"/>
  <c r="BK201" i="2"/>
  <c r="BK242" i="2"/>
  <c r="J167" i="2"/>
  <c r="BK253" i="2"/>
  <c r="J201" i="2"/>
  <c r="J141" i="2"/>
  <c r="BK149" i="2"/>
  <c r="BK332" i="2"/>
  <c r="BK290" i="2"/>
  <c r="BK190" i="2"/>
  <c r="J326" i="2"/>
  <c r="J295" i="2"/>
  <c r="BK337" i="2"/>
  <c r="BK307" i="2"/>
  <c r="BK266" i="2"/>
  <c r="BK135" i="2"/>
  <c r="BK258" i="2"/>
  <c r="J205" i="2"/>
  <c r="BK283" i="2"/>
  <c r="BK180" i="2"/>
  <c r="BK264" i="2"/>
  <c r="J192" i="2"/>
  <c r="BK157" i="2"/>
  <c r="J249" i="2"/>
  <c r="BK186" i="2"/>
  <c r="J216" i="2"/>
  <c r="J337" i="2"/>
  <c r="BK271" i="2"/>
  <c r="BK205" i="2"/>
  <c r="BK163" i="2"/>
  <c r="J307" i="2"/>
  <c r="J324" i="2"/>
  <c r="J287" i="2"/>
  <c r="J229" i="2"/>
  <c r="AS94" i="1"/>
  <c r="J278" i="2"/>
  <c r="BK176" i="2"/>
  <c r="BK287" i="2"/>
  <c r="BK220" i="2"/>
  <c r="J135" i="2"/>
  <c r="J180" i="2"/>
  <c r="BK141" i="2"/>
  <c r="BK216" i="2"/>
  <c r="J171" i="2"/>
  <c r="BK165" i="2"/>
  <c r="J341" i="2"/>
  <c r="BK295" i="2"/>
  <c r="J208" i="2"/>
  <c r="BK139" i="2"/>
  <c r="J283" i="2"/>
  <c r="BK343" i="2"/>
  <c r="BK310" i="2"/>
  <c r="J268" i="2"/>
  <c r="J233" i="2"/>
  <c r="J332" i="2"/>
  <c r="BK255" i="2"/>
  <c r="J173" i="2"/>
  <c r="J235" i="2"/>
  <c r="BK235" i="2"/>
  <c r="BK145" i="2"/>
  <c r="J238" i="2"/>
  <c r="BK167" i="2"/>
  <c r="BK169" i="2"/>
  <c r="BK326" i="2"/>
  <c r="BK262" i="2"/>
  <c r="BK196" i="2"/>
  <c r="BK328" i="2"/>
  <c r="BK304" i="2"/>
  <c r="BK346" i="2"/>
  <c r="J312" i="2"/>
  <c r="J271" i="2"/>
  <c r="BK188" i="2"/>
  <c r="J310" i="2"/>
  <c r="J242" i="2"/>
  <c r="J139" i="2"/>
  <c r="J258" i="2"/>
  <c r="J149" i="2"/>
  <c r="BK208" i="2"/>
  <c r="J165" i="2"/>
  <c r="J246" i="2"/>
  <c r="J220" i="2"/>
  <c r="J159" i="2"/>
  <c r="BK134" i="2" l="1"/>
  <c r="J134" i="2" s="1"/>
  <c r="J96" i="2" s="1"/>
  <c r="P153" i="2"/>
  <c r="BK207" i="2"/>
  <c r="J207" i="2" s="1"/>
  <c r="J100" i="2" s="1"/>
  <c r="BK228" i="2"/>
  <c r="J228" i="2"/>
  <c r="J101" i="2" s="1"/>
  <c r="BK270" i="2"/>
  <c r="J270" i="2"/>
  <c r="J103" i="2"/>
  <c r="R134" i="2"/>
  <c r="BK175" i="2"/>
  <c r="J175" i="2"/>
  <c r="J99" i="2"/>
  <c r="BK237" i="2"/>
  <c r="J237" i="2"/>
  <c r="J102" i="2"/>
  <c r="R286" i="2"/>
  <c r="R153" i="2"/>
  <c r="P162" i="2"/>
  <c r="P207" i="2"/>
  <c r="R228" i="2"/>
  <c r="R270" i="2"/>
  <c r="BK309" i="2"/>
  <c r="J309" i="2"/>
  <c r="J107" i="2"/>
  <c r="R334" i="2"/>
  <c r="P134" i="2"/>
  <c r="T175" i="2"/>
  <c r="T237" i="2"/>
  <c r="R309" i="2"/>
  <c r="BK321" i="2"/>
  <c r="J321" i="2"/>
  <c r="J111" i="2"/>
  <c r="BK334" i="2"/>
  <c r="J334" i="2" s="1"/>
  <c r="J112" i="2" s="1"/>
  <c r="T134" i="2"/>
  <c r="P175" i="2"/>
  <c r="P237" i="2"/>
  <c r="T286" i="2"/>
  <c r="R315" i="2"/>
  <c r="R314" i="2" s="1"/>
  <c r="P334" i="2"/>
  <c r="T340" i="2"/>
  <c r="BK162" i="2"/>
  <c r="J162" i="2" s="1"/>
  <c r="J98" i="2" s="1"/>
  <c r="T162" i="2"/>
  <c r="R207" i="2"/>
  <c r="P228" i="2"/>
  <c r="P270" i="2"/>
  <c r="P286" i="2"/>
  <c r="BK315" i="2"/>
  <c r="BK314" i="2" s="1"/>
  <c r="J314" i="2" s="1"/>
  <c r="J108" i="2" s="1"/>
  <c r="T321" i="2"/>
  <c r="BK340" i="2"/>
  <c r="J340" i="2"/>
  <c r="J113" i="2"/>
  <c r="BK153" i="2"/>
  <c r="J153" i="2" s="1"/>
  <c r="J97" i="2" s="1"/>
  <c r="R175" i="2"/>
  <c r="R237" i="2"/>
  <c r="BK286" i="2"/>
  <c r="J286" i="2" s="1"/>
  <c r="J106" i="2" s="1"/>
  <c r="P309" i="2"/>
  <c r="T315" i="2"/>
  <c r="T314" i="2" s="1"/>
  <c r="P321" i="2"/>
  <c r="T334" i="2"/>
  <c r="R340" i="2"/>
  <c r="T153" i="2"/>
  <c r="R162" i="2"/>
  <c r="T207" i="2"/>
  <c r="T228" i="2"/>
  <c r="T270" i="2"/>
  <c r="T309" i="2"/>
  <c r="P315" i="2"/>
  <c r="P314" i="2" s="1"/>
  <c r="R321" i="2"/>
  <c r="R320" i="2"/>
  <c r="P340" i="2"/>
  <c r="BK282" i="2"/>
  <c r="J282" i="2" s="1"/>
  <c r="J104" i="2" s="1"/>
  <c r="BK345" i="2"/>
  <c r="J345" i="2" s="1"/>
  <c r="J114" i="2" s="1"/>
  <c r="J89" i="2"/>
  <c r="F129" i="2"/>
  <c r="BE135" i="2"/>
  <c r="BE137" i="2"/>
  <c r="BE139" i="2"/>
  <c r="BE141" i="2"/>
  <c r="BE145" i="2"/>
  <c r="BE163" i="2"/>
  <c r="BE224" i="2"/>
  <c r="J90" i="2"/>
  <c r="BE157" i="2"/>
  <c r="BE159" i="2"/>
  <c r="BE173" i="2"/>
  <c r="BE176" i="2"/>
  <c r="BE180" i="2"/>
  <c r="BE229" i="2"/>
  <c r="BE242" i="2"/>
  <c r="J126" i="2"/>
  <c r="BE171" i="2"/>
  <c r="BE198" i="2"/>
  <c r="BE205" i="2"/>
  <c r="BE233" i="2"/>
  <c r="BE258" i="2"/>
  <c r="BE260" i="2"/>
  <c r="BE287" i="2"/>
  <c r="BE154" i="2"/>
  <c r="BE188" i="2"/>
  <c r="BE190" i="2"/>
  <c r="BE192" i="2"/>
  <c r="BE196" i="2"/>
  <c r="BE208" i="2"/>
  <c r="BE212" i="2"/>
  <c r="BE216" i="2"/>
  <c r="BE262" i="2"/>
  <c r="BE271" i="2"/>
  <c r="BE275" i="2"/>
  <c r="BE278" i="2"/>
  <c r="BE280" i="2"/>
  <c r="BE293" i="2"/>
  <c r="F89" i="2"/>
  <c r="BE165" i="2"/>
  <c r="BE167" i="2"/>
  <c r="BE220" i="2"/>
  <c r="BE238" i="2"/>
  <c r="BE249" i="2"/>
  <c r="BE253" i="2"/>
  <c r="BE266" i="2"/>
  <c r="BE273" i="2"/>
  <c r="BE283" i="2"/>
  <c r="BE290" i="2"/>
  <c r="BE300" i="2"/>
  <c r="BE304" i="2"/>
  <c r="BE316" i="2"/>
  <c r="BE318" i="2"/>
  <c r="BE326" i="2"/>
  <c r="BE330" i="2"/>
  <c r="BE337" i="2"/>
  <c r="BE341" i="2"/>
  <c r="BE182" i="2"/>
  <c r="BE235" i="2"/>
  <c r="BE244" i="2"/>
  <c r="BE246" i="2"/>
  <c r="BE255" i="2"/>
  <c r="BE295" i="2"/>
  <c r="BE328" i="2"/>
  <c r="BE346" i="2"/>
  <c r="BE310" i="2"/>
  <c r="BE324" i="2"/>
  <c r="BE332" i="2"/>
  <c r="BE343" i="2"/>
  <c r="BE149" i="2"/>
  <c r="BE169" i="2"/>
  <c r="BE186" i="2"/>
  <c r="BE201" i="2"/>
  <c r="BE251" i="2"/>
  <c r="BE264" i="2"/>
  <c r="BE268" i="2"/>
  <c r="BE307" i="2"/>
  <c r="BE312" i="2"/>
  <c r="BE322" i="2"/>
  <c r="BE335" i="2"/>
  <c r="F32" i="2"/>
  <c r="BA95" i="1" s="1"/>
  <c r="BA94" i="1" s="1"/>
  <c r="W30" i="1" s="1"/>
  <c r="F33" i="2"/>
  <c r="BB95" i="1" s="1"/>
  <c r="BB94" i="1" s="1"/>
  <c r="W31" i="1" s="1"/>
  <c r="F34" i="2"/>
  <c r="BC95" i="1" s="1"/>
  <c r="BC94" i="1" s="1"/>
  <c r="W32" i="1" s="1"/>
  <c r="J32" i="2"/>
  <c r="AW95" i="1" s="1"/>
  <c r="F35" i="2"/>
  <c r="BD95" i="1"/>
  <c r="BD94" i="1"/>
  <c r="W33" i="1" s="1"/>
  <c r="P285" i="2" l="1"/>
  <c r="T133" i="2"/>
  <c r="R133" i="2"/>
  <c r="P320" i="2"/>
  <c r="R285" i="2"/>
  <c r="T320" i="2"/>
  <c r="T285" i="2"/>
  <c r="P133" i="2"/>
  <c r="P132" i="2" s="1"/>
  <c r="AU95" i="1" s="1"/>
  <c r="AU94" i="1" s="1"/>
  <c r="J315" i="2"/>
  <c r="J109" i="2"/>
  <c r="BK320" i="2"/>
  <c r="J320" i="2"/>
  <c r="J110" i="2" s="1"/>
  <c r="BK285" i="2"/>
  <c r="J285" i="2" s="1"/>
  <c r="J105" i="2" s="1"/>
  <c r="BK133" i="2"/>
  <c r="J133" i="2"/>
  <c r="J95" i="2" s="1"/>
  <c r="AX94" i="1"/>
  <c r="AW94" i="1"/>
  <c r="AK30" i="1"/>
  <c r="J31" i="2"/>
  <c r="AV95" i="1" s="1"/>
  <c r="AT95" i="1" s="1"/>
  <c r="AY94" i="1"/>
  <c r="F31" i="2"/>
  <c r="AZ95" i="1" s="1"/>
  <c r="AZ94" i="1" s="1"/>
  <c r="AV94" i="1" s="1"/>
  <c r="AK29" i="1" s="1"/>
  <c r="R132" i="2" l="1"/>
  <c r="T132" i="2"/>
  <c r="BK132" i="2"/>
  <c r="J132" i="2"/>
  <c r="J94" i="2" s="1"/>
  <c r="W29" i="1"/>
  <c r="AT94" i="1"/>
  <c r="J28" i="2" l="1"/>
  <c r="AG95" i="1"/>
  <c r="AG94" i="1" s="1"/>
  <c r="AK26" i="1" s="1"/>
  <c r="AK35" i="1" s="1"/>
  <c r="J37" i="2" l="1"/>
  <c r="AN95" i="1"/>
  <c r="AN94" i="1"/>
</calcChain>
</file>

<file path=xl/sharedStrings.xml><?xml version="1.0" encoding="utf-8"?>
<sst xmlns="http://schemas.openxmlformats.org/spreadsheetml/2006/main" count="2196" uniqueCount="550">
  <si>
    <t>Export Komplet</t>
  </si>
  <si>
    <t/>
  </si>
  <si>
    <t>2.0</t>
  </si>
  <si>
    <t>False</t>
  </si>
  <si>
    <t>{7f6e69e3-4fce-4263-a041-133b89bfd541}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</si>
  <si>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</si>
  <si>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</si>
  <si>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</si>
  <si>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</si>
  <si>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</si>
  <si>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</si>
  <si>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</si>
  <si>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</si>
  <si>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</si>
  <si>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</si>
  <si>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</si>
  <si>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</si>
  <si>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</si>
  <si>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</si>
  <si>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</si>
  <si>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</si>
  <si>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</si>
  <si>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</si>
  <si>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</si>
  <si>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</si>
  <si>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</si>
  <si>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</si>
  <si>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</si>
  <si>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</si>
  <si>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</si>
  <si>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</si>
  <si>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</si>
  <si>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</si>
  <si>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</si>
  <si>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</si>
  <si>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</si>
  <si>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</si>
  <si>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</si>
  <si>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</si>
  <si>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</si>
  <si>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</si>
  <si>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</si>
  <si>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</si>
  <si>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</si>
  <si>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</si>
  <si>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</si>
  <si>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</si>
  <si>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</si>
  <si>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</si>
  <si>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</si>
  <si>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</si>
  <si>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</si>
  <si>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</si>
  <si>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</si>
  <si>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</si>
  <si>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</si>
  <si>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</si>
  <si>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</si>
  <si>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</si>
  <si>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</si>
  <si>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</si>
  <si>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</si>
  <si>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</si>
  <si>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</si>
  <si>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</si>
  <si>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</si>
  <si>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</si>
  <si>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</si>
  <si>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</si>
  <si>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</si>
  <si>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</si>
  <si>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</si>
  <si>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</si>
  <si>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</si>
  <si>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</si>
  <si>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</si>
  <si>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</si>
  <si>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</si>
  <si>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</si>
  <si>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</si>
  <si>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</si>
  <si>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</si>
  <si>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</si>
  <si>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</si>
  <si>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</si>
  <si>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</si>
  <si>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</si>
  <si>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</si>
  <si>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</si>
  <si>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</si>
  <si>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</si>
  <si>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</si>
  <si>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</si>
  <si>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</si>
  <si>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</si>
  <si>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</si>
  <si>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763 - Konstrukce suché výstavby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</si>
  <si>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</si>
  <si>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</si>
  <si>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</si>
  <si>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</si>
  <si>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</si>
  <si>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</si>
  <si>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VRN6 - Územní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</si>
  <si>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</si>
  <si>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</si>
  <si>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</si>
  <si>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</si>
  <si>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</si>
  <si>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</si>
  <si>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</si>
  <si>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</si>
  <si>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</si>
  <si>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</si>
  <si>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</si>
  <si>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</si>
  <si>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</si>
  <si>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</si>
  <si>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</si>
  <si>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</si>
  <si>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</si>
  <si>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</si>
  <si>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113107222</t>
  </si>
  <si>
    <t>Odstranění podkladu z kameniva drceného tl přes 100 do 200 mm strojně pl přes 200 m2</t>
  </si>
  <si>
    <t>m2</t>
  </si>
  <si>
    <t>CS ÚRS 2023 02</t>
  </si>
  <si>
    <t>4</t>
  </si>
  <si>
    <t>-1021892399</t>
  </si>
  <si>
    <t>PP</t>
  </si>
  <si>
    <t>Odstranění podkladů nebo krytů strojně plochy jednotlivě přes 200 m2 s přemístěním hmot na skládku na vzdálenost do 20 m nebo s naložením na dopravní prostředek z kameniva hrubého drceného, o tl. vrstvy přes 100 do 200 mm</t>
  </si>
  <si>
    <t>113154124</t>
  </si>
  <si>
    <t>Frézování živičného krytu tl 100 mm pruh š přes 0,5 do 1 m pl do 500 m2 bez překážek v trase</t>
  </si>
  <si>
    <t>-12125727</t>
  </si>
  <si>
    <t>Frézování živičného podkladu nebo krytu s naložením na dopravní prostředek plochy do 500 m2 bez překážek v trase pruhu šířky přes 0,5 m do 1 m, tloušťky vrstvy 100 mm</t>
  </si>
  <si>
    <t>3</t>
  </si>
  <si>
    <t>121151103</t>
  </si>
  <si>
    <t>Sejmutí ornice plochy do 100 m2 tl vrstvy do 200 mm strojně</t>
  </si>
  <si>
    <t>-1793027585</t>
  </si>
  <si>
    <t>Sejmutí ornice strojně při souvislé ploše do 100 m2, tl. vrstvy do 200 mm</t>
  </si>
  <si>
    <t>122251103</t>
  </si>
  <si>
    <t>Odkopávky a prokopávky nezapažené v hornině třídy těžitelnosti I skupiny 3 objem do 100 m3 strojně</t>
  </si>
  <si>
    <t>m3</t>
  </si>
  <si>
    <t>457221697</t>
  </si>
  <si>
    <t>Odkopávky a prokopávky nezapažené strojně v hornině třídy těžitelnosti I skupiny 3 přes 50 do 100 m3</t>
  </si>
  <si>
    <t>VV</t>
  </si>
  <si>
    <t>2*(9*2,5*3)</t>
  </si>
  <si>
    <t>Součet</t>
  </si>
  <si>
    <t>5</t>
  </si>
  <si>
    <t>151721111</t>
  </si>
  <si>
    <t>Zřízení pažení do ocelových zápor hl výkopu do 4 m s jeho následným odstraněním</t>
  </si>
  <si>
    <t>-1789590967</t>
  </si>
  <si>
    <t>Pažení do ocelových zápor bez ohledu na druh pažin, s odstraněním pažení, hloubky výkopu do 4 m</t>
  </si>
  <si>
    <t>20*4</t>
  </si>
  <si>
    <t>6</t>
  </si>
  <si>
    <t>182251101</t>
  </si>
  <si>
    <t>Svahování násypů strojně</t>
  </si>
  <si>
    <t>-972781908</t>
  </si>
  <si>
    <t>Svahování trvalých svahů do projektovaných profilů strojně s potřebným přemístěním výkopku při svahování násypů v jakékoliv hornině</t>
  </si>
  <si>
    <t>5*4*4</t>
  </si>
  <si>
    <t>Zakládání</t>
  </si>
  <si>
    <t>7</t>
  </si>
  <si>
    <t>212792312</t>
  </si>
  <si>
    <t>Odvodnění mostní opěry - drenážní plastové potrubí HDPE DN 150</t>
  </si>
  <si>
    <t>m</t>
  </si>
  <si>
    <t>226983236</t>
  </si>
  <si>
    <t>Odvodnění mostní opěry z plastových trub drenážní potrubí HDPE DN 150</t>
  </si>
  <si>
    <t>P</t>
  </si>
  <si>
    <t>Poznámka k položce:_x000D_
SN8</t>
  </si>
  <si>
    <t>8</t>
  </si>
  <si>
    <t>213141131</t>
  </si>
  <si>
    <t>Zřízení vrstvy z geotextilie ve sklonu přes 1:2 do 1:1 š do 3 m</t>
  </si>
  <si>
    <t>1625304608</t>
  </si>
  <si>
    <t>Zřízení vrstvy z geotextilie filtrační, separační, odvodňovací, ochranné, výztužné nebo protierozní ve sklonu přes 1:2 do 1:1, šířky do 3 m</t>
  </si>
  <si>
    <t>9</t>
  </si>
  <si>
    <t>M</t>
  </si>
  <si>
    <t>69311010</t>
  </si>
  <si>
    <t>geotextilie tkaná separační, filtrační, výztužná PP pevnost v tahu 80kN/m</t>
  </si>
  <si>
    <t>-2057578302</t>
  </si>
  <si>
    <t>18*1,1845 'Přepočtené koeficientem množství</t>
  </si>
  <si>
    <t>Svislé a kompletní konstrukce</t>
  </si>
  <si>
    <t>10</t>
  </si>
  <si>
    <t>317171125</t>
  </si>
  <si>
    <t>Kotvení monolitického betonu římsy do mostovky kotvou spřaženou</t>
  </si>
  <si>
    <t>kus</t>
  </si>
  <si>
    <t>-298363170</t>
  </si>
  <si>
    <t>11</t>
  </si>
  <si>
    <t>R001</t>
  </si>
  <si>
    <t>kotva spřažená  pro kotvení mostní  římsy</t>
  </si>
  <si>
    <t>-1481738063</t>
  </si>
  <si>
    <t>12</t>
  </si>
  <si>
    <t>317321118</t>
  </si>
  <si>
    <t>Mostní římsy ze ŽB C 30/37</t>
  </si>
  <si>
    <t>1858879142</t>
  </si>
  <si>
    <t>Římsy ze železového betonu C 30/37</t>
  </si>
  <si>
    <t>13</t>
  </si>
  <si>
    <t>317353121</t>
  </si>
  <si>
    <t>Bednění mostních říms všech tvarů - zřízení</t>
  </si>
  <si>
    <t>-899388851</t>
  </si>
  <si>
    <t>Bednění mostní římsy zřízení všech tvarů</t>
  </si>
  <si>
    <t>14</t>
  </si>
  <si>
    <t>317353221</t>
  </si>
  <si>
    <t>Bednění mostních říms všech tvarů - odstranění</t>
  </si>
  <si>
    <t>-91113667</t>
  </si>
  <si>
    <t>Bednění mostní římsy odstranění všech tvarů</t>
  </si>
  <si>
    <t>317361116</t>
  </si>
  <si>
    <t>Výztuž mostních říms z betonářské oceli 10 505</t>
  </si>
  <si>
    <t>t</t>
  </si>
  <si>
    <t>1865766893</t>
  </si>
  <si>
    <t>Výztuž mostních železobetonových říms z betonářské oceli 10 505 (R) nebo BSt 500</t>
  </si>
  <si>
    <t>Vodorovné konstrukce</t>
  </si>
  <si>
    <t>16</t>
  </si>
  <si>
    <t>421321108</t>
  </si>
  <si>
    <t>Mostní nosné konstrukce deskové přechodové ze ŽB C 30/37</t>
  </si>
  <si>
    <t>-1126230838</t>
  </si>
  <si>
    <t>Mostní železobetonové nosné konstrukce deskové nebo klenbové deskové přechodové, z betonu C 30/37</t>
  </si>
  <si>
    <t>(0,25*3*6)*2</t>
  </si>
  <si>
    <t>17</t>
  </si>
  <si>
    <t>421321138</t>
  </si>
  <si>
    <t>Mostní nosné konstrukce deskové spřahující ze ŽB C 30/37</t>
  </si>
  <si>
    <t>1495900141</t>
  </si>
  <si>
    <t>Mostní železobetonové nosné konstrukce deskové nebo klenbové deskové spřahující, z betonu C 30/37</t>
  </si>
  <si>
    <t>18</t>
  </si>
  <si>
    <t>421351112</t>
  </si>
  <si>
    <t>Bednění boků přechodové desky konstrukcí mostů - zřízení</t>
  </si>
  <si>
    <t>69005351</t>
  </si>
  <si>
    <t>Bednění deskových konstrukcí mostů z betonu železového nebo předpjatého zřízení boků přechodové desky</t>
  </si>
  <si>
    <t>2*(0,25*(6+3+3))</t>
  </si>
  <si>
    <t>19</t>
  </si>
  <si>
    <t>421351131</t>
  </si>
  <si>
    <t>Bednění boční stěny konstrukcí mostů výšky do 350 mm - zřízení</t>
  </si>
  <si>
    <t>218886284</t>
  </si>
  <si>
    <t>Bednění deskových konstrukcí mostů z betonu železového nebo předpjatého zřízení boční stěny výšky do 350 mm</t>
  </si>
  <si>
    <t>20</t>
  </si>
  <si>
    <t>421351212</t>
  </si>
  <si>
    <t>Bednění boků přechodové desky konstrukcí mostů - odstranění</t>
  </si>
  <si>
    <t>420787891</t>
  </si>
  <si>
    <t>Bednění deskových konstrukcí mostů z betonu železového nebo předpjatého odstranění boků přechodové desky</t>
  </si>
  <si>
    <t>421351231</t>
  </si>
  <si>
    <t>Bednění stěny boční konstrukcí mostů výšky do 350 mm - odstranění</t>
  </si>
  <si>
    <t>-1788638248</t>
  </si>
  <si>
    <t>Bednění deskových konstrukcí mostů z betonu železového nebo předpjatého odstranění boční stěny výšky do 350 mm</t>
  </si>
  <si>
    <t>22</t>
  </si>
  <si>
    <t>421361216</t>
  </si>
  <si>
    <t>Výztuž ŽB přechodové desky z betonářské oceli 10 505</t>
  </si>
  <si>
    <t>-256513049</t>
  </si>
  <si>
    <t>Výztuž deskových konstrukcí z betonářské oceli 10 505 (R) nebo BSt 500 přechodové desky</t>
  </si>
  <si>
    <t>(47,40*6/1000)*2</t>
  </si>
  <si>
    <t>23</t>
  </si>
  <si>
    <t>421361236</t>
  </si>
  <si>
    <t>Výztuž ŽB spřahující desky z betonářské oceli 10 505</t>
  </si>
  <si>
    <t>-903964016</t>
  </si>
  <si>
    <t>Výztuž deskových konstrukcí z betonářské oceli 10 505 (R) nebo BSt 500 spřahující desky</t>
  </si>
  <si>
    <t>24</t>
  </si>
  <si>
    <t>428381311</t>
  </si>
  <si>
    <t>Zřízení kyvného trnu přechodové desky ze ŽB</t>
  </si>
  <si>
    <t>-478062169</t>
  </si>
  <si>
    <t>Vrubový a pérový kloub železobetonový zřízení kyvného trnu přechodové desky</t>
  </si>
  <si>
    <t>6+6</t>
  </si>
  <si>
    <t>25</t>
  </si>
  <si>
    <t>458311131</t>
  </si>
  <si>
    <t>Filtrační vrstvy za opěrou z betonu drenážního hutněného po vrstvách</t>
  </si>
  <si>
    <t>-1351642459</t>
  </si>
  <si>
    <t>Výplňové klíny a filtrační vrstvy za opěrou z betonu hutněného po vrstvách filtračního drenážního</t>
  </si>
  <si>
    <t>2*2,5*9*3</t>
  </si>
  <si>
    <t>26</t>
  </si>
  <si>
    <t>465514156</t>
  </si>
  <si>
    <t>Dlažba svahu u opěr z upraveného lomového žulového kamene tl 200 mm do lože pískového pl do 10 m2</t>
  </si>
  <si>
    <t>-1464254942</t>
  </si>
  <si>
    <t>Dlažba svahu u mostních opěr z upraveného lomového žulového kamene s vyspárováním maltou MC 25, šíře spáry 15 mm do pískového lože tloušťky 200 mm, plochy do 10 m2</t>
  </si>
  <si>
    <t>Komunikace pozemní</t>
  </si>
  <si>
    <t>27</t>
  </si>
  <si>
    <t>564851011</t>
  </si>
  <si>
    <t>Podklad ze štěrkodrtě ŠD plochy do 100 m2 tl 150 mm</t>
  </si>
  <si>
    <t>-1510199794</t>
  </si>
  <si>
    <t>Podklad ze štěrkodrti ŠD s rozprostřením a zhutněním plochy jednotlivě do 100 m2, po zhutnění tl. 150 mm</t>
  </si>
  <si>
    <t>2*2*4*9</t>
  </si>
  <si>
    <t>28</t>
  </si>
  <si>
    <t>573211112</t>
  </si>
  <si>
    <t>Postřik živičný spojovací z asfaltu v množství 0,70 kg/m2</t>
  </si>
  <si>
    <t>309179069</t>
  </si>
  <si>
    <t>Postřik spojovací PS bez posypu kamenivem z asfaltu silničního, v množství 0,70 kg/m2</t>
  </si>
  <si>
    <t>(7,6*3,8)+(2*7,6*6)</t>
  </si>
  <si>
    <t>29</t>
  </si>
  <si>
    <t>577134131</t>
  </si>
  <si>
    <t>Asfaltový beton vrstva obrusná ACO 11 (ABS) tř. I tl 40 mm š do 3 m z modifikovaného asfaltu</t>
  </si>
  <si>
    <t>-2040985930</t>
  </si>
  <si>
    <t>Asfaltový beton vrstva obrusná ACO 11 (ABS) s rozprostřením a se zhutněním z modifikovaného asfaltu v pruhu šířky přes do 1,5 do 3 m, po zhutnění tl. 40 mm</t>
  </si>
  <si>
    <t>30</t>
  </si>
  <si>
    <t>577175132</t>
  </si>
  <si>
    <t>Asfaltový beton vrstva ložní ACL 16 (ABH) tl. 80 mm š do 3 m z modifikovaného asfaltu</t>
  </si>
  <si>
    <t>656018161</t>
  </si>
  <si>
    <t>Asfaltový beton vrstva ložní ACL 16 (ABH) s rozprostřením a zhutněním z modifikovaného asfaltu v pruhu šířky přes 1,5 do 3 m, po zhutnění tl. 80 mm</t>
  </si>
  <si>
    <t>2*7,6*5</t>
  </si>
  <si>
    <t>31</t>
  </si>
  <si>
    <t>578143233</t>
  </si>
  <si>
    <t>Litý asfalt MA 11 (LAS) tl 40 mm š přes 3 m z modifikovaného asfaltu</t>
  </si>
  <si>
    <t>1272233870</t>
  </si>
  <si>
    <t>Litý asfalt MA 11 (LAS) s rozprostřením z modifikovaného asfaltu v pruhu šířky přes 3 m tl. 40 mm</t>
  </si>
  <si>
    <t>7,6*3,8</t>
  </si>
  <si>
    <t>Úpravy povrchů, podlahy a osazování výplní</t>
  </si>
  <si>
    <t>32</t>
  </si>
  <si>
    <t>622131121</t>
  </si>
  <si>
    <t>Penetrační nátěr vnějších stěn nanášený ručně</t>
  </si>
  <si>
    <t>-1240953716</t>
  </si>
  <si>
    <t>Podkladní a spojovací vrstva vnějších omítaných ploch penetrace nanášená ručně stěn</t>
  </si>
  <si>
    <t>35,25*2</t>
  </si>
  <si>
    <t>33</t>
  </si>
  <si>
    <t>622316121</t>
  </si>
  <si>
    <t>Sanační vápenná jednovrstvá omítka vnějších stěn nanášená ručně</t>
  </si>
  <si>
    <t>-1477278591</t>
  </si>
  <si>
    <t>Omítka sanační vápenná vnějších ploch jednovrstvá tloušťky do 20 mm nanášená ručně stěn</t>
  </si>
  <si>
    <t>34</t>
  </si>
  <si>
    <t>622324411</t>
  </si>
  <si>
    <t>Sanační podkladní omítka vnějších stěn nanášená ručně</t>
  </si>
  <si>
    <t>-1310944897</t>
  </si>
  <si>
    <t>Omítka sanační vnějších ploch podkladní (vyrovnávací) tloušťky do 15 mm nanášená ručně stěn</t>
  </si>
  <si>
    <t>Ostatní konstrukce a práce, bourání</t>
  </si>
  <si>
    <t>35</t>
  </si>
  <si>
    <t>911331111</t>
  </si>
  <si>
    <t>Svodidlo ocelové jednostranné zádržnosti N2 se zaberaněním sloupků ve vzdálenosti do 2 m</t>
  </si>
  <si>
    <t>1948287892</t>
  </si>
  <si>
    <t>Silniční svodidlo ocelové se zaberaněním sloupků jednostranné úroveň zádržnosti N2 vzdálenosti sloupků do 2 m</t>
  </si>
  <si>
    <t>(3*16)+(1*6)</t>
  </si>
  <si>
    <t>36</t>
  </si>
  <si>
    <t>911334122</t>
  </si>
  <si>
    <t>Svodidlo ocelové zábradelní zádržnosti H2 kotvené do římsy s výplní z tyčí</t>
  </si>
  <si>
    <t>1150732813</t>
  </si>
  <si>
    <t>Zábradelní svodidla ocelová s osazením sloupků kotvením do římsy, se svodnicí úrovně zádržnosti H2 s výplní z tyčí</t>
  </si>
  <si>
    <t>37</t>
  </si>
  <si>
    <t>916131213</t>
  </si>
  <si>
    <t>Osazení silničního obrubníku betonového stojatého s boční opěrou do lože z betonu prostého</t>
  </si>
  <si>
    <t>-874593400</t>
  </si>
  <si>
    <t>Osazení silničního obrubníku betonového se zřízením lože, s vyplněním a zatřením spár cementovou maltou stojatého s boční opěrou z betonu prostého, do lože z betonu prostého</t>
  </si>
  <si>
    <t>38</t>
  </si>
  <si>
    <t>59217026</t>
  </si>
  <si>
    <t>obrubník betonový silniční 500x150x250mm</t>
  </si>
  <si>
    <t>878166663</t>
  </si>
  <si>
    <t>8*1,02 'Přepočtené koeficientem množství</t>
  </si>
  <si>
    <t>39</t>
  </si>
  <si>
    <t>919732211</t>
  </si>
  <si>
    <t>Styčná spára napojení nového živičného povrchu na stávající za tepla š 15 mm hl 25 mm s prořezáním</t>
  </si>
  <si>
    <t>-250899323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</si>
  <si>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</si>
  <si>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40</t>
  </si>
  <si>
    <t>931995111</t>
  </si>
  <si>
    <t>Nátěr v pracovní spáře betonářské výztuže 2x ochranný</t>
  </si>
  <si>
    <t>-652361215</t>
  </si>
  <si>
    <t>Nátěr betonářské výztuže v pracovní spáře 2x ochranný</t>
  </si>
  <si>
    <t>41</t>
  </si>
  <si>
    <t>953961113</t>
  </si>
  <si>
    <t>Kotvy chemickým tmelem M 12 hl 110 mm do betonu, ŽB nebo kamene s vyvrtáním otvoru</t>
  </si>
  <si>
    <t>348813566</t>
  </si>
  <si>
    <t>Kotvy chemické s vyvrtáním otvoru do betonu, železobetonu nebo tvrdého kamene tmel, velikost M 12, hloubka 110 mm</t>
  </si>
  <si>
    <t>42</t>
  </si>
  <si>
    <t>963051111</t>
  </si>
  <si>
    <t>Bourání mostní nosné konstrukce z ŽB</t>
  </si>
  <si>
    <t>1508479244</t>
  </si>
  <si>
    <t>Bourání mostních konstrukcí nosných konstrukcí ze železového betonu</t>
  </si>
  <si>
    <t xml:space="preserve">Poznámka k položce:_x000D_
Bourání říms_x000D_
</t>
  </si>
  <si>
    <t>43</t>
  </si>
  <si>
    <t>966005211</t>
  </si>
  <si>
    <t>Rozebrání a odstranění silničního zábradlí se sloupky osazenými do říms nebo krycích desek</t>
  </si>
  <si>
    <t>-798045811</t>
  </si>
  <si>
    <t>Rozebrání a odstranění silničního zábradlí a ocelových svodidel s přemístěním hmot na skládku na vzdálenost do 10 m nebo s naložením na dopravní prostředek, se zásypem jam po odstraněných sloupcích a s jeho zhutněním silničního zábradlí se sloupky osazenými do říms nebo krycích desek</t>
  </si>
  <si>
    <t>44</t>
  </si>
  <si>
    <t>977141114</t>
  </si>
  <si>
    <t>Vrty pro kotvy do betonu průměru 14 mm hloubky 110 mm s vyplněním epoxidovým tmelem</t>
  </si>
  <si>
    <t>-124530991</t>
  </si>
  <si>
    <t>Vrty pro kotvy do betonu s vyplněním epoxidovým tmelem, průměru 14 mm, hloubky 110 mm</t>
  </si>
  <si>
    <t>45</t>
  </si>
  <si>
    <t>977151126</t>
  </si>
  <si>
    <t>Jádrové vrty diamantovými korunkami do stavebních materiálů D přes 200 do 225 mm</t>
  </si>
  <si>
    <t>555810693</t>
  </si>
  <si>
    <t>Jádrové vrty diamantovými korunkami do stavebních materiálů (železobetonu, betonu, cihel, obkladů, dlažeb, kamene) průměru přes 200 do 225 mm</t>
  </si>
  <si>
    <t>46</t>
  </si>
  <si>
    <t>985121101</t>
  </si>
  <si>
    <t>Tryskání degradovaného betonu stěn a rubu kleneb sušeným pískem</t>
  </si>
  <si>
    <t>-696097353</t>
  </si>
  <si>
    <t>Tryskání degradovaného betonu stěn, rubu kleneb a podlah křemičitým pískem sušeným</t>
  </si>
  <si>
    <t>47</t>
  </si>
  <si>
    <t>985131111</t>
  </si>
  <si>
    <t>Očištění ploch stěn, rubu kleneb a podlah tlakovou vodou</t>
  </si>
  <si>
    <t>1168866125</t>
  </si>
  <si>
    <t>48</t>
  </si>
  <si>
    <t>985324221</t>
  </si>
  <si>
    <t>Ochranný akrylátový nátěr betonu dvojnásobný se stěrkou S4 (OS-C)</t>
  </si>
  <si>
    <t>-398979635</t>
  </si>
  <si>
    <t>Ochranný nátěr betonu akrylátový dvojnásobný se stěrkou S4 (OS-C)</t>
  </si>
  <si>
    <t>997</t>
  </si>
  <si>
    <t>Přesun sutě</t>
  </si>
  <si>
    <t>49</t>
  </si>
  <si>
    <t>997013847</t>
  </si>
  <si>
    <t>Poplatek za uložení na skládce (skládkovné) odpadu asfaltového s dehtem kód odpadu 17 03 01</t>
  </si>
  <si>
    <t>-2022863460</t>
  </si>
  <si>
    <t>Poplatek za uložení stavebního odpadu na skládce (skládkovné) asfaltového s obsahem dehtu zatříděného do Katalogu odpadů pod kódem 17 03 01</t>
  </si>
  <si>
    <t>50</t>
  </si>
  <si>
    <t>997211511</t>
  </si>
  <si>
    <t>Vodorovná doprava suti po suchu na vzdálenost do 1 km</t>
  </si>
  <si>
    <t>1150918724</t>
  </si>
  <si>
    <t>Vodorovná doprava suti nebo vybouraných hmot suti se složením a hrubým urovnáním, na vzdálenost do 1 km</t>
  </si>
  <si>
    <t>51</t>
  </si>
  <si>
    <t>997211519</t>
  </si>
  <si>
    <t>Příplatek ZKD 1 km u vodorovné dopravy suti</t>
  </si>
  <si>
    <t>-231601011</t>
  </si>
  <si>
    <t>Vodorovná doprava suti nebo vybouraných hmot suti se složením a hrubým urovnáním, na vzdálenost Příplatek k ceně za každý další i započatý 1 km přes 1 km</t>
  </si>
  <si>
    <t>103,673*13 'Přepočtené koeficientem množství</t>
  </si>
  <si>
    <t>52</t>
  </si>
  <si>
    <t>997211611</t>
  </si>
  <si>
    <t>Nakládání suti na dopravní prostředky pro vodorovnou dopravu</t>
  </si>
  <si>
    <t>-1375583399</t>
  </si>
  <si>
    <t>Nakládání suti nebo vybouraných hmot na dopravní prostředky pro vodorovnou dopravu suti</t>
  </si>
  <si>
    <t>53</t>
  </si>
  <si>
    <t>997221873</t>
  </si>
  <si>
    <t>Poplatek za uložení na recyklační skládce (skládkovné) stavebního odpadu zeminy a kamení zatříděného do Katalogu odpadů pod kódem 17 05 04</t>
  </si>
  <si>
    <t>-854053543</t>
  </si>
  <si>
    <t>Poplatek za uložení stavebního odpadu na recyklační skládce (skládkovné) zeminy a kamení zatříděného do Katalogu odpadů pod kódem 17 05 04</t>
  </si>
  <si>
    <t>998</t>
  </si>
  <si>
    <t>Přesun hmot</t>
  </si>
  <si>
    <t>54</t>
  </si>
  <si>
    <t>998212111</t>
  </si>
  <si>
    <t>Přesun hmot pro mosty zděné, monolitické betonové nebo ocelové v do 20 m</t>
  </si>
  <si>
    <t>1297107729</t>
  </si>
  <si>
    <t>Přesun hmot pro mosty zděné, betonové monolitické, spřažené ocelobetonové nebo kovové vodorovná dopravní vzdálenost do 100 m výška mostu do 20 m</t>
  </si>
  <si>
    <t>PSV</t>
  </si>
  <si>
    <t>Práce a dodávky PSV</t>
  </si>
  <si>
    <t>711</t>
  </si>
  <si>
    <t>Izolace proti vodě, vlhkosti a plynům</t>
  </si>
  <si>
    <t>55</t>
  </si>
  <si>
    <t>711131101</t>
  </si>
  <si>
    <t>Provedení izolace proti zemní vlhkosti pásy na sucho vodorovné AIP nebo tkaninou</t>
  </si>
  <si>
    <t>412474085</t>
  </si>
  <si>
    <t>Provedení izolace proti zemní vlhkosti pásy na sucho AIP nebo tkaniny na ploše vodorovné V</t>
  </si>
  <si>
    <t>2*8*3</t>
  </si>
  <si>
    <t>56</t>
  </si>
  <si>
    <t>GWS.99042</t>
  </si>
  <si>
    <t>Zemní hydroizolační folie HDPE IZOVIL GEO tl. 2,50 mm</t>
  </si>
  <si>
    <t>86336671</t>
  </si>
  <si>
    <t>48*1,1655 'Přepočtené koeficientem množství</t>
  </si>
  <si>
    <t>57</t>
  </si>
  <si>
    <t>711131811</t>
  </si>
  <si>
    <t>Odstranění izolace proti zemní vlhkosti vodorovné</t>
  </si>
  <si>
    <t>-1648626792</t>
  </si>
  <si>
    <t>Odstranění izolace proti zemní vlhkosti na ploše vodorovné V</t>
  </si>
  <si>
    <t>58</t>
  </si>
  <si>
    <t>711191201R</t>
  </si>
  <si>
    <t>Provedení izolačního systému mostovky typu PMMA v souladu s ČSN 73 6242</t>
  </si>
  <si>
    <t>2050758831</t>
  </si>
  <si>
    <t>Poznámka k položce:_x000D_
typu PMMA v souladu s ČSN 73 6242</t>
  </si>
  <si>
    <t>8,2*(3,8+2)+4*1*3</t>
  </si>
  <si>
    <t>59</t>
  </si>
  <si>
    <t>711412002</t>
  </si>
  <si>
    <t>Provedení izolace proti tlakové vodě svislé za studena lakem asfaltovým</t>
  </si>
  <si>
    <t>473992711</t>
  </si>
  <si>
    <t>Provedení izolace proti povrchové a podpovrchové tlakové vodě natěradly a tmely za studena na ploše svislé S nátěrem lakem asfaltovým</t>
  </si>
  <si>
    <t>((4*3)+(2*7,55))*1</t>
  </si>
  <si>
    <t>60</t>
  </si>
  <si>
    <t>11163150</t>
  </si>
  <si>
    <t>lak penetrační asfaltový</t>
  </si>
  <si>
    <t>1928933566</t>
  </si>
  <si>
    <t>59,56*0,00187 'Přepočtené koeficientem množství</t>
  </si>
  <si>
    <t>61</t>
  </si>
  <si>
    <t>998711101</t>
  </si>
  <si>
    <t>Přesun hmot tonážní pro izolace proti vodě, vlhkosti a plynům v objektech v do 6 m</t>
  </si>
  <si>
    <t>468747956</t>
  </si>
  <si>
    <t>Přesun hmot pro izolace proti vodě, vlhkosti a plynům stanovený z hmotnosti přesunovaného materiálu vodorovná dopravní vzdálenost do 50 m v objektech výšky do 6 m</t>
  </si>
  <si>
    <t>763</t>
  </si>
  <si>
    <t>Konstrukce suché výstavby</t>
  </si>
  <si>
    <t>62</t>
  </si>
  <si>
    <t>763797101</t>
  </si>
  <si>
    <t>Montáž dřevostaveb spárování tmelem</t>
  </si>
  <si>
    <t>1299957363</t>
  </si>
  <si>
    <t>Montáž ostatních dílců spárování tmelením</t>
  </si>
  <si>
    <t>63</t>
  </si>
  <si>
    <t>SKA.694155</t>
  </si>
  <si>
    <t>Sikaflex PRO-3 Purform concrete grey 600 ML</t>
  </si>
  <si>
    <t>1495432036</t>
  </si>
  <si>
    <t>Práce a dodávky M</t>
  </si>
  <si>
    <t>46-M</t>
  </si>
  <si>
    <t>Zemní práce při extr.mont.pracích</t>
  </si>
  <si>
    <t>64</t>
  </si>
  <si>
    <t>469973121</t>
  </si>
  <si>
    <t>Poplatek za uložení na recyklační skládce (skládkovné) stavebního odpadu z armovaného betonu kód odpadu 17 01 01</t>
  </si>
  <si>
    <t>1711456558</t>
  </si>
  <si>
    <t>Poplatek za uložení stavebního odpadu (skládkovné) na recyklační skládce z armovaného betonu zatříděného do Katalogu odpadů pod kódem 17 01 01</t>
  </si>
  <si>
    <t>65</t>
  </si>
  <si>
    <t>469973125</t>
  </si>
  <si>
    <t>Poplatek za uložení na recyklační skládce (skládkovné) stavebního odpadu asfaltového bez obsahu dehtu zatříděného do Katalogu odpadů pod kódem 17 03 02</t>
  </si>
  <si>
    <t>1305237187</t>
  </si>
  <si>
    <t>Poplatek za uložení stavebního odpadu (skládkovné) na recyklační skládce asfaltového bez obsahu dehtu zatříděného do Katalogu odpadů pod kódem 17 03 02</t>
  </si>
  <si>
    <t>VRN</t>
  </si>
  <si>
    <t>Vedlejší rozpočtové náklady</t>
  </si>
  <si>
    <t>VRN1</t>
  </si>
  <si>
    <t>Průzkumné, geodetické a projektové práce</t>
  </si>
  <si>
    <t>66</t>
  </si>
  <si>
    <t>011514000</t>
  </si>
  <si>
    <t>Stavebně-technický průzkum - 1. HMP</t>
  </si>
  <si>
    <t>kpl</t>
  </si>
  <si>
    <t>1024</t>
  </si>
  <si>
    <t>1831704212</t>
  </si>
  <si>
    <t>Stavebně-technický průzkum</t>
  </si>
  <si>
    <t>67</t>
  </si>
  <si>
    <t>012103000</t>
  </si>
  <si>
    <t>Geodetické práce před výstavbou</t>
  </si>
  <si>
    <t>785164232</t>
  </si>
  <si>
    <t>68</t>
  </si>
  <si>
    <t>012203000</t>
  </si>
  <si>
    <t>Geodetické práce při provádění stavby</t>
  </si>
  <si>
    <t>509745052</t>
  </si>
  <si>
    <t>69</t>
  </si>
  <si>
    <t>012303000</t>
  </si>
  <si>
    <t>Geodetické práce po výstavbě</t>
  </si>
  <si>
    <t>-1485734690</t>
  </si>
  <si>
    <t>70</t>
  </si>
  <si>
    <t>013002000</t>
  </si>
  <si>
    <t>Projektové práce - RDS</t>
  </si>
  <si>
    <t>-210671271</t>
  </si>
  <si>
    <t>Projektové práce</t>
  </si>
  <si>
    <t>71</t>
  </si>
  <si>
    <t>013194000</t>
  </si>
  <si>
    <t>Ostatní záměry a studie - aktualizace dat BMS a mostní list</t>
  </si>
  <si>
    <t>548656136</t>
  </si>
  <si>
    <t>VRN3</t>
  </si>
  <si>
    <t>Zařízení staveniště</t>
  </si>
  <si>
    <t>72</t>
  </si>
  <si>
    <t>030001000</t>
  </si>
  <si>
    <t>376649197</t>
  </si>
  <si>
    <t>73</t>
  </si>
  <si>
    <t>034303000</t>
  </si>
  <si>
    <t>Dopravní značení na staveništi</t>
  </si>
  <si>
    <t>822102840</t>
  </si>
  <si>
    <t xml:space="preserve">Poznámka k položce:_x000D_
vč. DIO_x000D_
</t>
  </si>
  <si>
    <t>VRN4</t>
  </si>
  <si>
    <t>Inženýrská činnost</t>
  </si>
  <si>
    <t>74</t>
  </si>
  <si>
    <t>043103000</t>
  </si>
  <si>
    <t>Zkoušky bez rozlišení</t>
  </si>
  <si>
    <t>-211347751</t>
  </si>
  <si>
    <t>75</t>
  </si>
  <si>
    <t>043203003</t>
  </si>
  <si>
    <t>Rozbory celkem - PAU</t>
  </si>
  <si>
    <t>-142750325</t>
  </si>
  <si>
    <t>Rozbory celkem</t>
  </si>
  <si>
    <t>VRN6</t>
  </si>
  <si>
    <t>Územní vlivy</t>
  </si>
  <si>
    <t>76</t>
  </si>
  <si>
    <t>065002000R</t>
  </si>
  <si>
    <t>Doprava finišerové soupravy</t>
  </si>
  <si>
    <t>-272298281</t>
  </si>
  <si>
    <t>Mimostaveništní doprava materiálů</t>
  </si>
  <si>
    <t>Oprava mostu 1862-2, Kydliny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</si>
</sst>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>
      <selection activeCell="AC104" sqref="AC104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187" t="s">
        <v>5</v>
      </c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s="1" customFormat="1" ht="12" customHeight="1">
      <c r="B5" s="19"/>
      <c r="D5" s="23" t="s">
        <v>13</v>
      </c>
      <c r="K5" s="218"/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19"/>
      <c r="BE5" s="215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19" t="s">
        <v>549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19"/>
      <c r="BE6" s="216"/>
      <c r="BS6" s="16" t="s">
        <v>6</v>
      </c>
    </row>
    <row r="7" spans="1:74" s="1" customFormat="1" ht="12" customHeight="1">
      <c r="B7" s="19"/>
      <c r="D7" s="26" t="s">
        <v>16</v>
      </c>
      <c r="K7" s="24" t="s">
        <v>1</v>
      </c>
      <c r="AK7" s="26" t="s">
        <v>17</v>
      </c>
      <c r="AN7" s="24" t="s">
        <v>1</v>
      </c>
      <c r="AR7" s="19"/>
      <c r="BE7" s="216"/>
      <c r="BS7" s="16" t="s">
        <v>6</v>
      </c>
    </row>
    <row r="8" spans="1:74" s="1" customFormat="1" ht="12" customHeight="1">
      <c r="B8" s="19"/>
      <c r="D8" s="26" t="s">
        <v>18</v>
      </c>
      <c r="K8" s="24" t="s">
        <v>19</v>
      </c>
      <c r="AK8" s="26" t="s">
        <v>20</v>
      </c>
      <c r="AN8" s="27"/>
      <c r="AR8" s="19"/>
      <c r="BE8" s="216"/>
      <c r="BS8" s="16" t="s">
        <v>6</v>
      </c>
    </row>
    <row r="9" spans="1:74" s="1" customFormat="1" ht="14.45" customHeight="1">
      <c r="B9" s="19"/>
      <c r="AR9" s="19"/>
      <c r="BE9" s="216"/>
      <c r="BS9" s="16" t="s">
        <v>6</v>
      </c>
    </row>
    <row r="10" spans="1:74" s="1" customFormat="1" ht="12" customHeight="1">
      <c r="B10" s="19"/>
      <c r="D10" s="26" t="s">
        <v>21</v>
      </c>
      <c r="AK10" s="26" t="s">
        <v>22</v>
      </c>
      <c r="AN10" s="24" t="s">
        <v>1</v>
      </c>
      <c r="AR10" s="19"/>
      <c r="BE10" s="216"/>
      <c r="BS10" s="16" t="s">
        <v>6</v>
      </c>
    </row>
    <row r="11" spans="1:74" s="1" customFormat="1" ht="18.399999999999999" customHeight="1">
      <c r="B11" s="19"/>
      <c r="E11" s="24" t="s">
        <v>19</v>
      </c>
      <c r="AK11" s="26" t="s">
        <v>23</v>
      </c>
      <c r="AN11" s="24" t="s">
        <v>1</v>
      </c>
      <c r="AR11" s="19"/>
      <c r="BE11" s="216"/>
      <c r="BS11" s="16" t="s">
        <v>6</v>
      </c>
    </row>
    <row r="12" spans="1:74" s="1" customFormat="1" ht="6.95" customHeight="1">
      <c r="B12" s="19"/>
      <c r="AR12" s="19"/>
      <c r="BE12" s="216"/>
      <c r="BS12" s="16" t="s">
        <v>6</v>
      </c>
    </row>
    <row r="13" spans="1:74" s="1" customFormat="1" ht="12" customHeight="1">
      <c r="B13" s="19"/>
      <c r="D13" s="26" t="s">
        <v>24</v>
      </c>
      <c r="AK13" s="26" t="s">
        <v>22</v>
      </c>
      <c r="AN13" s="28" t="s">
        <v>25</v>
      </c>
      <c r="AR13" s="19"/>
      <c r="BE13" s="216"/>
      <c r="BS13" s="16" t="s">
        <v>6</v>
      </c>
    </row>
    <row r="14" spans="1:74" ht="12.75">
      <c r="B14" s="19"/>
      <c r="E14" s="220" t="s">
        <v>25</v>
      </c>
      <c r="F14" s="221"/>
      <c r="G14" s="221"/>
      <c r="H14" s="221"/>
      <c r="I14" s="221"/>
      <c r="J14" s="221"/>
      <c r="K14" s="221"/>
      <c r="L14" s="221"/>
      <c r="M14" s="221"/>
      <c r="N14" s="221"/>
      <c r="O14" s="221"/>
      <c r="P14" s="221"/>
      <c r="Q14" s="221"/>
      <c r="R14" s="221"/>
      <c r="S14" s="221"/>
      <c r="T14" s="221"/>
      <c r="U14" s="221"/>
      <c r="V14" s="221"/>
      <c r="W14" s="221"/>
      <c r="X14" s="221"/>
      <c r="Y14" s="221"/>
      <c r="Z14" s="221"/>
      <c r="AA14" s="221"/>
      <c r="AB14" s="221"/>
      <c r="AC14" s="221"/>
      <c r="AD14" s="221"/>
      <c r="AE14" s="221"/>
      <c r="AF14" s="221"/>
      <c r="AG14" s="221"/>
      <c r="AH14" s="221"/>
      <c r="AI14" s="221"/>
      <c r="AJ14" s="221"/>
      <c r="AK14" s="26" t="s">
        <v>23</v>
      </c>
      <c r="AN14" s="28" t="s">
        <v>25</v>
      </c>
      <c r="AR14" s="19"/>
      <c r="BE14" s="216"/>
      <c r="BS14" s="16" t="s">
        <v>6</v>
      </c>
    </row>
    <row r="15" spans="1:74" s="1" customFormat="1" ht="6.95" customHeight="1">
      <c r="B15" s="19"/>
      <c r="AR15" s="19"/>
      <c r="BE15" s="216"/>
      <c r="BS15" s="16" t="s">
        <v>3</v>
      </c>
    </row>
    <row r="16" spans="1:74" s="1" customFormat="1" ht="12" customHeight="1">
      <c r="B16" s="19"/>
      <c r="D16" s="26" t="s">
        <v>26</v>
      </c>
      <c r="AK16" s="26" t="s">
        <v>22</v>
      </c>
      <c r="AN16" s="24" t="s">
        <v>1</v>
      </c>
      <c r="AR16" s="19"/>
      <c r="BE16" s="216"/>
      <c r="BS16" s="16" t="s">
        <v>3</v>
      </c>
    </row>
    <row r="17" spans="1:71" s="1" customFormat="1" ht="18.399999999999999" customHeight="1">
      <c r="B17" s="19"/>
      <c r="E17" s="24" t="s">
        <v>19</v>
      </c>
      <c r="AK17" s="26" t="s">
        <v>23</v>
      </c>
      <c r="AN17" s="24" t="s">
        <v>1</v>
      </c>
      <c r="AR17" s="19"/>
      <c r="BE17" s="216"/>
      <c r="BS17" s="16" t="s">
        <v>27</v>
      </c>
    </row>
    <row r="18" spans="1:71" s="1" customFormat="1" ht="6.95" customHeight="1">
      <c r="B18" s="19"/>
      <c r="AR18" s="19"/>
      <c r="BE18" s="216"/>
      <c r="BS18" s="16" t="s">
        <v>6</v>
      </c>
    </row>
    <row r="19" spans="1:71" s="1" customFormat="1" ht="12" customHeight="1">
      <c r="B19" s="19"/>
      <c r="D19" s="26" t="s">
        <v>28</v>
      </c>
      <c r="AK19" s="26" t="s">
        <v>22</v>
      </c>
      <c r="AN19" s="24" t="s">
        <v>1</v>
      </c>
      <c r="AR19" s="19"/>
      <c r="BE19" s="216"/>
      <c r="BS19" s="16" t="s">
        <v>6</v>
      </c>
    </row>
    <row r="20" spans="1:71" s="1" customFormat="1" ht="18.399999999999999" customHeight="1">
      <c r="B20" s="19"/>
      <c r="E20" s="24" t="s">
        <v>19</v>
      </c>
      <c r="AK20" s="26" t="s">
        <v>23</v>
      </c>
      <c r="AN20" s="24" t="s">
        <v>1</v>
      </c>
      <c r="AR20" s="19"/>
      <c r="BE20" s="216"/>
      <c r="BS20" s="16" t="s">
        <v>27</v>
      </c>
    </row>
    <row r="21" spans="1:71" s="1" customFormat="1" ht="6.95" customHeight="1">
      <c r="B21" s="19"/>
      <c r="AR21" s="19"/>
      <c r="BE21" s="216"/>
    </row>
    <row r="22" spans="1:71" s="1" customFormat="1" ht="12" customHeight="1">
      <c r="B22" s="19"/>
      <c r="D22" s="26" t="s">
        <v>29</v>
      </c>
      <c r="AR22" s="19"/>
      <c r="BE22" s="216"/>
    </row>
    <row r="23" spans="1:71" s="1" customFormat="1" ht="47.25" customHeight="1">
      <c r="B23" s="19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R23" s="19"/>
      <c r="BE23" s="216"/>
    </row>
    <row r="24" spans="1:71" s="1" customFormat="1" ht="6.95" customHeight="1">
      <c r="B24" s="19"/>
      <c r="AR24" s="19"/>
      <c r="BE24" s="216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16"/>
    </row>
    <row r="26" spans="1:71" s="2" customFormat="1" ht="25.9" customHeight="1">
      <c r="A26" s="31"/>
      <c r="B26" s="32"/>
      <c r="C26" s="31"/>
      <c r="D26" s="33" t="s">
        <v>30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3">
        <f>ROUND(AG94,2)</f>
        <v>0</v>
      </c>
      <c r="AL26" s="224"/>
      <c r="AM26" s="224"/>
      <c r="AN26" s="224"/>
      <c r="AO26" s="224"/>
      <c r="AP26" s="31"/>
      <c r="AQ26" s="31"/>
      <c r="AR26" s="32"/>
      <c r="BE26" s="216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16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25" t="s">
        <v>31</v>
      </c>
      <c r="M28" s="225"/>
      <c r="N28" s="225"/>
      <c r="O28" s="225"/>
      <c r="P28" s="225"/>
      <c r="Q28" s="31"/>
      <c r="R28" s="31"/>
      <c r="S28" s="31"/>
      <c r="T28" s="31"/>
      <c r="U28" s="31"/>
      <c r="V28" s="31"/>
      <c r="W28" s="225" t="s">
        <v>32</v>
      </c>
      <c r="X28" s="225"/>
      <c r="Y28" s="225"/>
      <c r="Z28" s="225"/>
      <c r="AA28" s="225"/>
      <c r="AB28" s="225"/>
      <c r="AC28" s="225"/>
      <c r="AD28" s="225"/>
      <c r="AE28" s="225"/>
      <c r="AF28" s="31"/>
      <c r="AG28" s="31"/>
      <c r="AH28" s="31"/>
      <c r="AI28" s="31"/>
      <c r="AJ28" s="31"/>
      <c r="AK28" s="225" t="s">
        <v>33</v>
      </c>
      <c r="AL28" s="225"/>
      <c r="AM28" s="225"/>
      <c r="AN28" s="225"/>
      <c r="AO28" s="225"/>
      <c r="AP28" s="31"/>
      <c r="AQ28" s="31"/>
      <c r="AR28" s="32"/>
      <c r="BE28" s="216"/>
    </row>
    <row r="29" spans="1:71" s="3" customFormat="1" ht="14.45" customHeight="1">
      <c r="B29" s="36"/>
      <c r="D29" s="26" t="s">
        <v>34</v>
      </c>
      <c r="F29" s="26" t="s">
        <v>35</v>
      </c>
      <c r="L29" s="210">
        <v>0.21</v>
      </c>
      <c r="M29" s="209"/>
      <c r="N29" s="209"/>
      <c r="O29" s="209"/>
      <c r="P29" s="209"/>
      <c r="W29" s="208">
        <f>ROUND(AZ94, 2)</f>
        <v>0</v>
      </c>
      <c r="X29" s="209"/>
      <c r="Y29" s="209"/>
      <c r="Z29" s="209"/>
      <c r="AA29" s="209"/>
      <c r="AB29" s="209"/>
      <c r="AC29" s="209"/>
      <c r="AD29" s="209"/>
      <c r="AE29" s="209"/>
      <c r="AK29" s="208">
        <f>ROUND(AV94, 2)</f>
        <v>0</v>
      </c>
      <c r="AL29" s="209"/>
      <c r="AM29" s="209"/>
      <c r="AN29" s="209"/>
      <c r="AO29" s="209"/>
      <c r="AR29" s="36"/>
      <c r="BE29" s="217"/>
    </row>
    <row r="30" spans="1:71" s="3" customFormat="1" ht="14.45" customHeight="1">
      <c r="B30" s="36"/>
      <c r="F30" s="26" t="s">
        <v>36</v>
      </c>
      <c r="L30" s="210">
        <v>0.15</v>
      </c>
      <c r="M30" s="209"/>
      <c r="N30" s="209"/>
      <c r="O30" s="209"/>
      <c r="P30" s="209"/>
      <c r="W30" s="208">
        <f>ROUND(BA94, 2)</f>
        <v>0</v>
      </c>
      <c r="X30" s="209"/>
      <c r="Y30" s="209"/>
      <c r="Z30" s="209"/>
      <c r="AA30" s="209"/>
      <c r="AB30" s="209"/>
      <c r="AC30" s="209"/>
      <c r="AD30" s="209"/>
      <c r="AE30" s="209"/>
      <c r="AK30" s="208">
        <f>ROUND(AW94, 2)</f>
        <v>0</v>
      </c>
      <c r="AL30" s="209"/>
      <c r="AM30" s="209"/>
      <c r="AN30" s="209"/>
      <c r="AO30" s="209"/>
      <c r="AR30" s="36"/>
      <c r="BE30" s="217"/>
    </row>
    <row r="31" spans="1:71" s="3" customFormat="1" ht="14.45" hidden="1" customHeight="1">
      <c r="B31" s="36"/>
      <c r="F31" s="26" t="s">
        <v>37</v>
      </c>
      <c r="L31" s="210">
        <v>0.21</v>
      </c>
      <c r="M31" s="209"/>
      <c r="N31" s="209"/>
      <c r="O31" s="209"/>
      <c r="P31" s="209"/>
      <c r="W31" s="208">
        <f>ROUND(BB94, 2)</f>
        <v>0</v>
      </c>
      <c r="X31" s="209"/>
      <c r="Y31" s="209"/>
      <c r="Z31" s="209"/>
      <c r="AA31" s="209"/>
      <c r="AB31" s="209"/>
      <c r="AC31" s="209"/>
      <c r="AD31" s="209"/>
      <c r="AE31" s="209"/>
      <c r="AK31" s="208">
        <v>0</v>
      </c>
      <c r="AL31" s="209"/>
      <c r="AM31" s="209"/>
      <c r="AN31" s="209"/>
      <c r="AO31" s="209"/>
      <c r="AR31" s="36"/>
      <c r="BE31" s="217"/>
    </row>
    <row r="32" spans="1:71" s="3" customFormat="1" ht="14.45" hidden="1" customHeight="1">
      <c r="B32" s="36"/>
      <c r="F32" s="26" t="s">
        <v>38</v>
      </c>
      <c r="L32" s="210">
        <v>0.15</v>
      </c>
      <c r="M32" s="209"/>
      <c r="N32" s="209"/>
      <c r="O32" s="209"/>
      <c r="P32" s="209"/>
      <c r="W32" s="208">
        <f>ROUND(BC94, 2)</f>
        <v>0</v>
      </c>
      <c r="X32" s="209"/>
      <c r="Y32" s="209"/>
      <c r="Z32" s="209"/>
      <c r="AA32" s="209"/>
      <c r="AB32" s="209"/>
      <c r="AC32" s="209"/>
      <c r="AD32" s="209"/>
      <c r="AE32" s="209"/>
      <c r="AK32" s="208">
        <v>0</v>
      </c>
      <c r="AL32" s="209"/>
      <c r="AM32" s="209"/>
      <c r="AN32" s="209"/>
      <c r="AO32" s="209"/>
      <c r="AR32" s="36"/>
      <c r="BE32" s="217"/>
    </row>
    <row r="33" spans="1:57" s="3" customFormat="1" ht="14.45" hidden="1" customHeight="1">
      <c r="B33" s="36"/>
      <c r="F33" s="26" t="s">
        <v>39</v>
      </c>
      <c r="L33" s="210">
        <v>0</v>
      </c>
      <c r="M33" s="209"/>
      <c r="N33" s="209"/>
      <c r="O33" s="209"/>
      <c r="P33" s="209"/>
      <c r="W33" s="208">
        <f>ROUND(BD94, 2)</f>
        <v>0</v>
      </c>
      <c r="X33" s="209"/>
      <c r="Y33" s="209"/>
      <c r="Z33" s="209"/>
      <c r="AA33" s="209"/>
      <c r="AB33" s="209"/>
      <c r="AC33" s="209"/>
      <c r="AD33" s="209"/>
      <c r="AE33" s="209"/>
      <c r="AK33" s="208">
        <v>0</v>
      </c>
      <c r="AL33" s="209"/>
      <c r="AM33" s="209"/>
      <c r="AN33" s="209"/>
      <c r="AO33" s="209"/>
      <c r="AR33" s="36"/>
      <c r="BE33" s="217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16"/>
    </row>
    <row r="35" spans="1:57" s="2" customFormat="1" ht="25.9" customHeight="1">
      <c r="A35" s="31"/>
      <c r="B35" s="32"/>
      <c r="C35" s="37"/>
      <c r="D35" s="38" t="s">
        <v>40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41</v>
      </c>
      <c r="U35" s="39"/>
      <c r="V35" s="39"/>
      <c r="W35" s="39"/>
      <c r="X35" s="211" t="s">
        <v>42</v>
      </c>
      <c r="Y35" s="212"/>
      <c r="Z35" s="212"/>
      <c r="AA35" s="212"/>
      <c r="AB35" s="212"/>
      <c r="AC35" s="39"/>
      <c r="AD35" s="39"/>
      <c r="AE35" s="39"/>
      <c r="AF35" s="39"/>
      <c r="AG35" s="39"/>
      <c r="AH35" s="39"/>
      <c r="AI35" s="39"/>
      <c r="AJ35" s="39"/>
      <c r="AK35" s="213">
        <f>SUM(AK26:AK33)</f>
        <v>0</v>
      </c>
      <c r="AL35" s="212"/>
      <c r="AM35" s="212"/>
      <c r="AN35" s="212"/>
      <c r="AO35" s="214"/>
      <c r="AP35" s="37"/>
      <c r="AQ35" s="37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1"/>
      <c r="D49" s="42" t="s">
        <v>43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44</v>
      </c>
      <c r="AI49" s="43"/>
      <c r="AJ49" s="43"/>
      <c r="AK49" s="43"/>
      <c r="AL49" s="43"/>
      <c r="AM49" s="43"/>
      <c r="AN49" s="43"/>
      <c r="AO49" s="43"/>
      <c r="AR49" s="41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4" t="s">
        <v>45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4" t="s">
        <v>46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4" t="s">
        <v>45</v>
      </c>
      <c r="AI60" s="34"/>
      <c r="AJ60" s="34"/>
      <c r="AK60" s="34"/>
      <c r="AL60" s="34"/>
      <c r="AM60" s="44" t="s">
        <v>46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2" t="s">
        <v>47</v>
      </c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2" t="s">
        <v>48</v>
      </c>
      <c r="AI64" s="45"/>
      <c r="AJ64" s="45"/>
      <c r="AK64" s="45"/>
      <c r="AL64" s="45"/>
      <c r="AM64" s="45"/>
      <c r="AN64" s="45"/>
      <c r="AO64" s="45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4" t="s">
        <v>45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4" t="s">
        <v>46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4" t="s">
        <v>45</v>
      </c>
      <c r="AI75" s="34"/>
      <c r="AJ75" s="34"/>
      <c r="AK75" s="34"/>
      <c r="AL75" s="34"/>
      <c r="AM75" s="44" t="s">
        <v>46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  <c r="Z77" s="47"/>
      <c r="AA77" s="47"/>
      <c r="AB77" s="47"/>
      <c r="AC77" s="47"/>
      <c r="AD77" s="47"/>
      <c r="AE77" s="47"/>
      <c r="AF77" s="47"/>
      <c r="AG77" s="47"/>
      <c r="AH77" s="47"/>
      <c r="AI77" s="47"/>
      <c r="AJ77" s="47"/>
      <c r="AK77" s="47"/>
      <c r="AL77" s="47"/>
      <c r="AM77" s="47"/>
      <c r="AN77" s="47"/>
      <c r="AO77" s="47"/>
      <c r="AP77" s="47"/>
      <c r="AQ77" s="47"/>
      <c r="AR77" s="32"/>
      <c r="BE77" s="31"/>
    </row>
    <row r="81" spans="1:90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32"/>
      <c r="BE81" s="31"/>
    </row>
    <row r="82" spans="1:90" s="2" customFormat="1" ht="24.95" customHeight="1">
      <c r="A82" s="31"/>
      <c r="B82" s="32"/>
      <c r="C82" s="20" t="s">
        <v>49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0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0" s="4" customFormat="1" ht="12" customHeight="1">
      <c r="B84" s="50"/>
      <c r="C84" s="26" t="s">
        <v>13</v>
      </c>
      <c r="L84" s="4">
        <f>K5</f>
        <v>0</v>
      </c>
      <c r="AR84" s="50"/>
    </row>
    <row r="85" spans="1:90" s="5" customFormat="1" ht="36.950000000000003" customHeight="1">
      <c r="B85" s="51"/>
      <c r="C85" s="52" t="s">
        <v>15</v>
      </c>
      <c r="L85" s="199" t="str">
        <f>K6</f>
        <v>Oprava mostu 1862-2, Kydliny</v>
      </c>
      <c r="M85" s="200"/>
      <c r="N85" s="200"/>
      <c r="O85" s="200"/>
      <c r="P85" s="200"/>
      <c r="Q85" s="200"/>
      <c r="R85" s="200"/>
      <c r="S85" s="200"/>
      <c r="T85" s="200"/>
      <c r="U85" s="200"/>
      <c r="V85" s="200"/>
      <c r="W85" s="200"/>
      <c r="X85" s="200"/>
      <c r="Y85" s="200"/>
      <c r="Z85" s="200"/>
      <c r="AA85" s="200"/>
      <c r="AB85" s="200"/>
      <c r="AC85" s="200"/>
      <c r="AD85" s="200"/>
      <c r="AE85" s="200"/>
      <c r="AF85" s="200"/>
      <c r="AG85" s="200"/>
      <c r="AH85" s="200"/>
      <c r="AI85" s="200"/>
      <c r="AJ85" s="200"/>
      <c r="AK85" s="200"/>
      <c r="AL85" s="200"/>
      <c r="AM85" s="200"/>
      <c r="AN85" s="200"/>
      <c r="AO85" s="200"/>
      <c r="AR85" s="51"/>
    </row>
    <row r="86" spans="1:90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0" s="2" customFormat="1" ht="12" customHeight="1">
      <c r="A87" s="31"/>
      <c r="B87" s="32"/>
      <c r="C87" s="26" t="s">
        <v>18</v>
      </c>
      <c r="D87" s="31"/>
      <c r="E87" s="31"/>
      <c r="F87" s="31"/>
      <c r="G87" s="31"/>
      <c r="H87" s="31"/>
      <c r="I87" s="31"/>
      <c r="J87" s="31"/>
      <c r="K87" s="31"/>
      <c r="L87" s="53" t="str">
        <f>IF(K8="","",K8)</f>
        <v xml:space="preserve"> 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20</v>
      </c>
      <c r="AJ87" s="31"/>
      <c r="AK87" s="31"/>
      <c r="AL87" s="31"/>
      <c r="AM87" s="201" t="str">
        <f>IF(AN8= "","",AN8)</f>
        <v/>
      </c>
      <c r="AN87" s="201"/>
      <c r="AO87" s="31"/>
      <c r="AP87" s="31"/>
      <c r="AQ87" s="31"/>
      <c r="AR87" s="32"/>
      <c r="BE87" s="31"/>
    </row>
    <row r="88" spans="1:90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0" s="2" customFormat="1" ht="15.2" customHeight="1">
      <c r="A89" s="31"/>
      <c r="B89" s="32"/>
      <c r="C89" s="26" t="s">
        <v>21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 xml:space="preserve"> 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26</v>
      </c>
      <c r="AJ89" s="31"/>
      <c r="AK89" s="31"/>
      <c r="AL89" s="31"/>
      <c r="AM89" s="202" t="str">
        <f>IF(E17="","",E17)</f>
        <v xml:space="preserve"> </v>
      </c>
      <c r="AN89" s="203"/>
      <c r="AO89" s="203"/>
      <c r="AP89" s="203"/>
      <c r="AQ89" s="31"/>
      <c r="AR89" s="32"/>
      <c r="AS89" s="204" t="s">
        <v>50</v>
      </c>
      <c r="AT89" s="205"/>
      <c r="AU89" s="55"/>
      <c r="AV89" s="55"/>
      <c r="AW89" s="55"/>
      <c r="AX89" s="55"/>
      <c r="AY89" s="55"/>
      <c r="AZ89" s="55"/>
      <c r="BA89" s="55"/>
      <c r="BB89" s="55"/>
      <c r="BC89" s="55"/>
      <c r="BD89" s="56"/>
      <c r="BE89" s="31"/>
    </row>
    <row r="90" spans="1:90" s="2" customFormat="1" ht="15.2" customHeight="1">
      <c r="A90" s="31"/>
      <c r="B90" s="32"/>
      <c r="C90" s="26" t="s">
        <v>24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28</v>
      </c>
      <c r="AJ90" s="31"/>
      <c r="AK90" s="31"/>
      <c r="AL90" s="31"/>
      <c r="AM90" s="202" t="str">
        <f>IF(E20="","",E20)</f>
        <v xml:space="preserve"> </v>
      </c>
      <c r="AN90" s="203"/>
      <c r="AO90" s="203"/>
      <c r="AP90" s="203"/>
      <c r="AQ90" s="31"/>
      <c r="AR90" s="32"/>
      <c r="AS90" s="206"/>
      <c r="AT90" s="207"/>
      <c r="AU90" s="57"/>
      <c r="AV90" s="57"/>
      <c r="AW90" s="57"/>
      <c r="AX90" s="57"/>
      <c r="AY90" s="57"/>
      <c r="AZ90" s="57"/>
      <c r="BA90" s="57"/>
      <c r="BB90" s="57"/>
      <c r="BC90" s="57"/>
      <c r="BD90" s="58"/>
      <c r="BE90" s="31"/>
    </row>
    <row r="91" spans="1:90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06"/>
      <c r="AT91" s="207"/>
      <c r="AU91" s="57"/>
      <c r="AV91" s="57"/>
      <c r="AW91" s="57"/>
      <c r="AX91" s="57"/>
      <c r="AY91" s="57"/>
      <c r="AZ91" s="57"/>
      <c r="BA91" s="57"/>
      <c r="BB91" s="57"/>
      <c r="BC91" s="57"/>
      <c r="BD91" s="58"/>
      <c r="BE91" s="31"/>
    </row>
    <row r="92" spans="1:90" s="2" customFormat="1" ht="29.25" customHeight="1">
      <c r="A92" s="31"/>
      <c r="B92" s="32"/>
      <c r="C92" s="189" t="s">
        <v>51</v>
      </c>
      <c r="D92" s="190"/>
      <c r="E92" s="190"/>
      <c r="F92" s="190"/>
      <c r="G92" s="190"/>
      <c r="H92" s="59"/>
      <c r="I92" s="191" t="s">
        <v>52</v>
      </c>
      <c r="J92" s="190"/>
      <c r="K92" s="190"/>
      <c r="L92" s="190"/>
      <c r="M92" s="190"/>
      <c r="N92" s="190"/>
      <c r="O92" s="190"/>
      <c r="P92" s="190"/>
      <c r="Q92" s="190"/>
      <c r="R92" s="190"/>
      <c r="S92" s="190"/>
      <c r="T92" s="190"/>
      <c r="U92" s="190"/>
      <c r="V92" s="190"/>
      <c r="W92" s="190"/>
      <c r="X92" s="190"/>
      <c r="Y92" s="190"/>
      <c r="Z92" s="190"/>
      <c r="AA92" s="190"/>
      <c r="AB92" s="190"/>
      <c r="AC92" s="190"/>
      <c r="AD92" s="190"/>
      <c r="AE92" s="190"/>
      <c r="AF92" s="190"/>
      <c r="AG92" s="192" t="s">
        <v>53</v>
      </c>
      <c r="AH92" s="190"/>
      <c r="AI92" s="190"/>
      <c r="AJ92" s="190"/>
      <c r="AK92" s="190"/>
      <c r="AL92" s="190"/>
      <c r="AM92" s="190"/>
      <c r="AN92" s="191" t="s">
        <v>54</v>
      </c>
      <c r="AO92" s="190"/>
      <c r="AP92" s="193"/>
      <c r="AQ92" s="60" t="s">
        <v>55</v>
      </c>
      <c r="AR92" s="32"/>
      <c r="AS92" s="61" t="s">
        <v>56</v>
      </c>
      <c r="AT92" s="62" t="s">
        <v>57</v>
      </c>
      <c r="AU92" s="62" t="s">
        <v>58</v>
      </c>
      <c r="AV92" s="62" t="s">
        <v>59</v>
      </c>
      <c r="AW92" s="62" t="s">
        <v>60</v>
      </c>
      <c r="AX92" s="62" t="s">
        <v>61</v>
      </c>
      <c r="AY92" s="62" t="s">
        <v>62</v>
      </c>
      <c r="AZ92" s="62" t="s">
        <v>63</v>
      </c>
      <c r="BA92" s="62" t="s">
        <v>64</v>
      </c>
      <c r="BB92" s="62" t="s">
        <v>65</v>
      </c>
      <c r="BC92" s="62" t="s">
        <v>66</v>
      </c>
      <c r="BD92" s="63" t="s">
        <v>67</v>
      </c>
      <c r="BE92" s="31"/>
    </row>
    <row r="93" spans="1:90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4"/>
      <c r="AT93" s="65"/>
      <c r="AU93" s="65"/>
      <c r="AV93" s="65"/>
      <c r="AW93" s="65"/>
      <c r="AX93" s="65"/>
      <c r="AY93" s="65"/>
      <c r="AZ93" s="65"/>
      <c r="BA93" s="65"/>
      <c r="BB93" s="65"/>
      <c r="BC93" s="65"/>
      <c r="BD93" s="66"/>
      <c r="BE93" s="31"/>
    </row>
    <row r="94" spans="1:90" s="6" customFormat="1" ht="32.450000000000003" customHeight="1">
      <c r="B94" s="67"/>
      <c r="C94" s="68" t="s">
        <v>68</v>
      </c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  <c r="Y94" s="69"/>
      <c r="Z94" s="69"/>
      <c r="AA94" s="69"/>
      <c r="AB94" s="69"/>
      <c r="AC94" s="69"/>
      <c r="AD94" s="69"/>
      <c r="AE94" s="69"/>
      <c r="AF94" s="69"/>
      <c r="AG94" s="197">
        <f>ROUND(AG95,2)</f>
        <v>0</v>
      </c>
      <c r="AH94" s="197"/>
      <c r="AI94" s="197"/>
      <c r="AJ94" s="197"/>
      <c r="AK94" s="197"/>
      <c r="AL94" s="197"/>
      <c r="AM94" s="197"/>
      <c r="AN94" s="198">
        <f>SUM(AG94,AT94)</f>
        <v>0</v>
      </c>
      <c r="AO94" s="198"/>
      <c r="AP94" s="198"/>
      <c r="AQ94" s="71" t="s">
        <v>1</v>
      </c>
      <c r="AR94" s="67"/>
      <c r="AS94" s="72">
        <f>ROUND(AS95,2)</f>
        <v>0</v>
      </c>
      <c r="AT94" s="73">
        <f>ROUND(SUM(AV94:AW94),2)</f>
        <v>0</v>
      </c>
      <c r="AU94" s="74">
        <f>ROUND(AU95,5)</f>
        <v>0</v>
      </c>
      <c r="AV94" s="73">
        <f>ROUND(AZ94*L29,2)</f>
        <v>0</v>
      </c>
      <c r="AW94" s="73">
        <f>ROUND(BA94*L30,2)</f>
        <v>0</v>
      </c>
      <c r="AX94" s="73">
        <f>ROUND(BB94*L29,2)</f>
        <v>0</v>
      </c>
      <c r="AY94" s="73">
        <f>ROUND(BC94*L30,2)</f>
        <v>0</v>
      </c>
      <c r="AZ94" s="73">
        <f>ROUND(AZ95,2)</f>
        <v>0</v>
      </c>
      <c r="BA94" s="73">
        <f>ROUND(BA95,2)</f>
        <v>0</v>
      </c>
      <c r="BB94" s="73">
        <f>ROUND(BB95,2)</f>
        <v>0</v>
      </c>
      <c r="BC94" s="73">
        <f>ROUND(BC95,2)</f>
        <v>0</v>
      </c>
      <c r="BD94" s="75">
        <f>ROUND(BD95,2)</f>
        <v>0</v>
      </c>
      <c r="BS94" s="76" t="s">
        <v>69</v>
      </c>
      <c r="BT94" s="76" t="s">
        <v>70</v>
      </c>
      <c r="BV94" s="76" t="s">
        <v>71</v>
      </c>
      <c r="BW94" s="76" t="s">
        <v>4</v>
      </c>
      <c r="BX94" s="76" t="s">
        <v>72</v>
      </c>
      <c r="CL94" s="76" t="s">
        <v>1</v>
      </c>
    </row>
    <row r="95" spans="1:90" s="7" customFormat="1" ht="24.75" customHeight="1">
      <c r="A95" s="77" t="s">
        <v>73</v>
      </c>
      <c r="B95" s="78"/>
      <c r="C95" s="79"/>
      <c r="D95" s="196"/>
      <c r="E95" s="196"/>
      <c r="F95" s="196"/>
      <c r="G95" s="196"/>
      <c r="H95" s="196"/>
      <c r="I95" s="80"/>
      <c r="J95" s="196" t="s">
        <v>549</v>
      </c>
      <c r="K95" s="196"/>
      <c r="L95" s="196"/>
      <c r="M95" s="196"/>
      <c r="N95" s="196"/>
      <c r="O95" s="196"/>
      <c r="P95" s="196"/>
      <c r="Q95" s="196"/>
      <c r="R95" s="196"/>
      <c r="S95" s="196"/>
      <c r="T95" s="196"/>
      <c r="U95" s="196"/>
      <c r="V95" s="196"/>
      <c r="W95" s="196"/>
      <c r="X95" s="196"/>
      <c r="Y95" s="196"/>
      <c r="Z95" s="196"/>
      <c r="AA95" s="196"/>
      <c r="AB95" s="196"/>
      <c r="AC95" s="196"/>
      <c r="AD95" s="196"/>
      <c r="AE95" s="196"/>
      <c r="AF95" s="196"/>
      <c r="AG95" s="194">
        <f>'Oprava mostu 1862-2, Kydliny'!J28</f>
        <v>0</v>
      </c>
      <c r="AH95" s="195"/>
      <c r="AI95" s="195"/>
      <c r="AJ95" s="195"/>
      <c r="AK95" s="195"/>
      <c r="AL95" s="195"/>
      <c r="AM95" s="195"/>
      <c r="AN95" s="194">
        <f>SUM(AG95,AT95)</f>
        <v>0</v>
      </c>
      <c r="AO95" s="195"/>
      <c r="AP95" s="195"/>
      <c r="AQ95" s="81" t="s">
        <v>74</v>
      </c>
      <c r="AR95" s="78"/>
      <c r="AS95" s="82">
        <v>0</v>
      </c>
      <c r="AT95" s="83">
        <f>ROUND(SUM(AV95:AW95),2)</f>
        <v>0</v>
      </c>
      <c r="AU95" s="84">
        <f>'Oprava mostu 1862-2, Kydliny'!P132</f>
        <v>0</v>
      </c>
      <c r="AV95" s="83">
        <f>'Oprava mostu 1862-2, Kydliny'!J31</f>
        <v>0</v>
      </c>
      <c r="AW95" s="83">
        <f>'Oprava mostu 1862-2, Kydliny'!J32</f>
        <v>0</v>
      </c>
      <c r="AX95" s="83">
        <f>'Oprava mostu 1862-2, Kydliny'!J33</f>
        <v>0</v>
      </c>
      <c r="AY95" s="83">
        <f>'Oprava mostu 1862-2, Kydliny'!J34</f>
        <v>0</v>
      </c>
      <c r="AZ95" s="83">
        <f>'Oprava mostu 1862-2, Kydliny'!F31</f>
        <v>0</v>
      </c>
      <c r="BA95" s="83">
        <f>'Oprava mostu 1862-2, Kydliny'!F32</f>
        <v>0</v>
      </c>
      <c r="BB95" s="83">
        <f>'Oprava mostu 1862-2, Kydliny'!F33</f>
        <v>0</v>
      </c>
      <c r="BC95" s="83">
        <f>'Oprava mostu 1862-2, Kydliny'!F34</f>
        <v>0</v>
      </c>
      <c r="BD95" s="85">
        <f>'Oprava mostu 1862-2, Kydliny'!F35</f>
        <v>0</v>
      </c>
      <c r="BT95" s="86" t="s">
        <v>75</v>
      </c>
      <c r="BU95" s="86" t="s">
        <v>76</v>
      </c>
      <c r="BV95" s="86" t="s">
        <v>71</v>
      </c>
      <c r="BW95" s="86" t="s">
        <v>4</v>
      </c>
      <c r="BX95" s="86" t="s">
        <v>72</v>
      </c>
      <c r="CL95" s="86" t="s">
        <v>1</v>
      </c>
    </row>
    <row r="96" spans="1:90" s="2" customFormat="1" ht="30" customHeight="1">
      <c r="A96" s="31"/>
      <c r="B96" s="32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  <c r="AM96" s="31"/>
      <c r="AN96" s="31"/>
      <c r="AO96" s="31"/>
      <c r="AP96" s="31"/>
      <c r="AQ96" s="31"/>
      <c r="AR96" s="32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</row>
    <row r="97" spans="1:57" s="2" customFormat="1" ht="6.95" customHeight="1">
      <c r="A97" s="31"/>
      <c r="B97" s="46"/>
      <c r="C97" s="47"/>
      <c r="D97" s="47"/>
      <c r="E97" s="47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  <c r="U97" s="47"/>
      <c r="V97" s="47"/>
      <c r="W97" s="47"/>
      <c r="X97" s="47"/>
      <c r="Y97" s="47"/>
      <c r="Z97" s="47"/>
      <c r="AA97" s="47"/>
      <c r="AB97" s="47"/>
      <c r="AC97" s="47"/>
      <c r="AD97" s="47"/>
      <c r="AE97" s="47"/>
      <c r="AF97" s="47"/>
      <c r="AG97" s="47"/>
      <c r="AH97" s="47"/>
      <c r="AI97" s="47"/>
      <c r="AJ97" s="47"/>
      <c r="AK97" s="47"/>
      <c r="AL97" s="47"/>
      <c r="AM97" s="47"/>
      <c r="AN97" s="47"/>
      <c r="AO97" s="47"/>
      <c r="AP97" s="47"/>
      <c r="AQ97" s="47"/>
      <c r="AR97" s="32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023-081 - Most Kydliny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8"/>
  <sheetViews>
    <sheetView showGridLines="0" topLeftCell="A324" workbookViewId="0">
      <selection activeCell="W25" sqref="W25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187" t="s">
        <v>5</v>
      </c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6" t="s">
        <v>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77</v>
      </c>
    </row>
    <row r="4" spans="1:46" s="1" customFormat="1" ht="24.95" customHeight="1">
      <c r="B4" s="19"/>
      <c r="D4" s="20" t="s">
        <v>78</v>
      </c>
      <c r="L4" s="19"/>
      <c r="M4" s="87" t="s">
        <v>10</v>
      </c>
      <c r="AT4" s="16" t="s">
        <v>3</v>
      </c>
    </row>
    <row r="5" spans="1:46" s="1" customFormat="1" ht="6.95" customHeight="1">
      <c r="B5" s="19"/>
      <c r="L5" s="19"/>
    </row>
    <row r="6" spans="1:46" s="2" customFormat="1" ht="12" customHeight="1">
      <c r="A6" s="31"/>
      <c r="B6" s="32"/>
      <c r="C6" s="31"/>
      <c r="D6" s="26" t="s">
        <v>15</v>
      </c>
      <c r="E6" s="31"/>
      <c r="F6" s="31"/>
      <c r="G6" s="31"/>
      <c r="H6" s="31"/>
      <c r="I6" s="31"/>
      <c r="J6" s="31"/>
      <c r="K6" s="31"/>
      <c r="L6" s="4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</row>
    <row r="7" spans="1:46" s="2" customFormat="1" ht="16.5" customHeight="1">
      <c r="A7" s="31"/>
      <c r="B7" s="32"/>
      <c r="C7" s="31"/>
      <c r="D7" s="31"/>
      <c r="E7" s="199" t="s">
        <v>549</v>
      </c>
      <c r="F7" s="226"/>
      <c r="G7" s="226"/>
      <c r="H7" s="226"/>
      <c r="I7" s="31"/>
      <c r="J7" s="31"/>
      <c r="K7" s="31"/>
      <c r="L7" s="4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</row>
    <row r="8" spans="1:46" s="2" customFormat="1">
      <c r="A8" s="31"/>
      <c r="B8" s="32"/>
      <c r="C8" s="31"/>
      <c r="D8" s="31"/>
      <c r="E8" s="31"/>
      <c r="F8" s="31"/>
      <c r="G8" s="31"/>
      <c r="H8" s="31"/>
      <c r="I8" s="31"/>
      <c r="J8" s="31"/>
      <c r="K8" s="31"/>
      <c r="L8" s="4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2" customHeight="1">
      <c r="A9" s="31"/>
      <c r="B9" s="32"/>
      <c r="C9" s="31"/>
      <c r="D9" s="26" t="s">
        <v>16</v>
      </c>
      <c r="E9" s="31"/>
      <c r="F9" s="24" t="s">
        <v>1</v>
      </c>
      <c r="G9" s="31"/>
      <c r="H9" s="31"/>
      <c r="I9" s="26" t="s">
        <v>17</v>
      </c>
      <c r="J9" s="24" t="s">
        <v>1</v>
      </c>
      <c r="K9" s="31"/>
      <c r="L9" s="4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 ht="12" customHeight="1">
      <c r="A10" s="31"/>
      <c r="B10" s="32"/>
      <c r="C10" s="31"/>
      <c r="D10" s="26" t="s">
        <v>18</v>
      </c>
      <c r="E10" s="31"/>
      <c r="F10" s="24" t="s">
        <v>19</v>
      </c>
      <c r="G10" s="31"/>
      <c r="H10" s="31"/>
      <c r="I10" s="26" t="s">
        <v>20</v>
      </c>
      <c r="J10" s="54"/>
      <c r="K10" s="31"/>
      <c r="L10" s="4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0.9" customHeight="1">
      <c r="A11" s="31"/>
      <c r="B11" s="32"/>
      <c r="C11" s="31"/>
      <c r="D11" s="31"/>
      <c r="E11" s="31"/>
      <c r="F11" s="31"/>
      <c r="G11" s="31"/>
      <c r="H11" s="31"/>
      <c r="I11" s="31"/>
      <c r="J11" s="31"/>
      <c r="K11" s="31"/>
      <c r="L11" s="4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21</v>
      </c>
      <c r="E12" s="31"/>
      <c r="F12" s="31"/>
      <c r="G12" s="31"/>
      <c r="H12" s="31"/>
      <c r="I12" s="26" t="s">
        <v>22</v>
      </c>
      <c r="J12" s="24" t="str">
        <f>IF('Rekapitulace stavby'!AN10="","",'Rekapitulace stavby'!AN10)</f>
        <v/>
      </c>
      <c r="K12" s="31"/>
      <c r="L12" s="4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8" customHeight="1">
      <c r="A13" s="31"/>
      <c r="B13" s="32"/>
      <c r="C13" s="31"/>
      <c r="D13" s="31"/>
      <c r="E13" s="24" t="str">
        <f>IF('Rekapitulace stavby'!E11="","",'Rekapitulace stavby'!E11)</f>
        <v xml:space="preserve"> </v>
      </c>
      <c r="F13" s="31"/>
      <c r="G13" s="31"/>
      <c r="H13" s="31"/>
      <c r="I13" s="26" t="s">
        <v>23</v>
      </c>
      <c r="J13" s="24" t="str">
        <f>IF('Rekapitulace stavby'!AN11="","",'Rekapitulace stavby'!AN11)</f>
        <v/>
      </c>
      <c r="K13" s="31"/>
      <c r="L13" s="4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6.95" customHeight="1">
      <c r="A14" s="31"/>
      <c r="B14" s="32"/>
      <c r="C14" s="31"/>
      <c r="D14" s="31"/>
      <c r="E14" s="31"/>
      <c r="F14" s="31"/>
      <c r="G14" s="31"/>
      <c r="H14" s="31"/>
      <c r="I14" s="31"/>
      <c r="J14" s="31"/>
      <c r="K14" s="31"/>
      <c r="L14" s="4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2" customHeight="1">
      <c r="A15" s="31"/>
      <c r="B15" s="32"/>
      <c r="C15" s="31"/>
      <c r="D15" s="26" t="s">
        <v>24</v>
      </c>
      <c r="E15" s="31"/>
      <c r="F15" s="31"/>
      <c r="G15" s="31"/>
      <c r="H15" s="31"/>
      <c r="I15" s="26" t="s">
        <v>22</v>
      </c>
      <c r="J15" s="27" t="str">
        <f>'Rekapitulace stavby'!AN13</f>
        <v>Vyplň údaj</v>
      </c>
      <c r="K15" s="31"/>
      <c r="L15" s="4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18" customHeight="1">
      <c r="A16" s="31"/>
      <c r="B16" s="32"/>
      <c r="C16" s="31"/>
      <c r="D16" s="31"/>
      <c r="E16" s="227" t="str">
        <f>'Rekapitulace stavby'!E14</f>
        <v>Vyplň údaj</v>
      </c>
      <c r="F16" s="218"/>
      <c r="G16" s="218"/>
      <c r="H16" s="218"/>
      <c r="I16" s="26" t="s">
        <v>23</v>
      </c>
      <c r="J16" s="27" t="str">
        <f>'Rekapitulace stavby'!AN14</f>
        <v>Vyplň údaj</v>
      </c>
      <c r="K16" s="31"/>
      <c r="L16" s="4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6.95" customHeight="1">
      <c r="A17" s="31"/>
      <c r="B17" s="32"/>
      <c r="C17" s="31"/>
      <c r="D17" s="31"/>
      <c r="E17" s="31"/>
      <c r="F17" s="31"/>
      <c r="G17" s="31"/>
      <c r="H17" s="31"/>
      <c r="I17" s="31"/>
      <c r="J17" s="31"/>
      <c r="K17" s="31"/>
      <c r="L17" s="4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2" customHeight="1">
      <c r="A18" s="31"/>
      <c r="B18" s="32"/>
      <c r="C18" s="31"/>
      <c r="D18" s="26" t="s">
        <v>26</v>
      </c>
      <c r="E18" s="31"/>
      <c r="F18" s="31"/>
      <c r="G18" s="31"/>
      <c r="H18" s="31"/>
      <c r="I18" s="26" t="s">
        <v>22</v>
      </c>
      <c r="J18" s="24" t="str">
        <f>IF('Rekapitulace stavby'!AN16="","",'Rekapitulace stavby'!AN16)</f>
        <v/>
      </c>
      <c r="K18" s="31"/>
      <c r="L18" s="4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18" customHeight="1">
      <c r="A19" s="31"/>
      <c r="B19" s="32"/>
      <c r="C19" s="31"/>
      <c r="D19" s="31"/>
      <c r="E19" s="24" t="str">
        <f>IF('Rekapitulace stavby'!E17="","",'Rekapitulace stavby'!E17)</f>
        <v xml:space="preserve"> </v>
      </c>
      <c r="F19" s="31"/>
      <c r="G19" s="31"/>
      <c r="H19" s="31"/>
      <c r="I19" s="26" t="s">
        <v>23</v>
      </c>
      <c r="J19" s="24" t="str">
        <f>IF('Rekapitulace stavby'!AN17="","",'Rekapitulace stavby'!AN17)</f>
        <v/>
      </c>
      <c r="K19" s="31"/>
      <c r="L19" s="4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6.95" customHeight="1">
      <c r="A20" s="31"/>
      <c r="B20" s="32"/>
      <c r="C20" s="31"/>
      <c r="D20" s="31"/>
      <c r="E20" s="31"/>
      <c r="F20" s="31"/>
      <c r="G20" s="31"/>
      <c r="H20" s="31"/>
      <c r="I20" s="31"/>
      <c r="J20" s="31"/>
      <c r="K20" s="31"/>
      <c r="L20" s="4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2" customHeight="1">
      <c r="A21" s="31"/>
      <c r="B21" s="32"/>
      <c r="C21" s="31"/>
      <c r="D21" s="26" t="s">
        <v>28</v>
      </c>
      <c r="E21" s="31"/>
      <c r="F21" s="31"/>
      <c r="G21" s="31"/>
      <c r="H21" s="31"/>
      <c r="I21" s="26" t="s">
        <v>22</v>
      </c>
      <c r="J21" s="24" t="str">
        <f>IF('Rekapitulace stavby'!AN19="","",'Rekapitulace stavby'!AN19)</f>
        <v/>
      </c>
      <c r="K21" s="31"/>
      <c r="L21" s="4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18" customHeight="1">
      <c r="A22" s="31"/>
      <c r="B22" s="32"/>
      <c r="C22" s="31"/>
      <c r="D22" s="31"/>
      <c r="E22" s="24" t="str">
        <f>IF('Rekapitulace stavby'!E20="","",'Rekapitulace stavby'!E20)</f>
        <v xml:space="preserve"> </v>
      </c>
      <c r="F22" s="31"/>
      <c r="G22" s="31"/>
      <c r="H22" s="31"/>
      <c r="I22" s="26" t="s">
        <v>23</v>
      </c>
      <c r="J22" s="24" t="str">
        <f>IF('Rekapitulace stavby'!AN20="","",'Rekapitulace stavby'!AN20)</f>
        <v/>
      </c>
      <c r="K22" s="31"/>
      <c r="L22" s="4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6.95" customHeight="1">
      <c r="A23" s="31"/>
      <c r="B23" s="32"/>
      <c r="C23" s="31"/>
      <c r="D23" s="31"/>
      <c r="E23" s="31"/>
      <c r="F23" s="31"/>
      <c r="G23" s="31"/>
      <c r="H23" s="31"/>
      <c r="I23" s="31"/>
      <c r="J23" s="31"/>
      <c r="K23" s="31"/>
      <c r="L23" s="4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2" customHeight="1">
      <c r="A24" s="31"/>
      <c r="B24" s="32"/>
      <c r="C24" s="31"/>
      <c r="D24" s="26" t="s">
        <v>29</v>
      </c>
      <c r="E24" s="31"/>
      <c r="F24" s="31"/>
      <c r="G24" s="31"/>
      <c r="H24" s="31"/>
      <c r="I24" s="31"/>
      <c r="J24" s="31"/>
      <c r="K24" s="31"/>
      <c r="L24" s="4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8" customFormat="1" ht="71.25" customHeight="1">
      <c r="A25" s="88"/>
      <c r="B25" s="89"/>
      <c r="C25" s="88"/>
      <c r="D25" s="88"/>
      <c r="E25" s="222"/>
      <c r="F25" s="222"/>
      <c r="G25" s="222"/>
      <c r="H25" s="222"/>
      <c r="I25" s="88"/>
      <c r="J25" s="88"/>
      <c r="K25" s="88"/>
      <c r="L25" s="90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</row>
    <row r="26" spans="1:31" s="2" customFormat="1" ht="6.95" customHeight="1">
      <c r="A26" s="31"/>
      <c r="B26" s="32"/>
      <c r="C26" s="31"/>
      <c r="D26" s="31"/>
      <c r="E26" s="31"/>
      <c r="F26" s="31"/>
      <c r="G26" s="31"/>
      <c r="H26" s="31"/>
      <c r="I26" s="31"/>
      <c r="J26" s="31"/>
      <c r="K26" s="31"/>
      <c r="L26" s="4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2" customFormat="1" ht="6.95" customHeight="1">
      <c r="A27" s="31"/>
      <c r="B27" s="32"/>
      <c r="C27" s="31"/>
      <c r="D27" s="65"/>
      <c r="E27" s="65"/>
      <c r="F27" s="65"/>
      <c r="G27" s="65"/>
      <c r="H27" s="65"/>
      <c r="I27" s="65"/>
      <c r="J27" s="65"/>
      <c r="K27" s="65"/>
      <c r="L27" s="4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s="2" customFormat="1" ht="25.35" customHeight="1">
      <c r="A28" s="31"/>
      <c r="B28" s="32"/>
      <c r="C28" s="31"/>
      <c r="D28" s="91" t="s">
        <v>30</v>
      </c>
      <c r="E28" s="31"/>
      <c r="F28" s="31"/>
      <c r="G28" s="31"/>
      <c r="H28" s="31"/>
      <c r="I28" s="31"/>
      <c r="J28" s="70">
        <f>ROUND(J132, 2)</f>
        <v>0</v>
      </c>
      <c r="K28" s="31"/>
      <c r="L28" s="4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5"/>
      <c r="E29" s="65"/>
      <c r="F29" s="65"/>
      <c r="G29" s="65"/>
      <c r="H29" s="65"/>
      <c r="I29" s="65"/>
      <c r="J29" s="65"/>
      <c r="K29" s="65"/>
      <c r="L29" s="4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31"/>
      <c r="E30" s="31"/>
      <c r="F30" s="35" t="s">
        <v>32</v>
      </c>
      <c r="G30" s="31"/>
      <c r="H30" s="31"/>
      <c r="I30" s="35" t="s">
        <v>31</v>
      </c>
      <c r="J30" s="35" t="s">
        <v>33</v>
      </c>
      <c r="K30" s="31"/>
      <c r="L30" s="4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92" t="s">
        <v>34</v>
      </c>
      <c r="E31" s="26" t="s">
        <v>35</v>
      </c>
      <c r="F31" s="93">
        <f>ROUND((SUM(BE132:BE347)),  2)</f>
        <v>0</v>
      </c>
      <c r="G31" s="31"/>
      <c r="H31" s="31"/>
      <c r="I31" s="94">
        <v>0.21</v>
      </c>
      <c r="J31" s="93">
        <f>ROUND(((SUM(BE132:BE347))*I31),  2)</f>
        <v>0</v>
      </c>
      <c r="K31" s="31"/>
      <c r="L31" s="4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14.45" customHeight="1">
      <c r="A32" s="31"/>
      <c r="B32" s="32"/>
      <c r="C32" s="31"/>
      <c r="D32" s="31"/>
      <c r="E32" s="26" t="s">
        <v>36</v>
      </c>
      <c r="F32" s="93">
        <f>ROUND((SUM(BF132:BF347)),  2)</f>
        <v>0</v>
      </c>
      <c r="G32" s="31"/>
      <c r="H32" s="31"/>
      <c r="I32" s="94">
        <v>0.15</v>
      </c>
      <c r="J32" s="93">
        <f>ROUND(((SUM(BF132:BF347))*I32),  2)</f>
        <v>0</v>
      </c>
      <c r="K32" s="31"/>
      <c r="L32" s="4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14.45" hidden="1" customHeight="1">
      <c r="A33" s="31"/>
      <c r="B33" s="32"/>
      <c r="C33" s="31"/>
      <c r="D33" s="31"/>
      <c r="E33" s="26" t="s">
        <v>37</v>
      </c>
      <c r="F33" s="93">
        <f>ROUND((SUM(BG132:BG347)),  2)</f>
        <v>0</v>
      </c>
      <c r="G33" s="31"/>
      <c r="H33" s="31"/>
      <c r="I33" s="94">
        <v>0.21</v>
      </c>
      <c r="J33" s="93">
        <f>0</f>
        <v>0</v>
      </c>
      <c r="K33" s="31"/>
      <c r="L33" s="4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hidden="1" customHeight="1">
      <c r="A34" s="31"/>
      <c r="B34" s="32"/>
      <c r="C34" s="31"/>
      <c r="D34" s="31"/>
      <c r="E34" s="26" t="s">
        <v>38</v>
      </c>
      <c r="F34" s="93">
        <f>ROUND((SUM(BH132:BH347)),  2)</f>
        <v>0</v>
      </c>
      <c r="G34" s="31"/>
      <c r="H34" s="31"/>
      <c r="I34" s="94">
        <v>0.15</v>
      </c>
      <c r="J34" s="93">
        <f>0</f>
        <v>0</v>
      </c>
      <c r="K34" s="31"/>
      <c r="L34" s="4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hidden="1" customHeight="1">
      <c r="A35" s="31"/>
      <c r="B35" s="32"/>
      <c r="C35" s="31"/>
      <c r="D35" s="31"/>
      <c r="E35" s="26" t="s">
        <v>39</v>
      </c>
      <c r="F35" s="93">
        <f>ROUND((SUM(BI132:BI347)),  2)</f>
        <v>0</v>
      </c>
      <c r="G35" s="31"/>
      <c r="H35" s="31"/>
      <c r="I35" s="94">
        <v>0</v>
      </c>
      <c r="J35" s="93">
        <f>0</f>
        <v>0</v>
      </c>
      <c r="K35" s="31"/>
      <c r="L35" s="4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4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25.35" customHeight="1">
      <c r="A37" s="31"/>
      <c r="B37" s="32"/>
      <c r="C37" s="95"/>
      <c r="D37" s="96" t="s">
        <v>40</v>
      </c>
      <c r="E37" s="59"/>
      <c r="F37" s="59"/>
      <c r="G37" s="97" t="s">
        <v>41</v>
      </c>
      <c r="H37" s="98" t="s">
        <v>42</v>
      </c>
      <c r="I37" s="59"/>
      <c r="J37" s="99">
        <f>SUM(J28:J35)</f>
        <v>0</v>
      </c>
      <c r="K37" s="100"/>
      <c r="L37" s="4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customHeight="1">
      <c r="A38" s="31"/>
      <c r="B38" s="32"/>
      <c r="C38" s="31"/>
      <c r="D38" s="31"/>
      <c r="E38" s="31"/>
      <c r="F38" s="31"/>
      <c r="G38" s="31"/>
      <c r="H38" s="31"/>
      <c r="I38" s="31"/>
      <c r="J38" s="31"/>
      <c r="K38" s="31"/>
      <c r="L38" s="4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1" customFormat="1" ht="14.45" customHeight="1">
      <c r="B39" s="19"/>
      <c r="L39" s="19"/>
    </row>
    <row r="40" spans="1:31" s="1" customFormat="1" ht="14.45" customHeight="1">
      <c r="B40" s="19"/>
      <c r="L40" s="19"/>
    </row>
    <row r="41" spans="1:31" s="1" customFormat="1" ht="14.45" customHeight="1">
      <c r="B41" s="19"/>
      <c r="L41" s="19"/>
    </row>
    <row r="42" spans="1:31" s="1" customFormat="1" ht="14.45" customHeight="1">
      <c r="B42" s="19"/>
      <c r="L42" s="19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1"/>
      <c r="D50" s="42" t="s">
        <v>43</v>
      </c>
      <c r="E50" s="43"/>
      <c r="F50" s="43"/>
      <c r="G50" s="42" t="s">
        <v>44</v>
      </c>
      <c r="H50" s="43"/>
      <c r="I50" s="43"/>
      <c r="J50" s="43"/>
      <c r="K50" s="43"/>
      <c r="L50" s="41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4" t="s">
        <v>45</v>
      </c>
      <c r="E61" s="34"/>
      <c r="F61" s="101" t="s">
        <v>46</v>
      </c>
      <c r="G61" s="44" t="s">
        <v>45</v>
      </c>
      <c r="H61" s="34"/>
      <c r="I61" s="34"/>
      <c r="J61" s="102" t="s">
        <v>46</v>
      </c>
      <c r="K61" s="34"/>
      <c r="L61" s="4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2" t="s">
        <v>47</v>
      </c>
      <c r="E65" s="45"/>
      <c r="F65" s="45"/>
      <c r="G65" s="42" t="s">
        <v>48</v>
      </c>
      <c r="H65" s="45"/>
      <c r="I65" s="45"/>
      <c r="J65" s="45"/>
      <c r="K65" s="45"/>
      <c r="L65" s="4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4" t="s">
        <v>45</v>
      </c>
      <c r="E76" s="34"/>
      <c r="F76" s="101" t="s">
        <v>46</v>
      </c>
      <c r="G76" s="44" t="s">
        <v>45</v>
      </c>
      <c r="H76" s="34"/>
      <c r="I76" s="34"/>
      <c r="J76" s="102" t="s">
        <v>46</v>
      </c>
      <c r="K76" s="34"/>
      <c r="L76" s="4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48"/>
      <c r="C81" s="49"/>
      <c r="D81" s="49"/>
      <c r="E81" s="49"/>
      <c r="F81" s="49"/>
      <c r="G81" s="49"/>
      <c r="H81" s="49"/>
      <c r="I81" s="49"/>
      <c r="J81" s="49"/>
      <c r="K81" s="49"/>
      <c r="L81" s="41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79</v>
      </c>
      <c r="D82" s="31"/>
      <c r="E82" s="31"/>
      <c r="F82" s="31"/>
      <c r="G82" s="31"/>
      <c r="H82" s="31"/>
      <c r="I82" s="31"/>
      <c r="J82" s="31"/>
      <c r="K82" s="31"/>
      <c r="L82" s="4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199" t="str">
        <f>E7</f>
        <v>Oprava mostu 1862-2, Kydliny</v>
      </c>
      <c r="F85" s="226"/>
      <c r="G85" s="226"/>
      <c r="H85" s="226"/>
      <c r="I85" s="31"/>
      <c r="J85" s="31"/>
      <c r="K85" s="31"/>
      <c r="L85" s="41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4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2" customHeight="1">
      <c r="A87" s="31"/>
      <c r="B87" s="32"/>
      <c r="C87" s="26" t="s">
        <v>18</v>
      </c>
      <c r="D87" s="31"/>
      <c r="E87" s="31"/>
      <c r="F87" s="24" t="str">
        <f>F10</f>
        <v xml:space="preserve"> </v>
      </c>
      <c r="G87" s="31"/>
      <c r="H87" s="31"/>
      <c r="I87" s="26" t="s">
        <v>20</v>
      </c>
      <c r="J87" s="54" t="str">
        <f>IF(J10="","",J10)</f>
        <v/>
      </c>
      <c r="K87" s="31"/>
      <c r="L87" s="4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5.2" customHeight="1">
      <c r="A89" s="31"/>
      <c r="B89" s="32"/>
      <c r="C89" s="26" t="s">
        <v>21</v>
      </c>
      <c r="D89" s="31"/>
      <c r="E89" s="31"/>
      <c r="F89" s="24" t="str">
        <f>E13</f>
        <v xml:space="preserve"> </v>
      </c>
      <c r="G89" s="31"/>
      <c r="H89" s="31"/>
      <c r="I89" s="26" t="s">
        <v>26</v>
      </c>
      <c r="J89" s="29" t="str">
        <f>E19</f>
        <v xml:space="preserve"> </v>
      </c>
      <c r="K89" s="31"/>
      <c r="L89" s="4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15.2" customHeight="1">
      <c r="A90" s="31"/>
      <c r="B90" s="32"/>
      <c r="C90" s="26" t="s">
        <v>24</v>
      </c>
      <c r="D90" s="31"/>
      <c r="E90" s="31"/>
      <c r="F90" s="24" t="str">
        <f>IF(E16="","",E16)</f>
        <v>Vyplň údaj</v>
      </c>
      <c r="G90" s="31"/>
      <c r="H90" s="31"/>
      <c r="I90" s="26" t="s">
        <v>28</v>
      </c>
      <c r="J90" s="29" t="str">
        <f>E22</f>
        <v xml:space="preserve"> </v>
      </c>
      <c r="K90" s="31"/>
      <c r="L90" s="4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0.35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4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29.25" customHeight="1">
      <c r="A92" s="31"/>
      <c r="B92" s="32"/>
      <c r="C92" s="103" t="s">
        <v>80</v>
      </c>
      <c r="D92" s="95"/>
      <c r="E92" s="95"/>
      <c r="F92" s="95"/>
      <c r="G92" s="95"/>
      <c r="H92" s="95"/>
      <c r="I92" s="95"/>
      <c r="J92" s="104" t="s">
        <v>81</v>
      </c>
      <c r="K92" s="95"/>
      <c r="L92" s="41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2.9" customHeight="1">
      <c r="A94" s="31"/>
      <c r="B94" s="32"/>
      <c r="C94" s="105" t="s">
        <v>82</v>
      </c>
      <c r="D94" s="31"/>
      <c r="E94" s="31"/>
      <c r="F94" s="31"/>
      <c r="G94" s="31"/>
      <c r="H94" s="31"/>
      <c r="I94" s="31"/>
      <c r="J94" s="70">
        <f>J132</f>
        <v>0</v>
      </c>
      <c r="K94" s="31"/>
      <c r="L94" s="4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U94" s="16" t="s">
        <v>83</v>
      </c>
    </row>
    <row r="95" spans="1:47" s="9" customFormat="1" ht="24.95" customHeight="1">
      <c r="B95" s="106"/>
      <c r="D95" s="107" t="s">
        <v>84</v>
      </c>
      <c r="E95" s="108"/>
      <c r="F95" s="108"/>
      <c r="G95" s="108"/>
      <c r="H95" s="108"/>
      <c r="I95" s="108"/>
      <c r="J95" s="109">
        <f>J133</f>
        <v>0</v>
      </c>
      <c r="L95" s="106"/>
    </row>
    <row r="96" spans="1:47" s="10" customFormat="1" ht="19.899999999999999" customHeight="1">
      <c r="B96" s="110"/>
      <c r="D96" s="111" t="s">
        <v>85</v>
      </c>
      <c r="E96" s="112"/>
      <c r="F96" s="112"/>
      <c r="G96" s="112"/>
      <c r="H96" s="112"/>
      <c r="I96" s="112"/>
      <c r="J96" s="113">
        <f>J134</f>
        <v>0</v>
      </c>
      <c r="L96" s="110"/>
    </row>
    <row r="97" spans="2:12" s="10" customFormat="1" ht="19.899999999999999" customHeight="1">
      <c r="B97" s="110"/>
      <c r="D97" s="111" t="s">
        <v>86</v>
      </c>
      <c r="E97" s="112"/>
      <c r="F97" s="112"/>
      <c r="G97" s="112"/>
      <c r="H97" s="112"/>
      <c r="I97" s="112"/>
      <c r="J97" s="113">
        <f>J153</f>
        <v>0</v>
      </c>
      <c r="L97" s="110"/>
    </row>
    <row r="98" spans="2:12" s="10" customFormat="1" ht="19.899999999999999" customHeight="1">
      <c r="B98" s="110"/>
      <c r="D98" s="111" t="s">
        <v>87</v>
      </c>
      <c r="E98" s="112"/>
      <c r="F98" s="112"/>
      <c r="G98" s="112"/>
      <c r="H98" s="112"/>
      <c r="I98" s="112"/>
      <c r="J98" s="113">
        <f>J162</f>
        <v>0</v>
      </c>
      <c r="L98" s="110"/>
    </row>
    <row r="99" spans="2:12" s="10" customFormat="1" ht="19.899999999999999" customHeight="1">
      <c r="B99" s="110"/>
      <c r="D99" s="111" t="s">
        <v>88</v>
      </c>
      <c r="E99" s="112"/>
      <c r="F99" s="112"/>
      <c r="G99" s="112"/>
      <c r="H99" s="112"/>
      <c r="I99" s="112"/>
      <c r="J99" s="113">
        <f>J175</f>
        <v>0</v>
      </c>
      <c r="L99" s="110"/>
    </row>
    <row r="100" spans="2:12" s="10" customFormat="1" ht="19.899999999999999" customHeight="1">
      <c r="B100" s="110"/>
      <c r="D100" s="111" t="s">
        <v>89</v>
      </c>
      <c r="E100" s="112"/>
      <c r="F100" s="112"/>
      <c r="G100" s="112"/>
      <c r="H100" s="112"/>
      <c r="I100" s="112"/>
      <c r="J100" s="113">
        <f>J207</f>
        <v>0</v>
      </c>
      <c r="L100" s="110"/>
    </row>
    <row r="101" spans="2:12" s="10" customFormat="1" ht="19.899999999999999" customHeight="1">
      <c r="B101" s="110"/>
      <c r="D101" s="111" t="s">
        <v>90</v>
      </c>
      <c r="E101" s="112"/>
      <c r="F101" s="112"/>
      <c r="G101" s="112"/>
      <c r="H101" s="112"/>
      <c r="I101" s="112"/>
      <c r="J101" s="113">
        <f>J228</f>
        <v>0</v>
      </c>
      <c r="L101" s="110"/>
    </row>
    <row r="102" spans="2:12" s="10" customFormat="1" ht="19.899999999999999" customHeight="1">
      <c r="B102" s="110"/>
      <c r="D102" s="111" t="s">
        <v>91</v>
      </c>
      <c r="E102" s="112"/>
      <c r="F102" s="112"/>
      <c r="G102" s="112"/>
      <c r="H102" s="112"/>
      <c r="I102" s="112"/>
      <c r="J102" s="113">
        <f>J237</f>
        <v>0</v>
      </c>
      <c r="L102" s="110"/>
    </row>
    <row r="103" spans="2:12" s="10" customFormat="1" ht="19.899999999999999" customHeight="1">
      <c r="B103" s="110"/>
      <c r="D103" s="111" t="s">
        <v>92</v>
      </c>
      <c r="E103" s="112"/>
      <c r="F103" s="112"/>
      <c r="G103" s="112"/>
      <c r="H103" s="112"/>
      <c r="I103" s="112"/>
      <c r="J103" s="113">
        <f>J270</f>
        <v>0</v>
      </c>
      <c r="L103" s="110"/>
    </row>
    <row r="104" spans="2:12" s="10" customFormat="1" ht="19.899999999999999" customHeight="1">
      <c r="B104" s="110"/>
      <c r="D104" s="111" t="s">
        <v>93</v>
      </c>
      <c r="E104" s="112"/>
      <c r="F104" s="112"/>
      <c r="G104" s="112"/>
      <c r="H104" s="112"/>
      <c r="I104" s="112"/>
      <c r="J104" s="113">
        <f>J282</f>
        <v>0</v>
      </c>
      <c r="L104" s="110"/>
    </row>
    <row r="105" spans="2:12" s="9" customFormat="1" ht="24.95" customHeight="1">
      <c r="B105" s="106"/>
      <c r="D105" s="107" t="s">
        <v>94</v>
      </c>
      <c r="E105" s="108"/>
      <c r="F105" s="108"/>
      <c r="G105" s="108"/>
      <c r="H105" s="108"/>
      <c r="I105" s="108"/>
      <c r="J105" s="109">
        <f>J285</f>
        <v>0</v>
      </c>
      <c r="L105" s="106"/>
    </row>
    <row r="106" spans="2:12" s="10" customFormat="1" ht="19.899999999999999" customHeight="1">
      <c r="B106" s="110"/>
      <c r="D106" s="111" t="s">
        <v>95</v>
      </c>
      <c r="E106" s="112"/>
      <c r="F106" s="112"/>
      <c r="G106" s="112"/>
      <c r="H106" s="112"/>
      <c r="I106" s="112"/>
      <c r="J106" s="113">
        <f>J286</f>
        <v>0</v>
      </c>
      <c r="L106" s="110"/>
    </row>
    <row r="107" spans="2:12" s="10" customFormat="1" ht="19.899999999999999" customHeight="1">
      <c r="B107" s="110"/>
      <c r="D107" s="111" t="s">
        <v>96</v>
      </c>
      <c r="E107" s="112"/>
      <c r="F107" s="112"/>
      <c r="G107" s="112"/>
      <c r="H107" s="112"/>
      <c r="I107" s="112"/>
      <c r="J107" s="113">
        <f>J309</f>
        <v>0</v>
      </c>
      <c r="L107" s="110"/>
    </row>
    <row r="108" spans="2:12" s="9" customFormat="1" ht="24.95" customHeight="1">
      <c r="B108" s="106"/>
      <c r="D108" s="107" t="s">
        <v>97</v>
      </c>
      <c r="E108" s="108"/>
      <c r="F108" s="108"/>
      <c r="G108" s="108"/>
      <c r="H108" s="108"/>
      <c r="I108" s="108"/>
      <c r="J108" s="109">
        <f>J314</f>
        <v>0</v>
      </c>
      <c r="L108" s="106"/>
    </row>
    <row r="109" spans="2:12" s="10" customFormat="1" ht="19.899999999999999" customHeight="1">
      <c r="B109" s="110"/>
      <c r="D109" s="111" t="s">
        <v>98</v>
      </c>
      <c r="E109" s="112"/>
      <c r="F109" s="112"/>
      <c r="G109" s="112"/>
      <c r="H109" s="112"/>
      <c r="I109" s="112"/>
      <c r="J109" s="113">
        <f>J315</f>
        <v>0</v>
      </c>
      <c r="L109" s="110"/>
    </row>
    <row r="110" spans="2:12" s="9" customFormat="1" ht="24.95" customHeight="1">
      <c r="B110" s="106"/>
      <c r="D110" s="107" t="s">
        <v>99</v>
      </c>
      <c r="E110" s="108"/>
      <c r="F110" s="108"/>
      <c r="G110" s="108"/>
      <c r="H110" s="108"/>
      <c r="I110" s="108"/>
      <c r="J110" s="109">
        <f>J320</f>
        <v>0</v>
      </c>
      <c r="L110" s="106"/>
    </row>
    <row r="111" spans="2:12" s="10" customFormat="1" ht="19.899999999999999" customHeight="1">
      <c r="B111" s="110"/>
      <c r="D111" s="111" t="s">
        <v>100</v>
      </c>
      <c r="E111" s="112"/>
      <c r="F111" s="112"/>
      <c r="G111" s="112"/>
      <c r="H111" s="112"/>
      <c r="I111" s="112"/>
      <c r="J111" s="113">
        <f>J321</f>
        <v>0</v>
      </c>
      <c r="L111" s="110"/>
    </row>
    <row r="112" spans="2:12" s="10" customFormat="1" ht="19.899999999999999" customHeight="1">
      <c r="B112" s="110"/>
      <c r="D112" s="111" t="s">
        <v>101</v>
      </c>
      <c r="E112" s="112"/>
      <c r="F112" s="112"/>
      <c r="G112" s="112"/>
      <c r="H112" s="112"/>
      <c r="I112" s="112"/>
      <c r="J112" s="113">
        <f>J334</f>
        <v>0</v>
      </c>
      <c r="L112" s="110"/>
    </row>
    <row r="113" spans="1:31" s="10" customFormat="1" ht="19.899999999999999" customHeight="1">
      <c r="B113" s="110"/>
      <c r="D113" s="111" t="s">
        <v>102</v>
      </c>
      <c r="E113" s="112"/>
      <c r="F113" s="112"/>
      <c r="G113" s="112"/>
      <c r="H113" s="112"/>
      <c r="I113" s="112"/>
      <c r="J113" s="113">
        <f>J340</f>
        <v>0</v>
      </c>
      <c r="L113" s="110"/>
    </row>
    <row r="114" spans="1:31" s="10" customFormat="1" ht="19.899999999999999" customHeight="1">
      <c r="B114" s="110"/>
      <c r="D114" s="111" t="s">
        <v>103</v>
      </c>
      <c r="E114" s="112"/>
      <c r="F114" s="112"/>
      <c r="G114" s="112"/>
      <c r="H114" s="112"/>
      <c r="I114" s="112"/>
      <c r="J114" s="113">
        <f>J345</f>
        <v>0</v>
      </c>
      <c r="L114" s="110"/>
    </row>
    <row r="115" spans="1:31" s="2" customFormat="1" ht="21.7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6.95" customHeight="1">
      <c r="A116" s="31"/>
      <c r="B116" s="46"/>
      <c r="C116" s="47"/>
      <c r="D116" s="47"/>
      <c r="E116" s="47"/>
      <c r="F116" s="47"/>
      <c r="G116" s="47"/>
      <c r="H116" s="47"/>
      <c r="I116" s="47"/>
      <c r="J116" s="47"/>
      <c r="K116" s="47"/>
      <c r="L116" s="4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20" spans="1:31" s="2" customFormat="1" ht="6.95" customHeight="1">
      <c r="A120" s="31"/>
      <c r="B120" s="48"/>
      <c r="C120" s="49"/>
      <c r="D120" s="49"/>
      <c r="E120" s="49"/>
      <c r="F120" s="49"/>
      <c r="G120" s="49"/>
      <c r="H120" s="49"/>
      <c r="I120" s="49"/>
      <c r="J120" s="49"/>
      <c r="K120" s="49"/>
      <c r="L120" s="4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24.95" customHeight="1">
      <c r="A121" s="31"/>
      <c r="B121" s="32"/>
      <c r="C121" s="20" t="s">
        <v>104</v>
      </c>
      <c r="D121" s="31"/>
      <c r="E121" s="31"/>
      <c r="F121" s="31"/>
      <c r="G121" s="31"/>
      <c r="H121" s="31"/>
      <c r="I121" s="31"/>
      <c r="J121" s="31"/>
      <c r="K121" s="31"/>
      <c r="L121" s="4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15</v>
      </c>
      <c r="D123" s="31"/>
      <c r="E123" s="31"/>
      <c r="F123" s="31"/>
      <c r="G123" s="31"/>
      <c r="H123" s="31"/>
      <c r="I123" s="31"/>
      <c r="J123" s="31"/>
      <c r="K123" s="31"/>
      <c r="L123" s="4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6.5" customHeight="1">
      <c r="A124" s="31"/>
      <c r="B124" s="32"/>
      <c r="C124" s="31"/>
      <c r="D124" s="31"/>
      <c r="E124" s="199" t="str">
        <f>E7</f>
        <v>Oprava mostu 1862-2, Kydliny</v>
      </c>
      <c r="F124" s="226"/>
      <c r="G124" s="226"/>
      <c r="H124" s="226"/>
      <c r="I124" s="31"/>
      <c r="J124" s="31"/>
      <c r="K124" s="31"/>
      <c r="L124" s="4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18</v>
      </c>
      <c r="D126" s="31"/>
      <c r="E126" s="31"/>
      <c r="F126" s="24" t="str">
        <f>F10</f>
        <v xml:space="preserve"> </v>
      </c>
      <c r="G126" s="31"/>
      <c r="H126" s="31"/>
      <c r="I126" s="26" t="s">
        <v>20</v>
      </c>
      <c r="J126" s="54" t="str">
        <f>IF(J10="","",J10)</f>
        <v/>
      </c>
      <c r="K126" s="31"/>
      <c r="L126" s="4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21</v>
      </c>
      <c r="D128" s="31"/>
      <c r="E128" s="31"/>
      <c r="F128" s="24" t="str">
        <f>E13</f>
        <v xml:space="preserve"> </v>
      </c>
      <c r="G128" s="31"/>
      <c r="H128" s="31"/>
      <c r="I128" s="26" t="s">
        <v>26</v>
      </c>
      <c r="J128" s="29" t="str">
        <f>E19</f>
        <v xml:space="preserve"> </v>
      </c>
      <c r="K128" s="31"/>
      <c r="L128" s="4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24</v>
      </c>
      <c r="D129" s="31"/>
      <c r="E129" s="31"/>
      <c r="F129" s="24" t="str">
        <f>IF(E16="","",E16)</f>
        <v>Vyplň údaj</v>
      </c>
      <c r="G129" s="31"/>
      <c r="H129" s="31"/>
      <c r="I129" s="26" t="s">
        <v>28</v>
      </c>
      <c r="J129" s="29" t="str">
        <f>E22</f>
        <v xml:space="preserve"> </v>
      </c>
      <c r="K129" s="31"/>
      <c r="L129" s="4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14"/>
      <c r="B131" s="115"/>
      <c r="C131" s="116" t="s">
        <v>105</v>
      </c>
      <c r="D131" s="117" t="s">
        <v>55</v>
      </c>
      <c r="E131" s="117" t="s">
        <v>51</v>
      </c>
      <c r="F131" s="117" t="s">
        <v>52</v>
      </c>
      <c r="G131" s="117" t="s">
        <v>106</v>
      </c>
      <c r="H131" s="117" t="s">
        <v>107</v>
      </c>
      <c r="I131" s="117" t="s">
        <v>108</v>
      </c>
      <c r="J131" s="117" t="s">
        <v>81</v>
      </c>
      <c r="K131" s="118" t="s">
        <v>109</v>
      </c>
      <c r="L131" s="119"/>
      <c r="M131" s="61" t="s">
        <v>1</v>
      </c>
      <c r="N131" s="62" t="s">
        <v>34</v>
      </c>
      <c r="O131" s="62" t="s">
        <v>110</v>
      </c>
      <c r="P131" s="62" t="s">
        <v>111</v>
      </c>
      <c r="Q131" s="62" t="s">
        <v>112</v>
      </c>
      <c r="R131" s="62" t="s">
        <v>113</v>
      </c>
      <c r="S131" s="62" t="s">
        <v>114</v>
      </c>
      <c r="T131" s="63" t="s">
        <v>115</v>
      </c>
      <c r="U131" s="114"/>
      <c r="V131" s="114"/>
      <c r="W131" s="114"/>
      <c r="X131" s="114"/>
      <c r="Y131" s="114"/>
      <c r="Z131" s="114"/>
      <c r="AA131" s="114"/>
      <c r="AB131" s="114"/>
      <c r="AC131" s="114"/>
      <c r="AD131" s="114"/>
      <c r="AE131" s="114"/>
    </row>
    <row r="132" spans="1:65" s="2" customFormat="1" ht="22.9" customHeight="1">
      <c r="A132" s="31"/>
      <c r="B132" s="32"/>
      <c r="C132" s="68" t="s">
        <v>116</v>
      </c>
      <c r="D132" s="31"/>
      <c r="E132" s="31"/>
      <c r="F132" s="31"/>
      <c r="G132" s="31"/>
      <c r="H132" s="31"/>
      <c r="I132" s="31"/>
      <c r="J132" s="120">
        <f>BK132</f>
        <v>0</v>
      </c>
      <c r="K132" s="31"/>
      <c r="L132" s="32"/>
      <c r="M132" s="64"/>
      <c r="N132" s="55"/>
      <c r="O132" s="65"/>
      <c r="P132" s="121">
        <f>P133+P285+P314+P320</f>
        <v>0</v>
      </c>
      <c r="Q132" s="65"/>
      <c r="R132" s="121">
        <f>R133+R285+R314+R320</f>
        <v>508.58202108088005</v>
      </c>
      <c r="S132" s="65"/>
      <c r="T132" s="122">
        <f>T133+T285+T314+T320</f>
        <v>103.6729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69</v>
      </c>
      <c r="AU132" s="16" t="s">
        <v>83</v>
      </c>
      <c r="BK132" s="123">
        <f>BK133+BK285+BK314+BK320</f>
        <v>0</v>
      </c>
    </row>
    <row r="133" spans="1:65" s="12" customFormat="1" ht="25.9" customHeight="1">
      <c r="B133" s="124"/>
      <c r="D133" s="125" t="s">
        <v>69</v>
      </c>
      <c r="E133" s="126" t="s">
        <v>117</v>
      </c>
      <c r="F133" s="126" t="s">
        <v>118</v>
      </c>
      <c r="I133" s="127"/>
      <c r="J133" s="128">
        <f>BK133</f>
        <v>0</v>
      </c>
      <c r="L133" s="124"/>
      <c r="M133" s="129"/>
      <c r="N133" s="130"/>
      <c r="O133" s="130"/>
      <c r="P133" s="131">
        <f>P134+P153+P162+P175+P207+P228+P237+P270+P282</f>
        <v>0</v>
      </c>
      <c r="Q133" s="130"/>
      <c r="R133" s="131">
        <f>R134+R153+R162+R175+R207+R228+R237+R270+R282</f>
        <v>508.33955268088005</v>
      </c>
      <c r="S133" s="130"/>
      <c r="T133" s="132">
        <f>T134+T153+T162+T175+T207+T228+T237+T270+T282</f>
        <v>103.2529</v>
      </c>
      <c r="AR133" s="125" t="s">
        <v>75</v>
      </c>
      <c r="AT133" s="133" t="s">
        <v>69</v>
      </c>
      <c r="AU133" s="133" t="s">
        <v>70</v>
      </c>
      <c r="AY133" s="125" t="s">
        <v>119</v>
      </c>
      <c r="BK133" s="134">
        <f>BK134+BK153+BK162+BK175+BK207+BK228+BK237+BK270+BK282</f>
        <v>0</v>
      </c>
    </row>
    <row r="134" spans="1:65" s="12" customFormat="1" ht="22.9" customHeight="1">
      <c r="B134" s="124"/>
      <c r="D134" s="125" t="s">
        <v>69</v>
      </c>
      <c r="E134" s="135" t="s">
        <v>75</v>
      </c>
      <c r="F134" s="135" t="s">
        <v>120</v>
      </c>
      <c r="I134" s="127"/>
      <c r="J134" s="136">
        <f>BK134</f>
        <v>0</v>
      </c>
      <c r="L134" s="124"/>
      <c r="M134" s="129"/>
      <c r="N134" s="130"/>
      <c r="O134" s="130"/>
      <c r="P134" s="131">
        <f>SUM(P135:P152)</f>
        <v>0</v>
      </c>
      <c r="Q134" s="130"/>
      <c r="R134" s="131">
        <f>SUM(R135:R152)</f>
        <v>2.1248796799999998</v>
      </c>
      <c r="S134" s="130"/>
      <c r="T134" s="132">
        <f>SUM(T135:T152)</f>
        <v>74.88</v>
      </c>
      <c r="AR134" s="125" t="s">
        <v>75</v>
      </c>
      <c r="AT134" s="133" t="s">
        <v>69</v>
      </c>
      <c r="AU134" s="133" t="s">
        <v>75</v>
      </c>
      <c r="AY134" s="125" t="s">
        <v>119</v>
      </c>
      <c r="BK134" s="134">
        <f>SUM(BK135:BK152)</f>
        <v>0</v>
      </c>
    </row>
    <row r="135" spans="1:65" s="2" customFormat="1" ht="24.2" customHeight="1">
      <c r="A135" s="31"/>
      <c r="B135" s="137"/>
      <c r="C135" s="138" t="s">
        <v>75</v>
      </c>
      <c r="D135" s="138" t="s">
        <v>121</v>
      </c>
      <c r="E135" s="139" t="s">
        <v>122</v>
      </c>
      <c r="F135" s="140" t="s">
        <v>123</v>
      </c>
      <c r="G135" s="141" t="s">
        <v>124</v>
      </c>
      <c r="H135" s="142">
        <v>144</v>
      </c>
      <c r="I135" s="143"/>
      <c r="J135" s="144">
        <f>ROUND(I135*H135,2)</f>
        <v>0</v>
      </c>
      <c r="K135" s="140" t="s">
        <v>125</v>
      </c>
      <c r="L135" s="32"/>
      <c r="M135" s="145" t="s">
        <v>1</v>
      </c>
      <c r="N135" s="146" t="s">
        <v>35</v>
      </c>
      <c r="O135" s="57"/>
      <c r="P135" s="147">
        <f>O135*H135</f>
        <v>0</v>
      </c>
      <c r="Q135" s="147">
        <v>0</v>
      </c>
      <c r="R135" s="147">
        <f>Q135*H135</f>
        <v>0</v>
      </c>
      <c r="S135" s="147">
        <v>0.28999999999999998</v>
      </c>
      <c r="T135" s="148">
        <f>S135*H135</f>
        <v>41.76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49" t="s">
        <v>126</v>
      </c>
      <c r="AT135" s="149" t="s">
        <v>121</v>
      </c>
      <c r="AU135" s="149" t="s">
        <v>77</v>
      </c>
      <c r="AY135" s="16" t="s">
        <v>119</v>
      </c>
      <c r="BE135" s="150">
        <f>IF(N135="základní",J135,0)</f>
        <v>0</v>
      </c>
      <c r="BF135" s="150">
        <f>IF(N135="snížená",J135,0)</f>
        <v>0</v>
      </c>
      <c r="BG135" s="150">
        <f>IF(N135="zákl. přenesená",J135,0)</f>
        <v>0</v>
      </c>
      <c r="BH135" s="150">
        <f>IF(N135="sníž. přenesená",J135,0)</f>
        <v>0</v>
      </c>
      <c r="BI135" s="150">
        <f>IF(N135="nulová",J135,0)</f>
        <v>0</v>
      </c>
      <c r="BJ135" s="16" t="s">
        <v>75</v>
      </c>
      <c r="BK135" s="150">
        <f>ROUND(I135*H135,2)</f>
        <v>0</v>
      </c>
      <c r="BL135" s="16" t="s">
        <v>126</v>
      </c>
      <c r="BM135" s="149" t="s">
        <v>127</v>
      </c>
    </row>
    <row r="136" spans="1:65" s="2" customFormat="1" ht="39">
      <c r="A136" s="31"/>
      <c r="B136" s="32"/>
      <c r="C136" s="31"/>
      <c r="D136" s="151" t="s">
        <v>128</v>
      </c>
      <c r="E136" s="31"/>
      <c r="F136" s="152" t="s">
        <v>129</v>
      </c>
      <c r="G136" s="31"/>
      <c r="H136" s="31"/>
      <c r="I136" s="153"/>
      <c r="J136" s="31"/>
      <c r="K136" s="31"/>
      <c r="L136" s="32"/>
      <c r="M136" s="154"/>
      <c r="N136" s="155"/>
      <c r="O136" s="57"/>
      <c r="P136" s="57"/>
      <c r="Q136" s="57"/>
      <c r="R136" s="57"/>
      <c r="S136" s="57"/>
      <c r="T136" s="58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128</v>
      </c>
      <c r="AU136" s="16" t="s">
        <v>77</v>
      </c>
    </row>
    <row r="137" spans="1:65" s="2" customFormat="1" ht="33" customHeight="1">
      <c r="A137" s="31"/>
      <c r="B137" s="137"/>
      <c r="C137" s="138" t="s">
        <v>77</v>
      </c>
      <c r="D137" s="138" t="s">
        <v>121</v>
      </c>
      <c r="E137" s="139" t="s">
        <v>130</v>
      </c>
      <c r="F137" s="140" t="s">
        <v>131</v>
      </c>
      <c r="G137" s="141" t="s">
        <v>124</v>
      </c>
      <c r="H137" s="142">
        <v>144</v>
      </c>
      <c r="I137" s="143"/>
      <c r="J137" s="144">
        <f>ROUND(I137*H137,2)</f>
        <v>0</v>
      </c>
      <c r="K137" s="140" t="s">
        <v>125</v>
      </c>
      <c r="L137" s="32"/>
      <c r="M137" s="145" t="s">
        <v>1</v>
      </c>
      <c r="N137" s="146" t="s">
        <v>35</v>
      </c>
      <c r="O137" s="57"/>
      <c r="P137" s="147">
        <f>O137*H137</f>
        <v>0</v>
      </c>
      <c r="Q137" s="147">
        <v>9.2219999999999995E-5</v>
      </c>
      <c r="R137" s="147">
        <f>Q137*H137</f>
        <v>1.3279679999999999E-2</v>
      </c>
      <c r="S137" s="147">
        <v>0.23</v>
      </c>
      <c r="T137" s="148">
        <f>S137*H137</f>
        <v>33.120000000000005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49" t="s">
        <v>126</v>
      </c>
      <c r="AT137" s="149" t="s">
        <v>121</v>
      </c>
      <c r="AU137" s="149" t="s">
        <v>77</v>
      </c>
      <c r="AY137" s="16" t="s">
        <v>119</v>
      </c>
      <c r="BE137" s="150">
        <f>IF(N137="základní",J137,0)</f>
        <v>0</v>
      </c>
      <c r="BF137" s="150">
        <f>IF(N137="snížená",J137,0)</f>
        <v>0</v>
      </c>
      <c r="BG137" s="150">
        <f>IF(N137="zákl. přenesená",J137,0)</f>
        <v>0</v>
      </c>
      <c r="BH137" s="150">
        <f>IF(N137="sníž. přenesená",J137,0)</f>
        <v>0</v>
      </c>
      <c r="BI137" s="150">
        <f>IF(N137="nulová",J137,0)</f>
        <v>0</v>
      </c>
      <c r="BJ137" s="16" t="s">
        <v>75</v>
      </c>
      <c r="BK137" s="150">
        <f>ROUND(I137*H137,2)</f>
        <v>0</v>
      </c>
      <c r="BL137" s="16" t="s">
        <v>126</v>
      </c>
      <c r="BM137" s="149" t="s">
        <v>132</v>
      </c>
    </row>
    <row r="138" spans="1:65" s="2" customFormat="1" ht="29.25">
      <c r="A138" s="31"/>
      <c r="B138" s="32"/>
      <c r="C138" s="31"/>
      <c r="D138" s="151" t="s">
        <v>128</v>
      </c>
      <c r="E138" s="31"/>
      <c r="F138" s="152" t="s">
        <v>133</v>
      </c>
      <c r="G138" s="31"/>
      <c r="H138" s="31"/>
      <c r="I138" s="153"/>
      <c r="J138" s="31"/>
      <c r="K138" s="31"/>
      <c r="L138" s="32"/>
      <c r="M138" s="154"/>
      <c r="N138" s="155"/>
      <c r="O138" s="57"/>
      <c r="P138" s="57"/>
      <c r="Q138" s="57"/>
      <c r="R138" s="57"/>
      <c r="S138" s="57"/>
      <c r="T138" s="58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128</v>
      </c>
      <c r="AU138" s="16" t="s">
        <v>77</v>
      </c>
    </row>
    <row r="139" spans="1:65" s="2" customFormat="1" ht="24.2" customHeight="1">
      <c r="A139" s="31"/>
      <c r="B139" s="137"/>
      <c r="C139" s="138" t="s">
        <v>134</v>
      </c>
      <c r="D139" s="138" t="s">
        <v>121</v>
      </c>
      <c r="E139" s="139" t="s">
        <v>135</v>
      </c>
      <c r="F139" s="140" t="s">
        <v>136</v>
      </c>
      <c r="G139" s="141" t="s">
        <v>124</v>
      </c>
      <c r="H139" s="142">
        <v>40</v>
      </c>
      <c r="I139" s="143"/>
      <c r="J139" s="144">
        <f>ROUND(I139*H139,2)</f>
        <v>0</v>
      </c>
      <c r="K139" s="140" t="s">
        <v>125</v>
      </c>
      <c r="L139" s="32"/>
      <c r="M139" s="145" t="s">
        <v>1</v>
      </c>
      <c r="N139" s="146" t="s">
        <v>35</v>
      </c>
      <c r="O139" s="57"/>
      <c r="P139" s="147">
        <f>O139*H139</f>
        <v>0</v>
      </c>
      <c r="Q139" s="147">
        <v>0</v>
      </c>
      <c r="R139" s="147">
        <f>Q139*H139</f>
        <v>0</v>
      </c>
      <c r="S139" s="147">
        <v>0</v>
      </c>
      <c r="T139" s="148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49" t="s">
        <v>126</v>
      </c>
      <c r="AT139" s="149" t="s">
        <v>121</v>
      </c>
      <c r="AU139" s="149" t="s">
        <v>77</v>
      </c>
      <c r="AY139" s="16" t="s">
        <v>119</v>
      </c>
      <c r="BE139" s="150">
        <f>IF(N139="základní",J139,0)</f>
        <v>0</v>
      </c>
      <c r="BF139" s="150">
        <f>IF(N139="snížená",J139,0)</f>
        <v>0</v>
      </c>
      <c r="BG139" s="150">
        <f>IF(N139="zákl. přenesená",J139,0)</f>
        <v>0</v>
      </c>
      <c r="BH139" s="150">
        <f>IF(N139="sníž. přenesená",J139,0)</f>
        <v>0</v>
      </c>
      <c r="BI139" s="150">
        <f>IF(N139="nulová",J139,0)</f>
        <v>0</v>
      </c>
      <c r="BJ139" s="16" t="s">
        <v>75</v>
      </c>
      <c r="BK139" s="150">
        <f>ROUND(I139*H139,2)</f>
        <v>0</v>
      </c>
      <c r="BL139" s="16" t="s">
        <v>126</v>
      </c>
      <c r="BM139" s="149" t="s">
        <v>137</v>
      </c>
    </row>
    <row r="140" spans="1:65" s="2" customFormat="1" ht="19.5">
      <c r="A140" s="31"/>
      <c r="B140" s="32"/>
      <c r="C140" s="31"/>
      <c r="D140" s="151" t="s">
        <v>128</v>
      </c>
      <c r="E140" s="31"/>
      <c r="F140" s="152" t="s">
        <v>138</v>
      </c>
      <c r="G140" s="31"/>
      <c r="H140" s="31"/>
      <c r="I140" s="153"/>
      <c r="J140" s="31"/>
      <c r="K140" s="31"/>
      <c r="L140" s="32"/>
      <c r="M140" s="154"/>
      <c r="N140" s="155"/>
      <c r="O140" s="57"/>
      <c r="P140" s="57"/>
      <c r="Q140" s="57"/>
      <c r="R140" s="57"/>
      <c r="S140" s="57"/>
      <c r="T140" s="58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T140" s="16" t="s">
        <v>128</v>
      </c>
      <c r="AU140" s="16" t="s">
        <v>77</v>
      </c>
    </row>
    <row r="141" spans="1:65" s="2" customFormat="1" ht="33" customHeight="1">
      <c r="A141" s="31"/>
      <c r="B141" s="137"/>
      <c r="C141" s="138" t="s">
        <v>126</v>
      </c>
      <c r="D141" s="138" t="s">
        <v>121</v>
      </c>
      <c r="E141" s="139" t="s">
        <v>139</v>
      </c>
      <c r="F141" s="140" t="s">
        <v>140</v>
      </c>
      <c r="G141" s="141" t="s">
        <v>141</v>
      </c>
      <c r="H141" s="142">
        <v>135</v>
      </c>
      <c r="I141" s="143"/>
      <c r="J141" s="144">
        <f>ROUND(I141*H141,2)</f>
        <v>0</v>
      </c>
      <c r="K141" s="140" t="s">
        <v>125</v>
      </c>
      <c r="L141" s="32"/>
      <c r="M141" s="145" t="s">
        <v>1</v>
      </c>
      <c r="N141" s="146" t="s">
        <v>35</v>
      </c>
      <c r="O141" s="57"/>
      <c r="P141" s="147">
        <f>O141*H141</f>
        <v>0</v>
      </c>
      <c r="Q141" s="147">
        <v>0</v>
      </c>
      <c r="R141" s="147">
        <f>Q141*H141</f>
        <v>0</v>
      </c>
      <c r="S141" s="147">
        <v>0</v>
      </c>
      <c r="T141" s="148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49" t="s">
        <v>126</v>
      </c>
      <c r="AT141" s="149" t="s">
        <v>121</v>
      </c>
      <c r="AU141" s="149" t="s">
        <v>77</v>
      </c>
      <c r="AY141" s="16" t="s">
        <v>119</v>
      </c>
      <c r="BE141" s="150">
        <f>IF(N141="základní",J141,0)</f>
        <v>0</v>
      </c>
      <c r="BF141" s="150">
        <f>IF(N141="snížená",J141,0)</f>
        <v>0</v>
      </c>
      <c r="BG141" s="150">
        <f>IF(N141="zákl. přenesená",J141,0)</f>
        <v>0</v>
      </c>
      <c r="BH141" s="150">
        <f>IF(N141="sníž. přenesená",J141,0)</f>
        <v>0</v>
      </c>
      <c r="BI141" s="150">
        <f>IF(N141="nulová",J141,0)</f>
        <v>0</v>
      </c>
      <c r="BJ141" s="16" t="s">
        <v>75</v>
      </c>
      <c r="BK141" s="150">
        <f>ROUND(I141*H141,2)</f>
        <v>0</v>
      </c>
      <c r="BL141" s="16" t="s">
        <v>126</v>
      </c>
      <c r="BM141" s="149" t="s">
        <v>142</v>
      </c>
    </row>
    <row r="142" spans="1:65" s="2" customFormat="1" ht="19.5">
      <c r="A142" s="31"/>
      <c r="B142" s="32"/>
      <c r="C142" s="31"/>
      <c r="D142" s="151" t="s">
        <v>128</v>
      </c>
      <c r="E142" s="31"/>
      <c r="F142" s="152" t="s">
        <v>143</v>
      </c>
      <c r="G142" s="31"/>
      <c r="H142" s="31"/>
      <c r="I142" s="153"/>
      <c r="J142" s="31"/>
      <c r="K142" s="31"/>
      <c r="L142" s="32"/>
      <c r="M142" s="154"/>
      <c r="N142" s="155"/>
      <c r="O142" s="57"/>
      <c r="P142" s="57"/>
      <c r="Q142" s="57"/>
      <c r="R142" s="57"/>
      <c r="S142" s="57"/>
      <c r="T142" s="58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128</v>
      </c>
      <c r="AU142" s="16" t="s">
        <v>77</v>
      </c>
    </row>
    <row r="143" spans="1:65" s="13" customFormat="1">
      <c r="B143" s="156"/>
      <c r="D143" s="151" t="s">
        <v>144</v>
      </c>
      <c r="E143" s="157" t="s">
        <v>1</v>
      </c>
      <c r="F143" s="158" t="s">
        <v>145</v>
      </c>
      <c r="H143" s="159">
        <v>135</v>
      </c>
      <c r="I143" s="160"/>
      <c r="L143" s="156"/>
      <c r="M143" s="161"/>
      <c r="N143" s="162"/>
      <c r="O143" s="162"/>
      <c r="P143" s="162"/>
      <c r="Q143" s="162"/>
      <c r="R143" s="162"/>
      <c r="S143" s="162"/>
      <c r="T143" s="163"/>
      <c r="AT143" s="157" t="s">
        <v>144</v>
      </c>
      <c r="AU143" s="157" t="s">
        <v>77</v>
      </c>
      <c r="AV143" s="13" t="s">
        <v>77</v>
      </c>
      <c r="AW143" s="13" t="s">
        <v>27</v>
      </c>
      <c r="AX143" s="13" t="s">
        <v>70</v>
      </c>
      <c r="AY143" s="157" t="s">
        <v>119</v>
      </c>
    </row>
    <row r="144" spans="1:65" s="14" customFormat="1">
      <c r="B144" s="164"/>
      <c r="D144" s="151" t="s">
        <v>144</v>
      </c>
      <c r="E144" s="165" t="s">
        <v>1</v>
      </c>
      <c r="F144" s="166" t="s">
        <v>146</v>
      </c>
      <c r="H144" s="167">
        <v>135</v>
      </c>
      <c r="I144" s="168"/>
      <c r="L144" s="164"/>
      <c r="M144" s="169"/>
      <c r="N144" s="170"/>
      <c r="O144" s="170"/>
      <c r="P144" s="170"/>
      <c r="Q144" s="170"/>
      <c r="R144" s="170"/>
      <c r="S144" s="170"/>
      <c r="T144" s="171"/>
      <c r="AT144" s="165" t="s">
        <v>144</v>
      </c>
      <c r="AU144" s="165" t="s">
        <v>77</v>
      </c>
      <c r="AV144" s="14" t="s">
        <v>126</v>
      </c>
      <c r="AW144" s="14" t="s">
        <v>27</v>
      </c>
      <c r="AX144" s="14" t="s">
        <v>75</v>
      </c>
      <c r="AY144" s="165" t="s">
        <v>119</v>
      </c>
    </row>
    <row r="145" spans="1:65" s="2" customFormat="1" ht="24.2" customHeight="1">
      <c r="A145" s="31"/>
      <c r="B145" s="137"/>
      <c r="C145" s="138" t="s">
        <v>147</v>
      </c>
      <c r="D145" s="138" t="s">
        <v>121</v>
      </c>
      <c r="E145" s="139" t="s">
        <v>148</v>
      </c>
      <c r="F145" s="140" t="s">
        <v>149</v>
      </c>
      <c r="G145" s="141" t="s">
        <v>124</v>
      </c>
      <c r="H145" s="142">
        <v>80</v>
      </c>
      <c r="I145" s="143"/>
      <c r="J145" s="144">
        <f>ROUND(I145*H145,2)</f>
        <v>0</v>
      </c>
      <c r="K145" s="140" t="s">
        <v>125</v>
      </c>
      <c r="L145" s="32"/>
      <c r="M145" s="145" t="s">
        <v>1</v>
      </c>
      <c r="N145" s="146" t="s">
        <v>35</v>
      </c>
      <c r="O145" s="57"/>
      <c r="P145" s="147">
        <f>O145*H145</f>
        <v>0</v>
      </c>
      <c r="Q145" s="147">
        <v>2.6394999999999998E-2</v>
      </c>
      <c r="R145" s="147">
        <f>Q145*H145</f>
        <v>2.1115999999999997</v>
      </c>
      <c r="S145" s="147">
        <v>0</v>
      </c>
      <c r="T145" s="148">
        <f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49" t="s">
        <v>126</v>
      </c>
      <c r="AT145" s="149" t="s">
        <v>121</v>
      </c>
      <c r="AU145" s="149" t="s">
        <v>77</v>
      </c>
      <c r="AY145" s="16" t="s">
        <v>119</v>
      </c>
      <c r="BE145" s="150">
        <f>IF(N145="základní",J145,0)</f>
        <v>0</v>
      </c>
      <c r="BF145" s="150">
        <f>IF(N145="snížená",J145,0)</f>
        <v>0</v>
      </c>
      <c r="BG145" s="150">
        <f>IF(N145="zákl. přenesená",J145,0)</f>
        <v>0</v>
      </c>
      <c r="BH145" s="150">
        <f>IF(N145="sníž. přenesená",J145,0)</f>
        <v>0</v>
      </c>
      <c r="BI145" s="150">
        <f>IF(N145="nulová",J145,0)</f>
        <v>0</v>
      </c>
      <c r="BJ145" s="16" t="s">
        <v>75</v>
      </c>
      <c r="BK145" s="150">
        <f>ROUND(I145*H145,2)</f>
        <v>0</v>
      </c>
      <c r="BL145" s="16" t="s">
        <v>126</v>
      </c>
      <c r="BM145" s="149" t="s">
        <v>150</v>
      </c>
    </row>
    <row r="146" spans="1:65" s="2" customFormat="1" ht="19.5">
      <c r="A146" s="31"/>
      <c r="B146" s="32"/>
      <c r="C146" s="31"/>
      <c r="D146" s="151" t="s">
        <v>128</v>
      </c>
      <c r="E146" s="31"/>
      <c r="F146" s="152" t="s">
        <v>151</v>
      </c>
      <c r="G146" s="31"/>
      <c r="H146" s="31"/>
      <c r="I146" s="153"/>
      <c r="J146" s="31"/>
      <c r="K146" s="31"/>
      <c r="L146" s="32"/>
      <c r="M146" s="154"/>
      <c r="N146" s="155"/>
      <c r="O146" s="57"/>
      <c r="P146" s="57"/>
      <c r="Q146" s="57"/>
      <c r="R146" s="57"/>
      <c r="S146" s="57"/>
      <c r="T146" s="58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T146" s="16" t="s">
        <v>128</v>
      </c>
      <c r="AU146" s="16" t="s">
        <v>77</v>
      </c>
    </row>
    <row r="147" spans="1:65" s="13" customFormat="1">
      <c r="B147" s="156"/>
      <c r="D147" s="151" t="s">
        <v>144</v>
      </c>
      <c r="E147" s="157" t="s">
        <v>1</v>
      </c>
      <c r="F147" s="158" t="s">
        <v>152</v>
      </c>
      <c r="H147" s="159">
        <v>80</v>
      </c>
      <c r="I147" s="160"/>
      <c r="L147" s="156"/>
      <c r="M147" s="161"/>
      <c r="N147" s="162"/>
      <c r="O147" s="162"/>
      <c r="P147" s="162"/>
      <c r="Q147" s="162"/>
      <c r="R147" s="162"/>
      <c r="S147" s="162"/>
      <c r="T147" s="163"/>
      <c r="AT147" s="157" t="s">
        <v>144</v>
      </c>
      <c r="AU147" s="157" t="s">
        <v>77</v>
      </c>
      <c r="AV147" s="13" t="s">
        <v>77</v>
      </c>
      <c r="AW147" s="13" t="s">
        <v>27</v>
      </c>
      <c r="AX147" s="13" t="s">
        <v>70</v>
      </c>
      <c r="AY147" s="157" t="s">
        <v>119</v>
      </c>
    </row>
    <row r="148" spans="1:65" s="14" customFormat="1">
      <c r="B148" s="164"/>
      <c r="D148" s="151" t="s">
        <v>144</v>
      </c>
      <c r="E148" s="165" t="s">
        <v>1</v>
      </c>
      <c r="F148" s="166" t="s">
        <v>146</v>
      </c>
      <c r="H148" s="167">
        <v>80</v>
      </c>
      <c r="I148" s="168"/>
      <c r="L148" s="164"/>
      <c r="M148" s="169"/>
      <c r="N148" s="170"/>
      <c r="O148" s="170"/>
      <c r="P148" s="170"/>
      <c r="Q148" s="170"/>
      <c r="R148" s="170"/>
      <c r="S148" s="170"/>
      <c r="T148" s="171"/>
      <c r="AT148" s="165" t="s">
        <v>144</v>
      </c>
      <c r="AU148" s="165" t="s">
        <v>77</v>
      </c>
      <c r="AV148" s="14" t="s">
        <v>126</v>
      </c>
      <c r="AW148" s="14" t="s">
        <v>27</v>
      </c>
      <c r="AX148" s="14" t="s">
        <v>75</v>
      </c>
      <c r="AY148" s="165" t="s">
        <v>119</v>
      </c>
    </row>
    <row r="149" spans="1:65" s="2" customFormat="1" ht="16.5" customHeight="1">
      <c r="A149" s="31"/>
      <c r="B149" s="137"/>
      <c r="C149" s="138" t="s">
        <v>153</v>
      </c>
      <c r="D149" s="138" t="s">
        <v>121</v>
      </c>
      <c r="E149" s="139" t="s">
        <v>154</v>
      </c>
      <c r="F149" s="140" t="s">
        <v>155</v>
      </c>
      <c r="G149" s="141" t="s">
        <v>124</v>
      </c>
      <c r="H149" s="142">
        <v>80</v>
      </c>
      <c r="I149" s="143"/>
      <c r="J149" s="144">
        <f>ROUND(I149*H149,2)</f>
        <v>0</v>
      </c>
      <c r="K149" s="140" t="s">
        <v>125</v>
      </c>
      <c r="L149" s="32"/>
      <c r="M149" s="145" t="s">
        <v>1</v>
      </c>
      <c r="N149" s="146" t="s">
        <v>35</v>
      </c>
      <c r="O149" s="57"/>
      <c r="P149" s="147">
        <f>O149*H149</f>
        <v>0</v>
      </c>
      <c r="Q149" s="147">
        <v>0</v>
      </c>
      <c r="R149" s="147">
        <f>Q149*H149</f>
        <v>0</v>
      </c>
      <c r="S149" s="147">
        <v>0</v>
      </c>
      <c r="T149" s="148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49" t="s">
        <v>126</v>
      </c>
      <c r="AT149" s="149" t="s">
        <v>121</v>
      </c>
      <c r="AU149" s="149" t="s">
        <v>77</v>
      </c>
      <c r="AY149" s="16" t="s">
        <v>119</v>
      </c>
      <c r="BE149" s="150">
        <f>IF(N149="základní",J149,0)</f>
        <v>0</v>
      </c>
      <c r="BF149" s="150">
        <f>IF(N149="snížená",J149,0)</f>
        <v>0</v>
      </c>
      <c r="BG149" s="150">
        <f>IF(N149="zákl. přenesená",J149,0)</f>
        <v>0</v>
      </c>
      <c r="BH149" s="150">
        <f>IF(N149="sníž. přenesená",J149,0)</f>
        <v>0</v>
      </c>
      <c r="BI149" s="150">
        <f>IF(N149="nulová",J149,0)</f>
        <v>0</v>
      </c>
      <c r="BJ149" s="16" t="s">
        <v>75</v>
      </c>
      <c r="BK149" s="150">
        <f>ROUND(I149*H149,2)</f>
        <v>0</v>
      </c>
      <c r="BL149" s="16" t="s">
        <v>126</v>
      </c>
      <c r="BM149" s="149" t="s">
        <v>156</v>
      </c>
    </row>
    <row r="150" spans="1:65" s="2" customFormat="1" ht="29.25">
      <c r="A150" s="31"/>
      <c r="B150" s="32"/>
      <c r="C150" s="31"/>
      <c r="D150" s="151" t="s">
        <v>128</v>
      </c>
      <c r="E150" s="31"/>
      <c r="F150" s="152" t="s">
        <v>157</v>
      </c>
      <c r="G150" s="31"/>
      <c r="H150" s="31"/>
      <c r="I150" s="153"/>
      <c r="J150" s="31"/>
      <c r="K150" s="31"/>
      <c r="L150" s="32"/>
      <c r="M150" s="154"/>
      <c r="N150" s="155"/>
      <c r="O150" s="57"/>
      <c r="P150" s="57"/>
      <c r="Q150" s="57"/>
      <c r="R150" s="57"/>
      <c r="S150" s="57"/>
      <c r="T150" s="58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T150" s="16" t="s">
        <v>128</v>
      </c>
      <c r="AU150" s="16" t="s">
        <v>77</v>
      </c>
    </row>
    <row r="151" spans="1:65" s="13" customFormat="1">
      <c r="B151" s="156"/>
      <c r="D151" s="151" t="s">
        <v>144</v>
      </c>
      <c r="E151" s="157" t="s">
        <v>1</v>
      </c>
      <c r="F151" s="158" t="s">
        <v>158</v>
      </c>
      <c r="H151" s="159">
        <v>80</v>
      </c>
      <c r="I151" s="160"/>
      <c r="L151" s="156"/>
      <c r="M151" s="161"/>
      <c r="N151" s="162"/>
      <c r="O151" s="162"/>
      <c r="P151" s="162"/>
      <c r="Q151" s="162"/>
      <c r="R151" s="162"/>
      <c r="S151" s="162"/>
      <c r="T151" s="163"/>
      <c r="AT151" s="157" t="s">
        <v>144</v>
      </c>
      <c r="AU151" s="157" t="s">
        <v>77</v>
      </c>
      <c r="AV151" s="13" t="s">
        <v>77</v>
      </c>
      <c r="AW151" s="13" t="s">
        <v>27</v>
      </c>
      <c r="AX151" s="13" t="s">
        <v>70</v>
      </c>
      <c r="AY151" s="157" t="s">
        <v>119</v>
      </c>
    </row>
    <row r="152" spans="1:65" s="14" customFormat="1">
      <c r="B152" s="164"/>
      <c r="D152" s="151" t="s">
        <v>144</v>
      </c>
      <c r="E152" s="165" t="s">
        <v>1</v>
      </c>
      <c r="F152" s="166" t="s">
        <v>146</v>
      </c>
      <c r="H152" s="167">
        <v>80</v>
      </c>
      <c r="I152" s="168"/>
      <c r="L152" s="164"/>
      <c r="M152" s="169"/>
      <c r="N152" s="170"/>
      <c r="O152" s="170"/>
      <c r="P152" s="170"/>
      <c r="Q152" s="170"/>
      <c r="R152" s="170"/>
      <c r="S152" s="170"/>
      <c r="T152" s="171"/>
      <c r="AT152" s="165" t="s">
        <v>144</v>
      </c>
      <c r="AU152" s="165" t="s">
        <v>77</v>
      </c>
      <c r="AV152" s="14" t="s">
        <v>126</v>
      </c>
      <c r="AW152" s="14" t="s">
        <v>27</v>
      </c>
      <c r="AX152" s="14" t="s">
        <v>75</v>
      </c>
      <c r="AY152" s="165" t="s">
        <v>119</v>
      </c>
    </row>
    <row r="153" spans="1:65" s="12" customFormat="1" ht="22.9" customHeight="1">
      <c r="B153" s="124"/>
      <c r="D153" s="125" t="s">
        <v>69</v>
      </c>
      <c r="E153" s="135" t="s">
        <v>77</v>
      </c>
      <c r="F153" s="135" t="s">
        <v>159</v>
      </c>
      <c r="I153" s="127"/>
      <c r="J153" s="136">
        <f>BK153</f>
        <v>0</v>
      </c>
      <c r="L153" s="124"/>
      <c r="M153" s="129"/>
      <c r="N153" s="130"/>
      <c r="O153" s="130"/>
      <c r="P153" s="131">
        <f>SUM(P154:P161)</f>
        <v>0</v>
      </c>
      <c r="Q153" s="130"/>
      <c r="R153" s="131">
        <f>SUM(R154:R161)</f>
        <v>3.1071509999999997E-2</v>
      </c>
      <c r="S153" s="130"/>
      <c r="T153" s="132">
        <f>SUM(T154:T161)</f>
        <v>0</v>
      </c>
      <c r="AR153" s="125" t="s">
        <v>75</v>
      </c>
      <c r="AT153" s="133" t="s">
        <v>69</v>
      </c>
      <c r="AU153" s="133" t="s">
        <v>75</v>
      </c>
      <c r="AY153" s="125" t="s">
        <v>119</v>
      </c>
      <c r="BK153" s="134">
        <f>SUM(BK154:BK161)</f>
        <v>0</v>
      </c>
    </row>
    <row r="154" spans="1:65" s="2" customFormat="1" ht="24.2" customHeight="1">
      <c r="A154" s="31"/>
      <c r="B154" s="137"/>
      <c r="C154" s="138" t="s">
        <v>160</v>
      </c>
      <c r="D154" s="138" t="s">
        <v>121</v>
      </c>
      <c r="E154" s="139" t="s">
        <v>161</v>
      </c>
      <c r="F154" s="140" t="s">
        <v>162</v>
      </c>
      <c r="G154" s="141" t="s">
        <v>163</v>
      </c>
      <c r="H154" s="142">
        <v>16</v>
      </c>
      <c r="I154" s="143"/>
      <c r="J154" s="144">
        <f>ROUND(I154*H154,2)</f>
        <v>0</v>
      </c>
      <c r="K154" s="140" t="s">
        <v>125</v>
      </c>
      <c r="L154" s="32"/>
      <c r="M154" s="145" t="s">
        <v>1</v>
      </c>
      <c r="N154" s="146" t="s">
        <v>35</v>
      </c>
      <c r="O154" s="57"/>
      <c r="P154" s="147">
        <f>O154*H154</f>
        <v>0</v>
      </c>
      <c r="Q154" s="147">
        <v>1.4174999999999999E-3</v>
      </c>
      <c r="R154" s="147">
        <f>Q154*H154</f>
        <v>2.2679999999999999E-2</v>
      </c>
      <c r="S154" s="147">
        <v>0</v>
      </c>
      <c r="T154" s="148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49" t="s">
        <v>126</v>
      </c>
      <c r="AT154" s="149" t="s">
        <v>121</v>
      </c>
      <c r="AU154" s="149" t="s">
        <v>77</v>
      </c>
      <c r="AY154" s="16" t="s">
        <v>119</v>
      </c>
      <c r="BE154" s="150">
        <f>IF(N154="základní",J154,0)</f>
        <v>0</v>
      </c>
      <c r="BF154" s="150">
        <f>IF(N154="snížená",J154,0)</f>
        <v>0</v>
      </c>
      <c r="BG154" s="150">
        <f>IF(N154="zákl. přenesená",J154,0)</f>
        <v>0</v>
      </c>
      <c r="BH154" s="150">
        <f>IF(N154="sníž. přenesená",J154,0)</f>
        <v>0</v>
      </c>
      <c r="BI154" s="150">
        <f>IF(N154="nulová",J154,0)</f>
        <v>0</v>
      </c>
      <c r="BJ154" s="16" t="s">
        <v>75</v>
      </c>
      <c r="BK154" s="150">
        <f>ROUND(I154*H154,2)</f>
        <v>0</v>
      </c>
      <c r="BL154" s="16" t="s">
        <v>126</v>
      </c>
      <c r="BM154" s="149" t="s">
        <v>164</v>
      </c>
    </row>
    <row r="155" spans="1:65" s="2" customFormat="1" ht="19.5">
      <c r="A155" s="31"/>
      <c r="B155" s="32"/>
      <c r="C155" s="31"/>
      <c r="D155" s="151" t="s">
        <v>128</v>
      </c>
      <c r="E155" s="31"/>
      <c r="F155" s="152" t="s">
        <v>165</v>
      </c>
      <c r="G155" s="31"/>
      <c r="H155" s="31"/>
      <c r="I155" s="153"/>
      <c r="J155" s="31"/>
      <c r="K155" s="31"/>
      <c r="L155" s="32"/>
      <c r="M155" s="154"/>
      <c r="N155" s="155"/>
      <c r="O155" s="57"/>
      <c r="P155" s="57"/>
      <c r="Q155" s="57"/>
      <c r="R155" s="57"/>
      <c r="S155" s="57"/>
      <c r="T155" s="58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T155" s="16" t="s">
        <v>128</v>
      </c>
      <c r="AU155" s="16" t="s">
        <v>77</v>
      </c>
    </row>
    <row r="156" spans="1:65" s="2" customFormat="1" ht="19.5">
      <c r="A156" s="31"/>
      <c r="B156" s="32"/>
      <c r="C156" s="31"/>
      <c r="D156" s="151" t="s">
        <v>166</v>
      </c>
      <c r="E156" s="31"/>
      <c r="F156" s="172" t="s">
        <v>167</v>
      </c>
      <c r="G156" s="31"/>
      <c r="H156" s="31"/>
      <c r="I156" s="153"/>
      <c r="J156" s="31"/>
      <c r="K156" s="31"/>
      <c r="L156" s="32"/>
      <c r="M156" s="154"/>
      <c r="N156" s="155"/>
      <c r="O156" s="57"/>
      <c r="P156" s="57"/>
      <c r="Q156" s="57"/>
      <c r="R156" s="57"/>
      <c r="S156" s="57"/>
      <c r="T156" s="58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T156" s="16" t="s">
        <v>166</v>
      </c>
      <c r="AU156" s="16" t="s">
        <v>77</v>
      </c>
    </row>
    <row r="157" spans="1:65" s="2" customFormat="1" ht="24.2" customHeight="1">
      <c r="A157" s="31"/>
      <c r="B157" s="137"/>
      <c r="C157" s="138" t="s">
        <v>168</v>
      </c>
      <c r="D157" s="138" t="s">
        <v>121</v>
      </c>
      <c r="E157" s="139" t="s">
        <v>169</v>
      </c>
      <c r="F157" s="140" t="s">
        <v>170</v>
      </c>
      <c r="G157" s="141" t="s">
        <v>124</v>
      </c>
      <c r="H157" s="142">
        <v>18</v>
      </c>
      <c r="I157" s="143"/>
      <c r="J157" s="144">
        <f>ROUND(I157*H157,2)</f>
        <v>0</v>
      </c>
      <c r="K157" s="140" t="s">
        <v>125</v>
      </c>
      <c r="L157" s="32"/>
      <c r="M157" s="145" t="s">
        <v>1</v>
      </c>
      <c r="N157" s="146" t="s">
        <v>35</v>
      </c>
      <c r="O157" s="57"/>
      <c r="P157" s="147">
        <f>O157*H157</f>
        <v>0</v>
      </c>
      <c r="Q157" s="147">
        <v>9.8999999999999994E-5</v>
      </c>
      <c r="R157" s="147">
        <f>Q157*H157</f>
        <v>1.7819999999999999E-3</v>
      </c>
      <c r="S157" s="147">
        <v>0</v>
      </c>
      <c r="T157" s="148">
        <f>S157*H157</f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49" t="s">
        <v>126</v>
      </c>
      <c r="AT157" s="149" t="s">
        <v>121</v>
      </c>
      <c r="AU157" s="149" t="s">
        <v>77</v>
      </c>
      <c r="AY157" s="16" t="s">
        <v>119</v>
      </c>
      <c r="BE157" s="150">
        <f>IF(N157="základní",J157,0)</f>
        <v>0</v>
      </c>
      <c r="BF157" s="150">
        <f>IF(N157="snížená",J157,0)</f>
        <v>0</v>
      </c>
      <c r="BG157" s="150">
        <f>IF(N157="zákl. přenesená",J157,0)</f>
        <v>0</v>
      </c>
      <c r="BH157" s="150">
        <f>IF(N157="sníž. přenesená",J157,0)</f>
        <v>0</v>
      </c>
      <c r="BI157" s="150">
        <f>IF(N157="nulová",J157,0)</f>
        <v>0</v>
      </c>
      <c r="BJ157" s="16" t="s">
        <v>75</v>
      </c>
      <c r="BK157" s="150">
        <f>ROUND(I157*H157,2)</f>
        <v>0</v>
      </c>
      <c r="BL157" s="16" t="s">
        <v>126</v>
      </c>
      <c r="BM157" s="149" t="s">
        <v>171</v>
      </c>
    </row>
    <row r="158" spans="1:65" s="2" customFormat="1" ht="29.25">
      <c r="A158" s="31"/>
      <c r="B158" s="32"/>
      <c r="C158" s="31"/>
      <c r="D158" s="151" t="s">
        <v>128</v>
      </c>
      <c r="E158" s="31"/>
      <c r="F158" s="152" t="s">
        <v>172</v>
      </c>
      <c r="G158" s="31"/>
      <c r="H158" s="31"/>
      <c r="I158" s="153"/>
      <c r="J158" s="31"/>
      <c r="K158" s="31"/>
      <c r="L158" s="32"/>
      <c r="M158" s="154"/>
      <c r="N158" s="155"/>
      <c r="O158" s="57"/>
      <c r="P158" s="57"/>
      <c r="Q158" s="57"/>
      <c r="R158" s="57"/>
      <c r="S158" s="57"/>
      <c r="T158" s="58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T158" s="16" t="s">
        <v>128</v>
      </c>
      <c r="AU158" s="16" t="s">
        <v>77</v>
      </c>
    </row>
    <row r="159" spans="1:65" s="2" customFormat="1" ht="24.2" customHeight="1">
      <c r="A159" s="31"/>
      <c r="B159" s="137"/>
      <c r="C159" s="173" t="s">
        <v>173</v>
      </c>
      <c r="D159" s="173" t="s">
        <v>174</v>
      </c>
      <c r="E159" s="174" t="s">
        <v>175</v>
      </c>
      <c r="F159" s="175" t="s">
        <v>176</v>
      </c>
      <c r="G159" s="176" t="s">
        <v>124</v>
      </c>
      <c r="H159" s="177">
        <v>21.321000000000002</v>
      </c>
      <c r="I159" s="178"/>
      <c r="J159" s="179">
        <f>ROUND(I159*H159,2)</f>
        <v>0</v>
      </c>
      <c r="K159" s="175" t="s">
        <v>125</v>
      </c>
      <c r="L159" s="180"/>
      <c r="M159" s="181" t="s">
        <v>1</v>
      </c>
      <c r="N159" s="182" t="s">
        <v>35</v>
      </c>
      <c r="O159" s="57"/>
      <c r="P159" s="147">
        <f>O159*H159</f>
        <v>0</v>
      </c>
      <c r="Q159" s="147">
        <v>3.1E-4</v>
      </c>
      <c r="R159" s="147">
        <f>Q159*H159</f>
        <v>6.6095100000000007E-3</v>
      </c>
      <c r="S159" s="147">
        <v>0</v>
      </c>
      <c r="T159" s="148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49" t="s">
        <v>168</v>
      </c>
      <c r="AT159" s="149" t="s">
        <v>174</v>
      </c>
      <c r="AU159" s="149" t="s">
        <v>77</v>
      </c>
      <c r="AY159" s="16" t="s">
        <v>119</v>
      </c>
      <c r="BE159" s="150">
        <f>IF(N159="základní",J159,0)</f>
        <v>0</v>
      </c>
      <c r="BF159" s="150">
        <f>IF(N159="snížená",J159,0)</f>
        <v>0</v>
      </c>
      <c r="BG159" s="150">
        <f>IF(N159="zákl. přenesená",J159,0)</f>
        <v>0</v>
      </c>
      <c r="BH159" s="150">
        <f>IF(N159="sníž. přenesená",J159,0)</f>
        <v>0</v>
      </c>
      <c r="BI159" s="150">
        <f>IF(N159="nulová",J159,0)</f>
        <v>0</v>
      </c>
      <c r="BJ159" s="16" t="s">
        <v>75</v>
      </c>
      <c r="BK159" s="150">
        <f>ROUND(I159*H159,2)</f>
        <v>0</v>
      </c>
      <c r="BL159" s="16" t="s">
        <v>126</v>
      </c>
      <c r="BM159" s="149" t="s">
        <v>177</v>
      </c>
    </row>
    <row r="160" spans="1:65" s="2" customFormat="1" ht="19.5">
      <c r="A160" s="31"/>
      <c r="B160" s="32"/>
      <c r="C160" s="31"/>
      <c r="D160" s="151" t="s">
        <v>128</v>
      </c>
      <c r="E160" s="31"/>
      <c r="F160" s="152" t="s">
        <v>176</v>
      </c>
      <c r="G160" s="31"/>
      <c r="H160" s="31"/>
      <c r="I160" s="153"/>
      <c r="J160" s="31"/>
      <c r="K160" s="31"/>
      <c r="L160" s="32"/>
      <c r="M160" s="154"/>
      <c r="N160" s="155"/>
      <c r="O160" s="57"/>
      <c r="P160" s="57"/>
      <c r="Q160" s="57"/>
      <c r="R160" s="57"/>
      <c r="S160" s="57"/>
      <c r="T160" s="58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T160" s="16" t="s">
        <v>128</v>
      </c>
      <c r="AU160" s="16" t="s">
        <v>77</v>
      </c>
    </row>
    <row r="161" spans="1:65" s="13" customFormat="1">
      <c r="B161" s="156"/>
      <c r="D161" s="151" t="s">
        <v>144</v>
      </c>
      <c r="F161" s="158" t="s">
        <v>178</v>
      </c>
      <c r="H161" s="159">
        <v>21.321000000000002</v>
      </c>
      <c r="I161" s="160"/>
      <c r="L161" s="156"/>
      <c r="M161" s="161"/>
      <c r="N161" s="162"/>
      <c r="O161" s="162"/>
      <c r="P161" s="162"/>
      <c r="Q161" s="162"/>
      <c r="R161" s="162"/>
      <c r="S161" s="162"/>
      <c r="T161" s="163"/>
      <c r="AT161" s="157" t="s">
        <v>144</v>
      </c>
      <c r="AU161" s="157" t="s">
        <v>77</v>
      </c>
      <c r="AV161" s="13" t="s">
        <v>77</v>
      </c>
      <c r="AW161" s="13" t="s">
        <v>3</v>
      </c>
      <c r="AX161" s="13" t="s">
        <v>75</v>
      </c>
      <c r="AY161" s="157" t="s">
        <v>119</v>
      </c>
    </row>
    <row r="162" spans="1:65" s="12" customFormat="1" ht="22.9" customHeight="1">
      <c r="B162" s="124"/>
      <c r="D162" s="125" t="s">
        <v>69</v>
      </c>
      <c r="E162" s="135" t="s">
        <v>134</v>
      </c>
      <c r="F162" s="135" t="s">
        <v>179</v>
      </c>
      <c r="I162" s="127"/>
      <c r="J162" s="136">
        <f>BK162</f>
        <v>0</v>
      </c>
      <c r="L162" s="124"/>
      <c r="M162" s="129"/>
      <c r="N162" s="130"/>
      <c r="O162" s="130"/>
      <c r="P162" s="131">
        <f>SUM(P163:P174)</f>
        <v>0</v>
      </c>
      <c r="Q162" s="130"/>
      <c r="R162" s="131">
        <f>SUM(R163:R174)</f>
        <v>16.468430099999999</v>
      </c>
      <c r="S162" s="130"/>
      <c r="T162" s="132">
        <f>SUM(T163:T174)</f>
        <v>0</v>
      </c>
      <c r="AR162" s="125" t="s">
        <v>75</v>
      </c>
      <c r="AT162" s="133" t="s">
        <v>69</v>
      </c>
      <c r="AU162" s="133" t="s">
        <v>75</v>
      </c>
      <c r="AY162" s="125" t="s">
        <v>119</v>
      </c>
      <c r="BK162" s="134">
        <f>SUM(BK163:BK174)</f>
        <v>0</v>
      </c>
    </row>
    <row r="163" spans="1:65" s="2" customFormat="1" ht="24.2" customHeight="1">
      <c r="A163" s="31"/>
      <c r="B163" s="137"/>
      <c r="C163" s="138" t="s">
        <v>180</v>
      </c>
      <c r="D163" s="138" t="s">
        <v>121</v>
      </c>
      <c r="E163" s="139" t="s">
        <v>181</v>
      </c>
      <c r="F163" s="140" t="s">
        <v>182</v>
      </c>
      <c r="G163" s="141" t="s">
        <v>183</v>
      </c>
      <c r="H163" s="142">
        <v>18</v>
      </c>
      <c r="I163" s="143"/>
      <c r="J163" s="144">
        <f>ROUND(I163*H163,2)</f>
        <v>0</v>
      </c>
      <c r="K163" s="140" t="s">
        <v>125</v>
      </c>
      <c r="L163" s="32"/>
      <c r="M163" s="145" t="s">
        <v>1</v>
      </c>
      <c r="N163" s="146" t="s">
        <v>35</v>
      </c>
      <c r="O163" s="57"/>
      <c r="P163" s="147">
        <f>O163*H163</f>
        <v>0</v>
      </c>
      <c r="Q163" s="147">
        <v>4.4000000000000002E-4</v>
      </c>
      <c r="R163" s="147">
        <f>Q163*H163</f>
        <v>7.92E-3</v>
      </c>
      <c r="S163" s="147">
        <v>0</v>
      </c>
      <c r="T163" s="148">
        <f>S163*H163</f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49" t="s">
        <v>126</v>
      </c>
      <c r="AT163" s="149" t="s">
        <v>121</v>
      </c>
      <c r="AU163" s="149" t="s">
        <v>77</v>
      </c>
      <c r="AY163" s="16" t="s">
        <v>119</v>
      </c>
      <c r="BE163" s="150">
        <f>IF(N163="základní",J163,0)</f>
        <v>0</v>
      </c>
      <c r="BF163" s="150">
        <f>IF(N163="snížená",J163,0)</f>
        <v>0</v>
      </c>
      <c r="BG163" s="150">
        <f>IF(N163="zákl. přenesená",J163,0)</f>
        <v>0</v>
      </c>
      <c r="BH163" s="150">
        <f>IF(N163="sníž. přenesená",J163,0)</f>
        <v>0</v>
      </c>
      <c r="BI163" s="150">
        <f>IF(N163="nulová",J163,0)</f>
        <v>0</v>
      </c>
      <c r="BJ163" s="16" t="s">
        <v>75</v>
      </c>
      <c r="BK163" s="150">
        <f>ROUND(I163*H163,2)</f>
        <v>0</v>
      </c>
      <c r="BL163" s="16" t="s">
        <v>126</v>
      </c>
      <c r="BM163" s="149" t="s">
        <v>184</v>
      </c>
    </row>
    <row r="164" spans="1:65" s="2" customFormat="1">
      <c r="A164" s="31"/>
      <c r="B164" s="32"/>
      <c r="C164" s="31"/>
      <c r="D164" s="151" t="s">
        <v>128</v>
      </c>
      <c r="E164" s="31"/>
      <c r="F164" s="152" t="s">
        <v>182</v>
      </c>
      <c r="G164" s="31"/>
      <c r="H164" s="31"/>
      <c r="I164" s="153"/>
      <c r="J164" s="31"/>
      <c r="K164" s="31"/>
      <c r="L164" s="32"/>
      <c r="M164" s="154"/>
      <c r="N164" s="155"/>
      <c r="O164" s="57"/>
      <c r="P164" s="57"/>
      <c r="Q164" s="57"/>
      <c r="R164" s="57"/>
      <c r="S164" s="57"/>
      <c r="T164" s="58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T164" s="16" t="s">
        <v>128</v>
      </c>
      <c r="AU164" s="16" t="s">
        <v>77</v>
      </c>
    </row>
    <row r="165" spans="1:65" s="2" customFormat="1" ht="16.5" customHeight="1">
      <c r="A165" s="31"/>
      <c r="B165" s="137"/>
      <c r="C165" s="173" t="s">
        <v>185</v>
      </c>
      <c r="D165" s="173" t="s">
        <v>174</v>
      </c>
      <c r="E165" s="174" t="s">
        <v>186</v>
      </c>
      <c r="F165" s="175" t="s">
        <v>187</v>
      </c>
      <c r="G165" s="176" t="s">
        <v>183</v>
      </c>
      <c r="H165" s="177">
        <v>18</v>
      </c>
      <c r="I165" s="178"/>
      <c r="J165" s="179">
        <f>ROUND(I165*H165,2)</f>
        <v>0</v>
      </c>
      <c r="K165" s="175" t="s">
        <v>1</v>
      </c>
      <c r="L165" s="180"/>
      <c r="M165" s="181" t="s">
        <v>1</v>
      </c>
      <c r="N165" s="182" t="s">
        <v>35</v>
      </c>
      <c r="O165" s="57"/>
      <c r="P165" s="147">
        <f>O165*H165</f>
        <v>0</v>
      </c>
      <c r="Q165" s="147">
        <v>0</v>
      </c>
      <c r="R165" s="147">
        <f>Q165*H165</f>
        <v>0</v>
      </c>
      <c r="S165" s="147">
        <v>0</v>
      </c>
      <c r="T165" s="148">
        <f>S165*H165</f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49" t="s">
        <v>168</v>
      </c>
      <c r="AT165" s="149" t="s">
        <v>174</v>
      </c>
      <c r="AU165" s="149" t="s">
        <v>77</v>
      </c>
      <c r="AY165" s="16" t="s">
        <v>119</v>
      </c>
      <c r="BE165" s="150">
        <f>IF(N165="základní",J165,0)</f>
        <v>0</v>
      </c>
      <c r="BF165" s="150">
        <f>IF(N165="snížená",J165,0)</f>
        <v>0</v>
      </c>
      <c r="BG165" s="150">
        <f>IF(N165="zákl. přenesená",J165,0)</f>
        <v>0</v>
      </c>
      <c r="BH165" s="150">
        <f>IF(N165="sníž. přenesená",J165,0)</f>
        <v>0</v>
      </c>
      <c r="BI165" s="150">
        <f>IF(N165="nulová",J165,0)</f>
        <v>0</v>
      </c>
      <c r="BJ165" s="16" t="s">
        <v>75</v>
      </c>
      <c r="BK165" s="150">
        <f>ROUND(I165*H165,2)</f>
        <v>0</v>
      </c>
      <c r="BL165" s="16" t="s">
        <v>126</v>
      </c>
      <c r="BM165" s="149" t="s">
        <v>188</v>
      </c>
    </row>
    <row r="166" spans="1:65" s="2" customFormat="1">
      <c r="A166" s="31"/>
      <c r="B166" s="32"/>
      <c r="C166" s="31"/>
      <c r="D166" s="151" t="s">
        <v>128</v>
      </c>
      <c r="E166" s="31"/>
      <c r="F166" s="152" t="s">
        <v>187</v>
      </c>
      <c r="G166" s="31"/>
      <c r="H166" s="31"/>
      <c r="I166" s="153"/>
      <c r="J166" s="31"/>
      <c r="K166" s="31"/>
      <c r="L166" s="32"/>
      <c r="M166" s="154"/>
      <c r="N166" s="155"/>
      <c r="O166" s="57"/>
      <c r="P166" s="57"/>
      <c r="Q166" s="57"/>
      <c r="R166" s="57"/>
      <c r="S166" s="57"/>
      <c r="T166" s="58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T166" s="16" t="s">
        <v>128</v>
      </c>
      <c r="AU166" s="16" t="s">
        <v>77</v>
      </c>
    </row>
    <row r="167" spans="1:65" s="2" customFormat="1" ht="16.5" customHeight="1">
      <c r="A167" s="31"/>
      <c r="B167" s="137"/>
      <c r="C167" s="138" t="s">
        <v>189</v>
      </c>
      <c r="D167" s="138" t="s">
        <v>121</v>
      </c>
      <c r="E167" s="139" t="s">
        <v>190</v>
      </c>
      <c r="F167" s="140" t="s">
        <v>191</v>
      </c>
      <c r="G167" s="141" t="s">
        <v>141</v>
      </c>
      <c r="H167" s="142">
        <v>5.89</v>
      </c>
      <c r="I167" s="143"/>
      <c r="J167" s="144">
        <f>ROUND(I167*H167,2)</f>
        <v>0</v>
      </c>
      <c r="K167" s="140" t="s">
        <v>125</v>
      </c>
      <c r="L167" s="32"/>
      <c r="M167" s="145" t="s">
        <v>1</v>
      </c>
      <c r="N167" s="146" t="s">
        <v>35</v>
      </c>
      <c r="O167" s="57"/>
      <c r="P167" s="147">
        <f>O167*H167</f>
        <v>0</v>
      </c>
      <c r="Q167" s="147">
        <v>2.5021499999999999</v>
      </c>
      <c r="R167" s="147">
        <f>Q167*H167</f>
        <v>14.737663499999998</v>
      </c>
      <c r="S167" s="147">
        <v>0</v>
      </c>
      <c r="T167" s="148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49" t="s">
        <v>126</v>
      </c>
      <c r="AT167" s="149" t="s">
        <v>121</v>
      </c>
      <c r="AU167" s="149" t="s">
        <v>77</v>
      </c>
      <c r="AY167" s="16" t="s">
        <v>119</v>
      </c>
      <c r="BE167" s="150">
        <f>IF(N167="základní",J167,0)</f>
        <v>0</v>
      </c>
      <c r="BF167" s="150">
        <f>IF(N167="snížená",J167,0)</f>
        <v>0</v>
      </c>
      <c r="BG167" s="150">
        <f>IF(N167="zákl. přenesená",J167,0)</f>
        <v>0</v>
      </c>
      <c r="BH167" s="150">
        <f>IF(N167="sníž. přenesená",J167,0)</f>
        <v>0</v>
      </c>
      <c r="BI167" s="150">
        <f>IF(N167="nulová",J167,0)</f>
        <v>0</v>
      </c>
      <c r="BJ167" s="16" t="s">
        <v>75</v>
      </c>
      <c r="BK167" s="150">
        <f>ROUND(I167*H167,2)</f>
        <v>0</v>
      </c>
      <c r="BL167" s="16" t="s">
        <v>126</v>
      </c>
      <c r="BM167" s="149" t="s">
        <v>192</v>
      </c>
    </row>
    <row r="168" spans="1:65" s="2" customFormat="1">
      <c r="A168" s="31"/>
      <c r="B168" s="32"/>
      <c r="C168" s="31"/>
      <c r="D168" s="151" t="s">
        <v>128</v>
      </c>
      <c r="E168" s="31"/>
      <c r="F168" s="152" t="s">
        <v>193</v>
      </c>
      <c r="G168" s="31"/>
      <c r="H168" s="31"/>
      <c r="I168" s="153"/>
      <c r="J168" s="31"/>
      <c r="K168" s="31"/>
      <c r="L168" s="32"/>
      <c r="M168" s="154"/>
      <c r="N168" s="155"/>
      <c r="O168" s="57"/>
      <c r="P168" s="57"/>
      <c r="Q168" s="57"/>
      <c r="R168" s="57"/>
      <c r="S168" s="57"/>
      <c r="T168" s="58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T168" s="16" t="s">
        <v>128</v>
      </c>
      <c r="AU168" s="16" t="s">
        <v>77</v>
      </c>
    </row>
    <row r="169" spans="1:65" s="2" customFormat="1" ht="16.5" customHeight="1">
      <c r="A169" s="31"/>
      <c r="B169" s="137"/>
      <c r="C169" s="138" t="s">
        <v>194</v>
      </c>
      <c r="D169" s="138" t="s">
        <v>121</v>
      </c>
      <c r="E169" s="139" t="s">
        <v>195</v>
      </c>
      <c r="F169" s="140" t="s">
        <v>196</v>
      </c>
      <c r="G169" s="141" t="s">
        <v>124</v>
      </c>
      <c r="H169" s="142">
        <v>27</v>
      </c>
      <c r="I169" s="143"/>
      <c r="J169" s="144">
        <f>ROUND(I169*H169,2)</f>
        <v>0</v>
      </c>
      <c r="K169" s="140" t="s">
        <v>125</v>
      </c>
      <c r="L169" s="32"/>
      <c r="M169" s="145" t="s">
        <v>1</v>
      </c>
      <c r="N169" s="146" t="s">
        <v>35</v>
      </c>
      <c r="O169" s="57"/>
      <c r="P169" s="147">
        <f>O169*H169</f>
        <v>0</v>
      </c>
      <c r="Q169" s="147">
        <v>4.1259999999999998E-2</v>
      </c>
      <c r="R169" s="147">
        <f>Q169*H169</f>
        <v>1.11402</v>
      </c>
      <c r="S169" s="147">
        <v>0</v>
      </c>
      <c r="T169" s="148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49" t="s">
        <v>126</v>
      </c>
      <c r="AT169" s="149" t="s">
        <v>121</v>
      </c>
      <c r="AU169" s="149" t="s">
        <v>77</v>
      </c>
      <c r="AY169" s="16" t="s">
        <v>119</v>
      </c>
      <c r="BE169" s="150">
        <f>IF(N169="základní",J169,0)</f>
        <v>0</v>
      </c>
      <c r="BF169" s="150">
        <f>IF(N169="snížená",J169,0)</f>
        <v>0</v>
      </c>
      <c r="BG169" s="150">
        <f>IF(N169="zákl. přenesená",J169,0)</f>
        <v>0</v>
      </c>
      <c r="BH169" s="150">
        <f>IF(N169="sníž. přenesená",J169,0)</f>
        <v>0</v>
      </c>
      <c r="BI169" s="150">
        <f>IF(N169="nulová",J169,0)</f>
        <v>0</v>
      </c>
      <c r="BJ169" s="16" t="s">
        <v>75</v>
      </c>
      <c r="BK169" s="150">
        <f>ROUND(I169*H169,2)</f>
        <v>0</v>
      </c>
      <c r="BL169" s="16" t="s">
        <v>126</v>
      </c>
      <c r="BM169" s="149" t="s">
        <v>197</v>
      </c>
    </row>
    <row r="170" spans="1:65" s="2" customFormat="1">
      <c r="A170" s="31"/>
      <c r="B170" s="32"/>
      <c r="C170" s="31"/>
      <c r="D170" s="151" t="s">
        <v>128</v>
      </c>
      <c r="E170" s="31"/>
      <c r="F170" s="152" t="s">
        <v>198</v>
      </c>
      <c r="G170" s="31"/>
      <c r="H170" s="31"/>
      <c r="I170" s="153"/>
      <c r="J170" s="31"/>
      <c r="K170" s="31"/>
      <c r="L170" s="32"/>
      <c r="M170" s="154"/>
      <c r="N170" s="155"/>
      <c r="O170" s="57"/>
      <c r="P170" s="57"/>
      <c r="Q170" s="57"/>
      <c r="R170" s="57"/>
      <c r="S170" s="57"/>
      <c r="T170" s="58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T170" s="16" t="s">
        <v>128</v>
      </c>
      <c r="AU170" s="16" t="s">
        <v>77</v>
      </c>
    </row>
    <row r="171" spans="1:65" s="2" customFormat="1" ht="16.5" customHeight="1">
      <c r="A171" s="31"/>
      <c r="B171" s="137"/>
      <c r="C171" s="138" t="s">
        <v>199</v>
      </c>
      <c r="D171" s="138" t="s">
        <v>121</v>
      </c>
      <c r="E171" s="139" t="s">
        <v>200</v>
      </c>
      <c r="F171" s="140" t="s">
        <v>201</v>
      </c>
      <c r="G171" s="141" t="s">
        <v>124</v>
      </c>
      <c r="H171" s="142">
        <v>27</v>
      </c>
      <c r="I171" s="143"/>
      <c r="J171" s="144">
        <f>ROUND(I171*H171,2)</f>
        <v>0</v>
      </c>
      <c r="K171" s="140" t="s">
        <v>125</v>
      </c>
      <c r="L171" s="32"/>
      <c r="M171" s="145" t="s">
        <v>1</v>
      </c>
      <c r="N171" s="146" t="s">
        <v>35</v>
      </c>
      <c r="O171" s="57"/>
      <c r="P171" s="147">
        <f>O171*H171</f>
        <v>0</v>
      </c>
      <c r="Q171" s="147">
        <v>2.0000000000000002E-5</v>
      </c>
      <c r="R171" s="147">
        <f>Q171*H171</f>
        <v>5.4000000000000001E-4</v>
      </c>
      <c r="S171" s="147">
        <v>0</v>
      </c>
      <c r="T171" s="148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49" t="s">
        <v>126</v>
      </c>
      <c r="AT171" s="149" t="s">
        <v>121</v>
      </c>
      <c r="AU171" s="149" t="s">
        <v>77</v>
      </c>
      <c r="AY171" s="16" t="s">
        <v>119</v>
      </c>
      <c r="BE171" s="150">
        <f>IF(N171="základní",J171,0)</f>
        <v>0</v>
      </c>
      <c r="BF171" s="150">
        <f>IF(N171="snížená",J171,0)</f>
        <v>0</v>
      </c>
      <c r="BG171" s="150">
        <f>IF(N171="zákl. přenesená",J171,0)</f>
        <v>0</v>
      </c>
      <c r="BH171" s="150">
        <f>IF(N171="sníž. přenesená",J171,0)</f>
        <v>0</v>
      </c>
      <c r="BI171" s="150">
        <f>IF(N171="nulová",J171,0)</f>
        <v>0</v>
      </c>
      <c r="BJ171" s="16" t="s">
        <v>75</v>
      </c>
      <c r="BK171" s="150">
        <f>ROUND(I171*H171,2)</f>
        <v>0</v>
      </c>
      <c r="BL171" s="16" t="s">
        <v>126</v>
      </c>
      <c r="BM171" s="149" t="s">
        <v>202</v>
      </c>
    </row>
    <row r="172" spans="1:65" s="2" customFormat="1">
      <c r="A172" s="31"/>
      <c r="B172" s="32"/>
      <c r="C172" s="31"/>
      <c r="D172" s="151" t="s">
        <v>128</v>
      </c>
      <c r="E172" s="31"/>
      <c r="F172" s="152" t="s">
        <v>203</v>
      </c>
      <c r="G172" s="31"/>
      <c r="H172" s="31"/>
      <c r="I172" s="153"/>
      <c r="J172" s="31"/>
      <c r="K172" s="31"/>
      <c r="L172" s="32"/>
      <c r="M172" s="154"/>
      <c r="N172" s="155"/>
      <c r="O172" s="57"/>
      <c r="P172" s="57"/>
      <c r="Q172" s="57"/>
      <c r="R172" s="57"/>
      <c r="S172" s="57"/>
      <c r="T172" s="58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T172" s="16" t="s">
        <v>128</v>
      </c>
      <c r="AU172" s="16" t="s">
        <v>77</v>
      </c>
    </row>
    <row r="173" spans="1:65" s="2" customFormat="1" ht="16.5" customHeight="1">
      <c r="A173" s="31"/>
      <c r="B173" s="137"/>
      <c r="C173" s="138" t="s">
        <v>8</v>
      </c>
      <c r="D173" s="138" t="s">
        <v>121</v>
      </c>
      <c r="E173" s="139" t="s">
        <v>204</v>
      </c>
      <c r="F173" s="140" t="s">
        <v>205</v>
      </c>
      <c r="G173" s="141" t="s">
        <v>206</v>
      </c>
      <c r="H173" s="142">
        <v>0.57999999999999996</v>
      </c>
      <c r="I173" s="143"/>
      <c r="J173" s="144">
        <f>ROUND(I173*H173,2)</f>
        <v>0</v>
      </c>
      <c r="K173" s="140" t="s">
        <v>125</v>
      </c>
      <c r="L173" s="32"/>
      <c r="M173" s="145" t="s">
        <v>1</v>
      </c>
      <c r="N173" s="146" t="s">
        <v>35</v>
      </c>
      <c r="O173" s="57"/>
      <c r="P173" s="147">
        <f>O173*H173</f>
        <v>0</v>
      </c>
      <c r="Q173" s="147">
        <v>1.04877</v>
      </c>
      <c r="R173" s="147">
        <f>Q173*H173</f>
        <v>0.6082865999999999</v>
      </c>
      <c r="S173" s="147">
        <v>0</v>
      </c>
      <c r="T173" s="148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49" t="s">
        <v>126</v>
      </c>
      <c r="AT173" s="149" t="s">
        <v>121</v>
      </c>
      <c r="AU173" s="149" t="s">
        <v>77</v>
      </c>
      <c r="AY173" s="16" t="s">
        <v>119</v>
      </c>
      <c r="BE173" s="150">
        <f>IF(N173="základní",J173,0)</f>
        <v>0</v>
      </c>
      <c r="BF173" s="150">
        <f>IF(N173="snížená",J173,0)</f>
        <v>0</v>
      </c>
      <c r="BG173" s="150">
        <f>IF(N173="zákl. přenesená",J173,0)</f>
        <v>0</v>
      </c>
      <c r="BH173" s="150">
        <f>IF(N173="sníž. přenesená",J173,0)</f>
        <v>0</v>
      </c>
      <c r="BI173" s="150">
        <f>IF(N173="nulová",J173,0)</f>
        <v>0</v>
      </c>
      <c r="BJ173" s="16" t="s">
        <v>75</v>
      </c>
      <c r="BK173" s="150">
        <f>ROUND(I173*H173,2)</f>
        <v>0</v>
      </c>
      <c r="BL173" s="16" t="s">
        <v>126</v>
      </c>
      <c r="BM173" s="149" t="s">
        <v>207</v>
      </c>
    </row>
    <row r="174" spans="1:65" s="2" customFormat="1" ht="19.5">
      <c r="A174" s="31"/>
      <c r="B174" s="32"/>
      <c r="C174" s="31"/>
      <c r="D174" s="151" t="s">
        <v>128</v>
      </c>
      <c r="E174" s="31"/>
      <c r="F174" s="152" t="s">
        <v>208</v>
      </c>
      <c r="G174" s="31"/>
      <c r="H174" s="31"/>
      <c r="I174" s="153"/>
      <c r="J174" s="31"/>
      <c r="K174" s="31"/>
      <c r="L174" s="32"/>
      <c r="M174" s="154"/>
      <c r="N174" s="155"/>
      <c r="O174" s="57"/>
      <c r="P174" s="57"/>
      <c r="Q174" s="57"/>
      <c r="R174" s="57"/>
      <c r="S174" s="57"/>
      <c r="T174" s="58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T174" s="16" t="s">
        <v>128</v>
      </c>
      <c r="AU174" s="16" t="s">
        <v>77</v>
      </c>
    </row>
    <row r="175" spans="1:65" s="12" customFormat="1" ht="22.9" customHeight="1">
      <c r="B175" s="124"/>
      <c r="D175" s="125" t="s">
        <v>69</v>
      </c>
      <c r="E175" s="135" t="s">
        <v>126</v>
      </c>
      <c r="F175" s="135" t="s">
        <v>209</v>
      </c>
      <c r="I175" s="127"/>
      <c r="J175" s="136">
        <f>BK175</f>
        <v>0</v>
      </c>
      <c r="L175" s="124"/>
      <c r="M175" s="129"/>
      <c r="N175" s="130"/>
      <c r="O175" s="130"/>
      <c r="P175" s="131">
        <f>SUM(P176:P206)</f>
        <v>0</v>
      </c>
      <c r="Q175" s="130"/>
      <c r="R175" s="131">
        <f>SUM(R176:R206)</f>
        <v>395.64389950740008</v>
      </c>
      <c r="S175" s="130"/>
      <c r="T175" s="132">
        <f>SUM(T176:T206)</f>
        <v>0</v>
      </c>
      <c r="AR175" s="125" t="s">
        <v>75</v>
      </c>
      <c r="AT175" s="133" t="s">
        <v>69</v>
      </c>
      <c r="AU175" s="133" t="s">
        <v>75</v>
      </c>
      <c r="AY175" s="125" t="s">
        <v>119</v>
      </c>
      <c r="BK175" s="134">
        <f>SUM(BK176:BK206)</f>
        <v>0</v>
      </c>
    </row>
    <row r="176" spans="1:65" s="2" customFormat="1" ht="24.2" customHeight="1">
      <c r="A176" s="31"/>
      <c r="B176" s="137"/>
      <c r="C176" s="138" t="s">
        <v>210</v>
      </c>
      <c r="D176" s="138" t="s">
        <v>121</v>
      </c>
      <c r="E176" s="139" t="s">
        <v>211</v>
      </c>
      <c r="F176" s="140" t="s">
        <v>212</v>
      </c>
      <c r="G176" s="141" t="s">
        <v>141</v>
      </c>
      <c r="H176" s="142">
        <v>9</v>
      </c>
      <c r="I176" s="143"/>
      <c r="J176" s="144">
        <f>ROUND(I176*H176,2)</f>
        <v>0</v>
      </c>
      <c r="K176" s="140" t="s">
        <v>125</v>
      </c>
      <c r="L176" s="32"/>
      <c r="M176" s="145" t="s">
        <v>1</v>
      </c>
      <c r="N176" s="146" t="s">
        <v>35</v>
      </c>
      <c r="O176" s="57"/>
      <c r="P176" s="147">
        <f>O176*H176</f>
        <v>0</v>
      </c>
      <c r="Q176" s="147">
        <v>2.5027620000000002</v>
      </c>
      <c r="R176" s="147">
        <f>Q176*H176</f>
        <v>22.524858000000002</v>
      </c>
      <c r="S176" s="147">
        <v>0</v>
      </c>
      <c r="T176" s="148">
        <f>S176*H176</f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49" t="s">
        <v>126</v>
      </c>
      <c r="AT176" s="149" t="s">
        <v>121</v>
      </c>
      <c r="AU176" s="149" t="s">
        <v>77</v>
      </c>
      <c r="AY176" s="16" t="s">
        <v>119</v>
      </c>
      <c r="BE176" s="150">
        <f>IF(N176="základní",J176,0)</f>
        <v>0</v>
      </c>
      <c r="BF176" s="150">
        <f>IF(N176="snížená",J176,0)</f>
        <v>0</v>
      </c>
      <c r="BG176" s="150">
        <f>IF(N176="zákl. přenesená",J176,0)</f>
        <v>0</v>
      </c>
      <c r="BH176" s="150">
        <f>IF(N176="sníž. přenesená",J176,0)</f>
        <v>0</v>
      </c>
      <c r="BI176" s="150">
        <f>IF(N176="nulová",J176,0)</f>
        <v>0</v>
      </c>
      <c r="BJ176" s="16" t="s">
        <v>75</v>
      </c>
      <c r="BK176" s="150">
        <f>ROUND(I176*H176,2)</f>
        <v>0</v>
      </c>
      <c r="BL176" s="16" t="s">
        <v>126</v>
      </c>
      <c r="BM176" s="149" t="s">
        <v>213</v>
      </c>
    </row>
    <row r="177" spans="1:65" s="2" customFormat="1" ht="19.5">
      <c r="A177" s="31"/>
      <c r="B177" s="32"/>
      <c r="C177" s="31"/>
      <c r="D177" s="151" t="s">
        <v>128</v>
      </c>
      <c r="E177" s="31"/>
      <c r="F177" s="152" t="s">
        <v>214</v>
      </c>
      <c r="G177" s="31"/>
      <c r="H177" s="31"/>
      <c r="I177" s="153"/>
      <c r="J177" s="31"/>
      <c r="K177" s="31"/>
      <c r="L177" s="32"/>
      <c r="M177" s="154"/>
      <c r="N177" s="155"/>
      <c r="O177" s="57"/>
      <c r="P177" s="57"/>
      <c r="Q177" s="57"/>
      <c r="R177" s="57"/>
      <c r="S177" s="57"/>
      <c r="T177" s="58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T177" s="16" t="s">
        <v>128</v>
      </c>
      <c r="AU177" s="16" t="s">
        <v>77</v>
      </c>
    </row>
    <row r="178" spans="1:65" s="13" customFormat="1">
      <c r="B178" s="156"/>
      <c r="D178" s="151" t="s">
        <v>144</v>
      </c>
      <c r="E178" s="157" t="s">
        <v>1</v>
      </c>
      <c r="F178" s="158" t="s">
        <v>215</v>
      </c>
      <c r="H178" s="159">
        <v>9</v>
      </c>
      <c r="I178" s="160"/>
      <c r="L178" s="156"/>
      <c r="M178" s="161"/>
      <c r="N178" s="162"/>
      <c r="O178" s="162"/>
      <c r="P178" s="162"/>
      <c r="Q178" s="162"/>
      <c r="R178" s="162"/>
      <c r="S178" s="162"/>
      <c r="T178" s="163"/>
      <c r="AT178" s="157" t="s">
        <v>144</v>
      </c>
      <c r="AU178" s="157" t="s">
        <v>77</v>
      </c>
      <c r="AV178" s="13" t="s">
        <v>77</v>
      </c>
      <c r="AW178" s="13" t="s">
        <v>27</v>
      </c>
      <c r="AX178" s="13" t="s">
        <v>70</v>
      </c>
      <c r="AY178" s="157" t="s">
        <v>119</v>
      </c>
    </row>
    <row r="179" spans="1:65" s="14" customFormat="1">
      <c r="B179" s="164"/>
      <c r="D179" s="151" t="s">
        <v>144</v>
      </c>
      <c r="E179" s="165" t="s">
        <v>1</v>
      </c>
      <c r="F179" s="166" t="s">
        <v>146</v>
      </c>
      <c r="H179" s="167">
        <v>9</v>
      </c>
      <c r="I179" s="168"/>
      <c r="L179" s="164"/>
      <c r="M179" s="169"/>
      <c r="N179" s="170"/>
      <c r="O179" s="170"/>
      <c r="P179" s="170"/>
      <c r="Q179" s="170"/>
      <c r="R179" s="170"/>
      <c r="S179" s="170"/>
      <c r="T179" s="171"/>
      <c r="AT179" s="165" t="s">
        <v>144</v>
      </c>
      <c r="AU179" s="165" t="s">
        <v>77</v>
      </c>
      <c r="AV179" s="14" t="s">
        <v>126</v>
      </c>
      <c r="AW179" s="14" t="s">
        <v>27</v>
      </c>
      <c r="AX179" s="14" t="s">
        <v>75</v>
      </c>
      <c r="AY179" s="165" t="s">
        <v>119</v>
      </c>
    </row>
    <row r="180" spans="1:65" s="2" customFormat="1" ht="24.2" customHeight="1">
      <c r="A180" s="31"/>
      <c r="B180" s="137"/>
      <c r="C180" s="138" t="s">
        <v>216</v>
      </c>
      <c r="D180" s="138" t="s">
        <v>121</v>
      </c>
      <c r="E180" s="139" t="s">
        <v>217</v>
      </c>
      <c r="F180" s="140" t="s">
        <v>218</v>
      </c>
      <c r="G180" s="141" t="s">
        <v>141</v>
      </c>
      <c r="H180" s="142">
        <v>6.65</v>
      </c>
      <c r="I180" s="143"/>
      <c r="J180" s="144">
        <f>ROUND(I180*H180,2)</f>
        <v>0</v>
      </c>
      <c r="K180" s="140" t="s">
        <v>125</v>
      </c>
      <c r="L180" s="32"/>
      <c r="M180" s="145" t="s">
        <v>1</v>
      </c>
      <c r="N180" s="146" t="s">
        <v>35</v>
      </c>
      <c r="O180" s="57"/>
      <c r="P180" s="147">
        <f>O180*H180</f>
        <v>0</v>
      </c>
      <c r="Q180" s="147">
        <v>2.551342</v>
      </c>
      <c r="R180" s="147">
        <f>Q180*H180</f>
        <v>16.9664243</v>
      </c>
      <c r="S180" s="147">
        <v>0</v>
      </c>
      <c r="T180" s="148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49" t="s">
        <v>126</v>
      </c>
      <c r="AT180" s="149" t="s">
        <v>121</v>
      </c>
      <c r="AU180" s="149" t="s">
        <v>77</v>
      </c>
      <c r="AY180" s="16" t="s">
        <v>119</v>
      </c>
      <c r="BE180" s="150">
        <f>IF(N180="základní",J180,0)</f>
        <v>0</v>
      </c>
      <c r="BF180" s="150">
        <f>IF(N180="snížená",J180,0)</f>
        <v>0</v>
      </c>
      <c r="BG180" s="150">
        <f>IF(N180="zákl. přenesená",J180,0)</f>
        <v>0</v>
      </c>
      <c r="BH180" s="150">
        <f>IF(N180="sníž. přenesená",J180,0)</f>
        <v>0</v>
      </c>
      <c r="BI180" s="150">
        <f>IF(N180="nulová",J180,0)</f>
        <v>0</v>
      </c>
      <c r="BJ180" s="16" t="s">
        <v>75</v>
      </c>
      <c r="BK180" s="150">
        <f>ROUND(I180*H180,2)</f>
        <v>0</v>
      </c>
      <c r="BL180" s="16" t="s">
        <v>126</v>
      </c>
      <c r="BM180" s="149" t="s">
        <v>219</v>
      </c>
    </row>
    <row r="181" spans="1:65" s="2" customFormat="1" ht="19.5">
      <c r="A181" s="31"/>
      <c r="B181" s="32"/>
      <c r="C181" s="31"/>
      <c r="D181" s="151" t="s">
        <v>128</v>
      </c>
      <c r="E181" s="31"/>
      <c r="F181" s="152" t="s">
        <v>220</v>
      </c>
      <c r="G181" s="31"/>
      <c r="H181" s="31"/>
      <c r="I181" s="153"/>
      <c r="J181" s="31"/>
      <c r="K181" s="31"/>
      <c r="L181" s="32"/>
      <c r="M181" s="154"/>
      <c r="N181" s="155"/>
      <c r="O181" s="57"/>
      <c r="P181" s="57"/>
      <c r="Q181" s="57"/>
      <c r="R181" s="57"/>
      <c r="S181" s="57"/>
      <c r="T181" s="58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T181" s="16" t="s">
        <v>128</v>
      </c>
      <c r="AU181" s="16" t="s">
        <v>77</v>
      </c>
    </row>
    <row r="182" spans="1:65" s="2" customFormat="1" ht="24.2" customHeight="1">
      <c r="A182" s="31"/>
      <c r="B182" s="137"/>
      <c r="C182" s="138" t="s">
        <v>221</v>
      </c>
      <c r="D182" s="138" t="s">
        <v>121</v>
      </c>
      <c r="E182" s="139" t="s">
        <v>222</v>
      </c>
      <c r="F182" s="140" t="s">
        <v>223</v>
      </c>
      <c r="G182" s="141" t="s">
        <v>124</v>
      </c>
      <c r="H182" s="142">
        <v>6</v>
      </c>
      <c r="I182" s="143"/>
      <c r="J182" s="144">
        <f>ROUND(I182*H182,2)</f>
        <v>0</v>
      </c>
      <c r="K182" s="140" t="s">
        <v>125</v>
      </c>
      <c r="L182" s="32"/>
      <c r="M182" s="145" t="s">
        <v>1</v>
      </c>
      <c r="N182" s="146" t="s">
        <v>35</v>
      </c>
      <c r="O182" s="57"/>
      <c r="P182" s="147">
        <f>O182*H182</f>
        <v>0</v>
      </c>
      <c r="Q182" s="147">
        <v>7.2691199999999996E-3</v>
      </c>
      <c r="R182" s="147">
        <f>Q182*H182</f>
        <v>4.3614719999999996E-2</v>
      </c>
      <c r="S182" s="147">
        <v>0</v>
      </c>
      <c r="T182" s="148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49" t="s">
        <v>126</v>
      </c>
      <c r="AT182" s="149" t="s">
        <v>121</v>
      </c>
      <c r="AU182" s="149" t="s">
        <v>77</v>
      </c>
      <c r="AY182" s="16" t="s">
        <v>119</v>
      </c>
      <c r="BE182" s="150">
        <f>IF(N182="základní",J182,0)</f>
        <v>0</v>
      </c>
      <c r="BF182" s="150">
        <f>IF(N182="snížená",J182,0)</f>
        <v>0</v>
      </c>
      <c r="BG182" s="150">
        <f>IF(N182="zákl. přenesená",J182,0)</f>
        <v>0</v>
      </c>
      <c r="BH182" s="150">
        <f>IF(N182="sníž. přenesená",J182,0)</f>
        <v>0</v>
      </c>
      <c r="BI182" s="150">
        <f>IF(N182="nulová",J182,0)</f>
        <v>0</v>
      </c>
      <c r="BJ182" s="16" t="s">
        <v>75</v>
      </c>
      <c r="BK182" s="150">
        <f>ROUND(I182*H182,2)</f>
        <v>0</v>
      </c>
      <c r="BL182" s="16" t="s">
        <v>126</v>
      </c>
      <c r="BM182" s="149" t="s">
        <v>224</v>
      </c>
    </row>
    <row r="183" spans="1:65" s="2" customFormat="1" ht="19.5">
      <c r="A183" s="31"/>
      <c r="B183" s="32"/>
      <c r="C183" s="31"/>
      <c r="D183" s="151" t="s">
        <v>128</v>
      </c>
      <c r="E183" s="31"/>
      <c r="F183" s="152" t="s">
        <v>225</v>
      </c>
      <c r="G183" s="31"/>
      <c r="H183" s="31"/>
      <c r="I183" s="153"/>
      <c r="J183" s="31"/>
      <c r="K183" s="31"/>
      <c r="L183" s="32"/>
      <c r="M183" s="154"/>
      <c r="N183" s="155"/>
      <c r="O183" s="57"/>
      <c r="P183" s="57"/>
      <c r="Q183" s="57"/>
      <c r="R183" s="57"/>
      <c r="S183" s="57"/>
      <c r="T183" s="58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T183" s="16" t="s">
        <v>128</v>
      </c>
      <c r="AU183" s="16" t="s">
        <v>77</v>
      </c>
    </row>
    <row r="184" spans="1:65" s="13" customFormat="1">
      <c r="B184" s="156"/>
      <c r="D184" s="151" t="s">
        <v>144</v>
      </c>
      <c r="E184" s="157" t="s">
        <v>1</v>
      </c>
      <c r="F184" s="158" t="s">
        <v>226</v>
      </c>
      <c r="H184" s="159">
        <v>6</v>
      </c>
      <c r="I184" s="160"/>
      <c r="L184" s="156"/>
      <c r="M184" s="161"/>
      <c r="N184" s="162"/>
      <c r="O184" s="162"/>
      <c r="P184" s="162"/>
      <c r="Q184" s="162"/>
      <c r="R184" s="162"/>
      <c r="S184" s="162"/>
      <c r="T184" s="163"/>
      <c r="AT184" s="157" t="s">
        <v>144</v>
      </c>
      <c r="AU184" s="157" t="s">
        <v>77</v>
      </c>
      <c r="AV184" s="13" t="s">
        <v>77</v>
      </c>
      <c r="AW184" s="13" t="s">
        <v>27</v>
      </c>
      <c r="AX184" s="13" t="s">
        <v>70</v>
      </c>
      <c r="AY184" s="157" t="s">
        <v>119</v>
      </c>
    </row>
    <row r="185" spans="1:65" s="14" customFormat="1">
      <c r="B185" s="164"/>
      <c r="D185" s="151" t="s">
        <v>144</v>
      </c>
      <c r="E185" s="165" t="s">
        <v>1</v>
      </c>
      <c r="F185" s="166" t="s">
        <v>146</v>
      </c>
      <c r="H185" s="167">
        <v>6</v>
      </c>
      <c r="I185" s="168"/>
      <c r="L185" s="164"/>
      <c r="M185" s="169"/>
      <c r="N185" s="170"/>
      <c r="O185" s="170"/>
      <c r="P185" s="170"/>
      <c r="Q185" s="170"/>
      <c r="R185" s="170"/>
      <c r="S185" s="170"/>
      <c r="T185" s="171"/>
      <c r="AT185" s="165" t="s">
        <v>144</v>
      </c>
      <c r="AU185" s="165" t="s">
        <v>77</v>
      </c>
      <c r="AV185" s="14" t="s">
        <v>126</v>
      </c>
      <c r="AW185" s="14" t="s">
        <v>27</v>
      </c>
      <c r="AX185" s="14" t="s">
        <v>75</v>
      </c>
      <c r="AY185" s="165" t="s">
        <v>119</v>
      </c>
    </row>
    <row r="186" spans="1:65" s="2" customFormat="1" ht="24.2" customHeight="1">
      <c r="A186" s="31"/>
      <c r="B186" s="137"/>
      <c r="C186" s="138" t="s">
        <v>227</v>
      </c>
      <c r="D186" s="138" t="s">
        <v>121</v>
      </c>
      <c r="E186" s="139" t="s">
        <v>228</v>
      </c>
      <c r="F186" s="140" t="s">
        <v>229</v>
      </c>
      <c r="G186" s="141" t="s">
        <v>124</v>
      </c>
      <c r="H186" s="142">
        <v>16.32</v>
      </c>
      <c r="I186" s="143"/>
      <c r="J186" s="144">
        <f>ROUND(I186*H186,2)</f>
        <v>0</v>
      </c>
      <c r="K186" s="140" t="s">
        <v>125</v>
      </c>
      <c r="L186" s="32"/>
      <c r="M186" s="145" t="s">
        <v>1</v>
      </c>
      <c r="N186" s="146" t="s">
        <v>35</v>
      </c>
      <c r="O186" s="57"/>
      <c r="P186" s="147">
        <f>O186*H186</f>
        <v>0</v>
      </c>
      <c r="Q186" s="147">
        <v>1.764346E-2</v>
      </c>
      <c r="R186" s="147">
        <f>Q186*H186</f>
        <v>0.28794126720000002</v>
      </c>
      <c r="S186" s="147">
        <v>0</v>
      </c>
      <c r="T186" s="148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49" t="s">
        <v>126</v>
      </c>
      <c r="AT186" s="149" t="s">
        <v>121</v>
      </c>
      <c r="AU186" s="149" t="s">
        <v>77</v>
      </c>
      <c r="AY186" s="16" t="s">
        <v>119</v>
      </c>
      <c r="BE186" s="150">
        <f>IF(N186="základní",J186,0)</f>
        <v>0</v>
      </c>
      <c r="BF186" s="150">
        <f>IF(N186="snížená",J186,0)</f>
        <v>0</v>
      </c>
      <c r="BG186" s="150">
        <f>IF(N186="zákl. přenesená",J186,0)</f>
        <v>0</v>
      </c>
      <c r="BH186" s="150">
        <f>IF(N186="sníž. přenesená",J186,0)</f>
        <v>0</v>
      </c>
      <c r="BI186" s="150">
        <f>IF(N186="nulová",J186,0)</f>
        <v>0</v>
      </c>
      <c r="BJ186" s="16" t="s">
        <v>75</v>
      </c>
      <c r="BK186" s="150">
        <f>ROUND(I186*H186,2)</f>
        <v>0</v>
      </c>
      <c r="BL186" s="16" t="s">
        <v>126</v>
      </c>
      <c r="BM186" s="149" t="s">
        <v>230</v>
      </c>
    </row>
    <row r="187" spans="1:65" s="2" customFormat="1" ht="19.5">
      <c r="A187" s="31"/>
      <c r="B187" s="32"/>
      <c r="C187" s="31"/>
      <c r="D187" s="151" t="s">
        <v>128</v>
      </c>
      <c r="E187" s="31"/>
      <c r="F187" s="152" t="s">
        <v>231</v>
      </c>
      <c r="G187" s="31"/>
      <c r="H187" s="31"/>
      <c r="I187" s="153"/>
      <c r="J187" s="31"/>
      <c r="K187" s="31"/>
      <c r="L187" s="32"/>
      <c r="M187" s="154"/>
      <c r="N187" s="155"/>
      <c r="O187" s="57"/>
      <c r="P187" s="57"/>
      <c r="Q187" s="57"/>
      <c r="R187" s="57"/>
      <c r="S187" s="57"/>
      <c r="T187" s="58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T187" s="16" t="s">
        <v>128</v>
      </c>
      <c r="AU187" s="16" t="s">
        <v>77</v>
      </c>
    </row>
    <row r="188" spans="1:65" s="2" customFormat="1" ht="24.2" customHeight="1">
      <c r="A188" s="31"/>
      <c r="B188" s="137"/>
      <c r="C188" s="138" t="s">
        <v>232</v>
      </c>
      <c r="D188" s="138" t="s">
        <v>121</v>
      </c>
      <c r="E188" s="139" t="s">
        <v>233</v>
      </c>
      <c r="F188" s="140" t="s">
        <v>234</v>
      </c>
      <c r="G188" s="141" t="s">
        <v>124</v>
      </c>
      <c r="H188" s="142">
        <v>6</v>
      </c>
      <c r="I188" s="143"/>
      <c r="J188" s="144">
        <f>ROUND(I188*H188,2)</f>
        <v>0</v>
      </c>
      <c r="K188" s="140" t="s">
        <v>125</v>
      </c>
      <c r="L188" s="32"/>
      <c r="M188" s="145" t="s">
        <v>1</v>
      </c>
      <c r="N188" s="146" t="s">
        <v>35</v>
      </c>
      <c r="O188" s="57"/>
      <c r="P188" s="147">
        <f>O188*H188</f>
        <v>0</v>
      </c>
      <c r="Q188" s="147">
        <v>4.5000000000000003E-5</v>
      </c>
      <c r="R188" s="147">
        <f>Q188*H188</f>
        <v>2.7E-4</v>
      </c>
      <c r="S188" s="147">
        <v>0</v>
      </c>
      <c r="T188" s="148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49" t="s">
        <v>126</v>
      </c>
      <c r="AT188" s="149" t="s">
        <v>121</v>
      </c>
      <c r="AU188" s="149" t="s">
        <v>77</v>
      </c>
      <c r="AY188" s="16" t="s">
        <v>119</v>
      </c>
      <c r="BE188" s="150">
        <f>IF(N188="základní",J188,0)</f>
        <v>0</v>
      </c>
      <c r="BF188" s="150">
        <f>IF(N188="snížená",J188,0)</f>
        <v>0</v>
      </c>
      <c r="BG188" s="150">
        <f>IF(N188="zákl. přenesená",J188,0)</f>
        <v>0</v>
      </c>
      <c r="BH188" s="150">
        <f>IF(N188="sníž. přenesená",J188,0)</f>
        <v>0</v>
      </c>
      <c r="BI188" s="150">
        <f>IF(N188="nulová",J188,0)</f>
        <v>0</v>
      </c>
      <c r="BJ188" s="16" t="s">
        <v>75</v>
      </c>
      <c r="BK188" s="150">
        <f>ROUND(I188*H188,2)</f>
        <v>0</v>
      </c>
      <c r="BL188" s="16" t="s">
        <v>126</v>
      </c>
      <c r="BM188" s="149" t="s">
        <v>235</v>
      </c>
    </row>
    <row r="189" spans="1:65" s="2" customFormat="1" ht="19.5">
      <c r="A189" s="31"/>
      <c r="B189" s="32"/>
      <c r="C189" s="31"/>
      <c r="D189" s="151" t="s">
        <v>128</v>
      </c>
      <c r="E189" s="31"/>
      <c r="F189" s="152" t="s">
        <v>236</v>
      </c>
      <c r="G189" s="31"/>
      <c r="H189" s="31"/>
      <c r="I189" s="153"/>
      <c r="J189" s="31"/>
      <c r="K189" s="31"/>
      <c r="L189" s="32"/>
      <c r="M189" s="154"/>
      <c r="N189" s="155"/>
      <c r="O189" s="57"/>
      <c r="P189" s="57"/>
      <c r="Q189" s="57"/>
      <c r="R189" s="57"/>
      <c r="S189" s="57"/>
      <c r="T189" s="58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T189" s="16" t="s">
        <v>128</v>
      </c>
      <c r="AU189" s="16" t="s">
        <v>77</v>
      </c>
    </row>
    <row r="190" spans="1:65" s="2" customFormat="1" ht="24.2" customHeight="1">
      <c r="A190" s="31"/>
      <c r="B190" s="137"/>
      <c r="C190" s="138" t="s">
        <v>7</v>
      </c>
      <c r="D190" s="138" t="s">
        <v>121</v>
      </c>
      <c r="E190" s="139" t="s">
        <v>237</v>
      </c>
      <c r="F190" s="140" t="s">
        <v>238</v>
      </c>
      <c r="G190" s="141" t="s">
        <v>124</v>
      </c>
      <c r="H190" s="142">
        <v>16.32</v>
      </c>
      <c r="I190" s="143"/>
      <c r="J190" s="144">
        <f>ROUND(I190*H190,2)</f>
        <v>0</v>
      </c>
      <c r="K190" s="140" t="s">
        <v>125</v>
      </c>
      <c r="L190" s="32"/>
      <c r="M190" s="145" t="s">
        <v>1</v>
      </c>
      <c r="N190" s="146" t="s">
        <v>35</v>
      </c>
      <c r="O190" s="57"/>
      <c r="P190" s="147">
        <f>O190*H190</f>
        <v>0</v>
      </c>
      <c r="Q190" s="147">
        <v>0</v>
      </c>
      <c r="R190" s="147">
        <f>Q190*H190</f>
        <v>0</v>
      </c>
      <c r="S190" s="147">
        <v>0</v>
      </c>
      <c r="T190" s="148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49" t="s">
        <v>126</v>
      </c>
      <c r="AT190" s="149" t="s">
        <v>121</v>
      </c>
      <c r="AU190" s="149" t="s">
        <v>77</v>
      </c>
      <c r="AY190" s="16" t="s">
        <v>119</v>
      </c>
      <c r="BE190" s="150">
        <f>IF(N190="základní",J190,0)</f>
        <v>0</v>
      </c>
      <c r="BF190" s="150">
        <f>IF(N190="snížená",J190,0)</f>
        <v>0</v>
      </c>
      <c r="BG190" s="150">
        <f>IF(N190="zákl. přenesená",J190,0)</f>
        <v>0</v>
      </c>
      <c r="BH190" s="150">
        <f>IF(N190="sníž. přenesená",J190,0)</f>
        <v>0</v>
      </c>
      <c r="BI190" s="150">
        <f>IF(N190="nulová",J190,0)</f>
        <v>0</v>
      </c>
      <c r="BJ190" s="16" t="s">
        <v>75</v>
      </c>
      <c r="BK190" s="150">
        <f>ROUND(I190*H190,2)</f>
        <v>0</v>
      </c>
      <c r="BL190" s="16" t="s">
        <v>126</v>
      </c>
      <c r="BM190" s="149" t="s">
        <v>239</v>
      </c>
    </row>
    <row r="191" spans="1:65" s="2" customFormat="1" ht="19.5">
      <c r="A191" s="31"/>
      <c r="B191" s="32"/>
      <c r="C191" s="31"/>
      <c r="D191" s="151" t="s">
        <v>128</v>
      </c>
      <c r="E191" s="31"/>
      <c r="F191" s="152" t="s">
        <v>240</v>
      </c>
      <c r="G191" s="31"/>
      <c r="H191" s="31"/>
      <c r="I191" s="153"/>
      <c r="J191" s="31"/>
      <c r="K191" s="31"/>
      <c r="L191" s="32"/>
      <c r="M191" s="154"/>
      <c r="N191" s="155"/>
      <c r="O191" s="57"/>
      <c r="P191" s="57"/>
      <c r="Q191" s="57"/>
      <c r="R191" s="57"/>
      <c r="S191" s="57"/>
      <c r="T191" s="58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T191" s="16" t="s">
        <v>128</v>
      </c>
      <c r="AU191" s="16" t="s">
        <v>77</v>
      </c>
    </row>
    <row r="192" spans="1:65" s="2" customFormat="1" ht="21.75" customHeight="1">
      <c r="A192" s="31"/>
      <c r="B192" s="137"/>
      <c r="C192" s="138" t="s">
        <v>241</v>
      </c>
      <c r="D192" s="138" t="s">
        <v>121</v>
      </c>
      <c r="E192" s="139" t="s">
        <v>242</v>
      </c>
      <c r="F192" s="140" t="s">
        <v>243</v>
      </c>
      <c r="G192" s="141" t="s">
        <v>206</v>
      </c>
      <c r="H192" s="142">
        <v>0.56899999999999995</v>
      </c>
      <c r="I192" s="143"/>
      <c r="J192" s="144">
        <f>ROUND(I192*H192,2)</f>
        <v>0</v>
      </c>
      <c r="K192" s="140" t="s">
        <v>125</v>
      </c>
      <c r="L192" s="32"/>
      <c r="M192" s="145" t="s">
        <v>1</v>
      </c>
      <c r="N192" s="146" t="s">
        <v>35</v>
      </c>
      <c r="O192" s="57"/>
      <c r="P192" s="147">
        <f>O192*H192</f>
        <v>0</v>
      </c>
      <c r="Q192" s="147">
        <v>1.0487017999999999</v>
      </c>
      <c r="R192" s="147">
        <f>Q192*H192</f>
        <v>0.59671132419999995</v>
      </c>
      <c r="S192" s="147">
        <v>0</v>
      </c>
      <c r="T192" s="148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49" t="s">
        <v>126</v>
      </c>
      <c r="AT192" s="149" t="s">
        <v>121</v>
      </c>
      <c r="AU192" s="149" t="s">
        <v>77</v>
      </c>
      <c r="AY192" s="16" t="s">
        <v>119</v>
      </c>
      <c r="BE192" s="150">
        <f>IF(N192="základní",J192,0)</f>
        <v>0</v>
      </c>
      <c r="BF192" s="150">
        <f>IF(N192="snížená",J192,0)</f>
        <v>0</v>
      </c>
      <c r="BG192" s="150">
        <f>IF(N192="zákl. přenesená",J192,0)</f>
        <v>0</v>
      </c>
      <c r="BH192" s="150">
        <f>IF(N192="sníž. přenesená",J192,0)</f>
        <v>0</v>
      </c>
      <c r="BI192" s="150">
        <f>IF(N192="nulová",J192,0)</f>
        <v>0</v>
      </c>
      <c r="BJ192" s="16" t="s">
        <v>75</v>
      </c>
      <c r="BK192" s="150">
        <f>ROUND(I192*H192,2)</f>
        <v>0</v>
      </c>
      <c r="BL192" s="16" t="s">
        <v>126</v>
      </c>
      <c r="BM192" s="149" t="s">
        <v>244</v>
      </c>
    </row>
    <row r="193" spans="1:65" s="2" customFormat="1" ht="19.5">
      <c r="A193" s="31"/>
      <c r="B193" s="32"/>
      <c r="C193" s="31"/>
      <c r="D193" s="151" t="s">
        <v>128</v>
      </c>
      <c r="E193" s="31"/>
      <c r="F193" s="152" t="s">
        <v>245</v>
      </c>
      <c r="G193" s="31"/>
      <c r="H193" s="31"/>
      <c r="I193" s="153"/>
      <c r="J193" s="31"/>
      <c r="K193" s="31"/>
      <c r="L193" s="32"/>
      <c r="M193" s="154"/>
      <c r="N193" s="155"/>
      <c r="O193" s="57"/>
      <c r="P193" s="57"/>
      <c r="Q193" s="57"/>
      <c r="R193" s="57"/>
      <c r="S193" s="57"/>
      <c r="T193" s="58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T193" s="16" t="s">
        <v>128</v>
      </c>
      <c r="AU193" s="16" t="s">
        <v>77</v>
      </c>
    </row>
    <row r="194" spans="1:65" s="13" customFormat="1">
      <c r="B194" s="156"/>
      <c r="D194" s="151" t="s">
        <v>144</v>
      </c>
      <c r="E194" s="157" t="s">
        <v>1</v>
      </c>
      <c r="F194" s="158" t="s">
        <v>246</v>
      </c>
      <c r="H194" s="159">
        <v>0.56899999999999995</v>
      </c>
      <c r="I194" s="160"/>
      <c r="L194" s="156"/>
      <c r="M194" s="161"/>
      <c r="N194" s="162"/>
      <c r="O194" s="162"/>
      <c r="P194" s="162"/>
      <c r="Q194" s="162"/>
      <c r="R194" s="162"/>
      <c r="S194" s="162"/>
      <c r="T194" s="163"/>
      <c r="AT194" s="157" t="s">
        <v>144</v>
      </c>
      <c r="AU194" s="157" t="s">
        <v>77</v>
      </c>
      <c r="AV194" s="13" t="s">
        <v>77</v>
      </c>
      <c r="AW194" s="13" t="s">
        <v>27</v>
      </c>
      <c r="AX194" s="13" t="s">
        <v>70</v>
      </c>
      <c r="AY194" s="157" t="s">
        <v>119</v>
      </c>
    </row>
    <row r="195" spans="1:65" s="14" customFormat="1">
      <c r="B195" s="164"/>
      <c r="D195" s="151" t="s">
        <v>144</v>
      </c>
      <c r="E195" s="165" t="s">
        <v>1</v>
      </c>
      <c r="F195" s="166" t="s">
        <v>146</v>
      </c>
      <c r="H195" s="167">
        <v>0.56899999999999995</v>
      </c>
      <c r="I195" s="168"/>
      <c r="L195" s="164"/>
      <c r="M195" s="169"/>
      <c r="N195" s="170"/>
      <c r="O195" s="170"/>
      <c r="P195" s="170"/>
      <c r="Q195" s="170"/>
      <c r="R195" s="170"/>
      <c r="S195" s="170"/>
      <c r="T195" s="171"/>
      <c r="AT195" s="165" t="s">
        <v>144</v>
      </c>
      <c r="AU195" s="165" t="s">
        <v>77</v>
      </c>
      <c r="AV195" s="14" t="s">
        <v>126</v>
      </c>
      <c r="AW195" s="14" t="s">
        <v>27</v>
      </c>
      <c r="AX195" s="14" t="s">
        <v>75</v>
      </c>
      <c r="AY195" s="165" t="s">
        <v>119</v>
      </c>
    </row>
    <row r="196" spans="1:65" s="2" customFormat="1" ht="21.75" customHeight="1">
      <c r="A196" s="31"/>
      <c r="B196" s="137"/>
      <c r="C196" s="138" t="s">
        <v>247</v>
      </c>
      <c r="D196" s="138" t="s">
        <v>121</v>
      </c>
      <c r="E196" s="139" t="s">
        <v>248</v>
      </c>
      <c r="F196" s="140" t="s">
        <v>249</v>
      </c>
      <c r="G196" s="141" t="s">
        <v>206</v>
      </c>
      <c r="H196" s="142">
        <v>1.33</v>
      </c>
      <c r="I196" s="143"/>
      <c r="J196" s="144">
        <f>ROUND(I196*H196,2)</f>
        <v>0</v>
      </c>
      <c r="K196" s="140" t="s">
        <v>125</v>
      </c>
      <c r="L196" s="32"/>
      <c r="M196" s="145" t="s">
        <v>1</v>
      </c>
      <c r="N196" s="146" t="s">
        <v>35</v>
      </c>
      <c r="O196" s="57"/>
      <c r="P196" s="147">
        <f>O196*H196</f>
        <v>0</v>
      </c>
      <c r="Q196" s="147">
        <v>1.0595832000000001</v>
      </c>
      <c r="R196" s="147">
        <f>Q196*H196</f>
        <v>1.4092456560000002</v>
      </c>
      <c r="S196" s="147">
        <v>0</v>
      </c>
      <c r="T196" s="148">
        <f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49" t="s">
        <v>126</v>
      </c>
      <c r="AT196" s="149" t="s">
        <v>121</v>
      </c>
      <c r="AU196" s="149" t="s">
        <v>77</v>
      </c>
      <c r="AY196" s="16" t="s">
        <v>119</v>
      </c>
      <c r="BE196" s="150">
        <f>IF(N196="základní",J196,0)</f>
        <v>0</v>
      </c>
      <c r="BF196" s="150">
        <f>IF(N196="snížená",J196,0)</f>
        <v>0</v>
      </c>
      <c r="BG196" s="150">
        <f>IF(N196="zákl. přenesená",J196,0)</f>
        <v>0</v>
      </c>
      <c r="BH196" s="150">
        <f>IF(N196="sníž. přenesená",J196,0)</f>
        <v>0</v>
      </c>
      <c r="BI196" s="150">
        <f>IF(N196="nulová",J196,0)</f>
        <v>0</v>
      </c>
      <c r="BJ196" s="16" t="s">
        <v>75</v>
      </c>
      <c r="BK196" s="150">
        <f>ROUND(I196*H196,2)</f>
        <v>0</v>
      </c>
      <c r="BL196" s="16" t="s">
        <v>126</v>
      </c>
      <c r="BM196" s="149" t="s">
        <v>250</v>
      </c>
    </row>
    <row r="197" spans="1:65" s="2" customFormat="1" ht="19.5">
      <c r="A197" s="31"/>
      <c r="B197" s="32"/>
      <c r="C197" s="31"/>
      <c r="D197" s="151" t="s">
        <v>128</v>
      </c>
      <c r="E197" s="31"/>
      <c r="F197" s="152" t="s">
        <v>251</v>
      </c>
      <c r="G197" s="31"/>
      <c r="H197" s="31"/>
      <c r="I197" s="153"/>
      <c r="J197" s="31"/>
      <c r="K197" s="31"/>
      <c r="L197" s="32"/>
      <c r="M197" s="154"/>
      <c r="N197" s="155"/>
      <c r="O197" s="57"/>
      <c r="P197" s="57"/>
      <c r="Q197" s="57"/>
      <c r="R197" s="57"/>
      <c r="S197" s="57"/>
      <c r="T197" s="58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T197" s="16" t="s">
        <v>128</v>
      </c>
      <c r="AU197" s="16" t="s">
        <v>77</v>
      </c>
    </row>
    <row r="198" spans="1:65" s="2" customFormat="1" ht="16.5" customHeight="1">
      <c r="A198" s="31"/>
      <c r="B198" s="137"/>
      <c r="C198" s="138" t="s">
        <v>252</v>
      </c>
      <c r="D198" s="138" t="s">
        <v>121</v>
      </c>
      <c r="E198" s="139" t="s">
        <v>253</v>
      </c>
      <c r="F198" s="140" t="s">
        <v>254</v>
      </c>
      <c r="G198" s="141" t="s">
        <v>163</v>
      </c>
      <c r="H198" s="142">
        <v>12</v>
      </c>
      <c r="I198" s="143"/>
      <c r="J198" s="144">
        <f>ROUND(I198*H198,2)</f>
        <v>0</v>
      </c>
      <c r="K198" s="140" t="s">
        <v>125</v>
      </c>
      <c r="L198" s="32"/>
      <c r="M198" s="145" t="s">
        <v>1</v>
      </c>
      <c r="N198" s="146" t="s">
        <v>35</v>
      </c>
      <c r="O198" s="57"/>
      <c r="P198" s="147">
        <f>O198*H198</f>
        <v>0</v>
      </c>
      <c r="Q198" s="147">
        <v>7.2095199999999996E-3</v>
      </c>
      <c r="R198" s="147">
        <f>Q198*H198</f>
        <v>8.6514239999999992E-2</v>
      </c>
      <c r="S198" s="147">
        <v>0</v>
      </c>
      <c r="T198" s="148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49" t="s">
        <v>126</v>
      </c>
      <c r="AT198" s="149" t="s">
        <v>121</v>
      </c>
      <c r="AU198" s="149" t="s">
        <v>77</v>
      </c>
      <c r="AY198" s="16" t="s">
        <v>119</v>
      </c>
      <c r="BE198" s="150">
        <f>IF(N198="základní",J198,0)</f>
        <v>0</v>
      </c>
      <c r="BF198" s="150">
        <f>IF(N198="snížená",J198,0)</f>
        <v>0</v>
      </c>
      <c r="BG198" s="150">
        <f>IF(N198="zákl. přenesená",J198,0)</f>
        <v>0</v>
      </c>
      <c r="BH198" s="150">
        <f>IF(N198="sníž. přenesená",J198,0)</f>
        <v>0</v>
      </c>
      <c r="BI198" s="150">
        <f>IF(N198="nulová",J198,0)</f>
        <v>0</v>
      </c>
      <c r="BJ198" s="16" t="s">
        <v>75</v>
      </c>
      <c r="BK198" s="150">
        <f>ROUND(I198*H198,2)</f>
        <v>0</v>
      </c>
      <c r="BL198" s="16" t="s">
        <v>126</v>
      </c>
      <c r="BM198" s="149" t="s">
        <v>255</v>
      </c>
    </row>
    <row r="199" spans="1:65" s="2" customFormat="1" ht="19.5">
      <c r="A199" s="31"/>
      <c r="B199" s="32"/>
      <c r="C199" s="31"/>
      <c r="D199" s="151" t="s">
        <v>128</v>
      </c>
      <c r="E199" s="31"/>
      <c r="F199" s="152" t="s">
        <v>256</v>
      </c>
      <c r="G199" s="31"/>
      <c r="H199" s="31"/>
      <c r="I199" s="153"/>
      <c r="J199" s="31"/>
      <c r="K199" s="31"/>
      <c r="L199" s="32"/>
      <c r="M199" s="154"/>
      <c r="N199" s="155"/>
      <c r="O199" s="57"/>
      <c r="P199" s="57"/>
      <c r="Q199" s="57"/>
      <c r="R199" s="57"/>
      <c r="S199" s="57"/>
      <c r="T199" s="58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T199" s="16" t="s">
        <v>128</v>
      </c>
      <c r="AU199" s="16" t="s">
        <v>77</v>
      </c>
    </row>
    <row r="200" spans="1:65" s="13" customFormat="1">
      <c r="B200" s="156"/>
      <c r="D200" s="151" t="s">
        <v>144</v>
      </c>
      <c r="E200" s="157" t="s">
        <v>1</v>
      </c>
      <c r="F200" s="158" t="s">
        <v>257</v>
      </c>
      <c r="H200" s="159">
        <v>12</v>
      </c>
      <c r="I200" s="160"/>
      <c r="L200" s="156"/>
      <c r="M200" s="161"/>
      <c r="N200" s="162"/>
      <c r="O200" s="162"/>
      <c r="P200" s="162"/>
      <c r="Q200" s="162"/>
      <c r="R200" s="162"/>
      <c r="S200" s="162"/>
      <c r="T200" s="163"/>
      <c r="AT200" s="157" t="s">
        <v>144</v>
      </c>
      <c r="AU200" s="157" t="s">
        <v>77</v>
      </c>
      <c r="AV200" s="13" t="s">
        <v>77</v>
      </c>
      <c r="AW200" s="13" t="s">
        <v>27</v>
      </c>
      <c r="AX200" s="13" t="s">
        <v>75</v>
      </c>
      <c r="AY200" s="157" t="s">
        <v>119</v>
      </c>
    </row>
    <row r="201" spans="1:65" s="2" customFormat="1" ht="24.2" customHeight="1">
      <c r="A201" s="31"/>
      <c r="B201" s="137"/>
      <c r="C201" s="138" t="s">
        <v>258</v>
      </c>
      <c r="D201" s="138" t="s">
        <v>121</v>
      </c>
      <c r="E201" s="139" t="s">
        <v>259</v>
      </c>
      <c r="F201" s="140" t="s">
        <v>260</v>
      </c>
      <c r="G201" s="141" t="s">
        <v>141</v>
      </c>
      <c r="H201" s="142">
        <v>135</v>
      </c>
      <c r="I201" s="143"/>
      <c r="J201" s="144">
        <f>ROUND(I201*H201,2)</f>
        <v>0</v>
      </c>
      <c r="K201" s="140" t="s">
        <v>125</v>
      </c>
      <c r="L201" s="32"/>
      <c r="M201" s="145" t="s">
        <v>1</v>
      </c>
      <c r="N201" s="146" t="s">
        <v>35</v>
      </c>
      <c r="O201" s="57"/>
      <c r="P201" s="147">
        <f>O201*H201</f>
        <v>0</v>
      </c>
      <c r="Q201" s="147">
        <v>2.4127200000000002</v>
      </c>
      <c r="R201" s="147">
        <f>Q201*H201</f>
        <v>325.71720000000005</v>
      </c>
      <c r="S201" s="147">
        <v>0</v>
      </c>
      <c r="T201" s="148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49" t="s">
        <v>126</v>
      </c>
      <c r="AT201" s="149" t="s">
        <v>121</v>
      </c>
      <c r="AU201" s="149" t="s">
        <v>77</v>
      </c>
      <c r="AY201" s="16" t="s">
        <v>119</v>
      </c>
      <c r="BE201" s="150">
        <f>IF(N201="základní",J201,0)</f>
        <v>0</v>
      </c>
      <c r="BF201" s="150">
        <f>IF(N201="snížená",J201,0)</f>
        <v>0</v>
      </c>
      <c r="BG201" s="150">
        <f>IF(N201="zákl. přenesená",J201,0)</f>
        <v>0</v>
      </c>
      <c r="BH201" s="150">
        <f>IF(N201="sníž. přenesená",J201,0)</f>
        <v>0</v>
      </c>
      <c r="BI201" s="150">
        <f>IF(N201="nulová",J201,0)</f>
        <v>0</v>
      </c>
      <c r="BJ201" s="16" t="s">
        <v>75</v>
      </c>
      <c r="BK201" s="150">
        <f>ROUND(I201*H201,2)</f>
        <v>0</v>
      </c>
      <c r="BL201" s="16" t="s">
        <v>126</v>
      </c>
      <c r="BM201" s="149" t="s">
        <v>261</v>
      </c>
    </row>
    <row r="202" spans="1:65" s="2" customFormat="1" ht="19.5">
      <c r="A202" s="31"/>
      <c r="B202" s="32"/>
      <c r="C202" s="31"/>
      <c r="D202" s="151" t="s">
        <v>128</v>
      </c>
      <c r="E202" s="31"/>
      <c r="F202" s="152" t="s">
        <v>262</v>
      </c>
      <c r="G202" s="31"/>
      <c r="H202" s="31"/>
      <c r="I202" s="153"/>
      <c r="J202" s="31"/>
      <c r="K202" s="31"/>
      <c r="L202" s="32"/>
      <c r="M202" s="154"/>
      <c r="N202" s="155"/>
      <c r="O202" s="57"/>
      <c r="P202" s="57"/>
      <c r="Q202" s="57"/>
      <c r="R202" s="57"/>
      <c r="S202" s="57"/>
      <c r="T202" s="58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T202" s="16" t="s">
        <v>128</v>
      </c>
      <c r="AU202" s="16" t="s">
        <v>77</v>
      </c>
    </row>
    <row r="203" spans="1:65" s="13" customFormat="1">
      <c r="B203" s="156"/>
      <c r="D203" s="151" t="s">
        <v>144</v>
      </c>
      <c r="E203" s="157" t="s">
        <v>1</v>
      </c>
      <c r="F203" s="158" t="s">
        <v>263</v>
      </c>
      <c r="H203" s="159">
        <v>135</v>
      </c>
      <c r="I203" s="160"/>
      <c r="L203" s="156"/>
      <c r="M203" s="161"/>
      <c r="N203" s="162"/>
      <c r="O203" s="162"/>
      <c r="P203" s="162"/>
      <c r="Q203" s="162"/>
      <c r="R203" s="162"/>
      <c r="S203" s="162"/>
      <c r="T203" s="163"/>
      <c r="AT203" s="157" t="s">
        <v>144</v>
      </c>
      <c r="AU203" s="157" t="s">
        <v>77</v>
      </c>
      <c r="AV203" s="13" t="s">
        <v>77</v>
      </c>
      <c r="AW203" s="13" t="s">
        <v>27</v>
      </c>
      <c r="AX203" s="13" t="s">
        <v>70</v>
      </c>
      <c r="AY203" s="157" t="s">
        <v>119</v>
      </c>
    </row>
    <row r="204" spans="1:65" s="14" customFormat="1">
      <c r="B204" s="164"/>
      <c r="D204" s="151" t="s">
        <v>144</v>
      </c>
      <c r="E204" s="165" t="s">
        <v>1</v>
      </c>
      <c r="F204" s="166" t="s">
        <v>146</v>
      </c>
      <c r="H204" s="167">
        <v>135</v>
      </c>
      <c r="I204" s="168"/>
      <c r="L204" s="164"/>
      <c r="M204" s="169"/>
      <c r="N204" s="170"/>
      <c r="O204" s="170"/>
      <c r="P204" s="170"/>
      <c r="Q204" s="170"/>
      <c r="R204" s="170"/>
      <c r="S204" s="170"/>
      <c r="T204" s="171"/>
      <c r="AT204" s="165" t="s">
        <v>144</v>
      </c>
      <c r="AU204" s="165" t="s">
        <v>77</v>
      </c>
      <c r="AV204" s="14" t="s">
        <v>126</v>
      </c>
      <c r="AW204" s="14" t="s">
        <v>27</v>
      </c>
      <c r="AX204" s="14" t="s">
        <v>75</v>
      </c>
      <c r="AY204" s="165" t="s">
        <v>119</v>
      </c>
    </row>
    <row r="205" spans="1:65" s="2" customFormat="1" ht="33" customHeight="1">
      <c r="A205" s="31"/>
      <c r="B205" s="137"/>
      <c r="C205" s="138" t="s">
        <v>264</v>
      </c>
      <c r="D205" s="138" t="s">
        <v>121</v>
      </c>
      <c r="E205" s="139" t="s">
        <v>265</v>
      </c>
      <c r="F205" s="140" t="s">
        <v>266</v>
      </c>
      <c r="G205" s="141" t="s">
        <v>124</v>
      </c>
      <c r="H205" s="142">
        <v>30</v>
      </c>
      <c r="I205" s="143"/>
      <c r="J205" s="144">
        <f>ROUND(I205*H205,2)</f>
        <v>0</v>
      </c>
      <c r="K205" s="140" t="s">
        <v>125</v>
      </c>
      <c r="L205" s="32"/>
      <c r="M205" s="145" t="s">
        <v>1</v>
      </c>
      <c r="N205" s="146" t="s">
        <v>35</v>
      </c>
      <c r="O205" s="57"/>
      <c r="P205" s="147">
        <f>O205*H205</f>
        <v>0</v>
      </c>
      <c r="Q205" s="147">
        <v>0.93370399999999998</v>
      </c>
      <c r="R205" s="147">
        <f>Q205*H205</f>
        <v>28.011119999999998</v>
      </c>
      <c r="S205" s="147">
        <v>0</v>
      </c>
      <c r="T205" s="148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49" t="s">
        <v>126</v>
      </c>
      <c r="AT205" s="149" t="s">
        <v>121</v>
      </c>
      <c r="AU205" s="149" t="s">
        <v>77</v>
      </c>
      <c r="AY205" s="16" t="s">
        <v>119</v>
      </c>
      <c r="BE205" s="150">
        <f>IF(N205="základní",J205,0)</f>
        <v>0</v>
      </c>
      <c r="BF205" s="150">
        <f>IF(N205="snížená",J205,0)</f>
        <v>0</v>
      </c>
      <c r="BG205" s="150">
        <f>IF(N205="zákl. přenesená",J205,0)</f>
        <v>0</v>
      </c>
      <c r="BH205" s="150">
        <f>IF(N205="sníž. přenesená",J205,0)</f>
        <v>0</v>
      </c>
      <c r="BI205" s="150">
        <f>IF(N205="nulová",J205,0)</f>
        <v>0</v>
      </c>
      <c r="BJ205" s="16" t="s">
        <v>75</v>
      </c>
      <c r="BK205" s="150">
        <f>ROUND(I205*H205,2)</f>
        <v>0</v>
      </c>
      <c r="BL205" s="16" t="s">
        <v>126</v>
      </c>
      <c r="BM205" s="149" t="s">
        <v>267</v>
      </c>
    </row>
    <row r="206" spans="1:65" s="2" customFormat="1" ht="29.25">
      <c r="A206" s="31"/>
      <c r="B206" s="32"/>
      <c r="C206" s="31"/>
      <c r="D206" s="151" t="s">
        <v>128</v>
      </c>
      <c r="E206" s="31"/>
      <c r="F206" s="152" t="s">
        <v>268</v>
      </c>
      <c r="G206" s="31"/>
      <c r="H206" s="31"/>
      <c r="I206" s="153"/>
      <c r="J206" s="31"/>
      <c r="K206" s="31"/>
      <c r="L206" s="32"/>
      <c r="M206" s="154"/>
      <c r="N206" s="155"/>
      <c r="O206" s="57"/>
      <c r="P206" s="57"/>
      <c r="Q206" s="57"/>
      <c r="R206" s="57"/>
      <c r="S206" s="57"/>
      <c r="T206" s="58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T206" s="16" t="s">
        <v>128</v>
      </c>
      <c r="AU206" s="16" t="s">
        <v>77</v>
      </c>
    </row>
    <row r="207" spans="1:65" s="12" customFormat="1" ht="22.9" customHeight="1">
      <c r="B207" s="124"/>
      <c r="D207" s="125" t="s">
        <v>69</v>
      </c>
      <c r="E207" s="135" t="s">
        <v>147</v>
      </c>
      <c r="F207" s="135" t="s">
        <v>269</v>
      </c>
      <c r="I207" s="127"/>
      <c r="J207" s="136">
        <f>BK207</f>
        <v>0</v>
      </c>
      <c r="L207" s="124"/>
      <c r="M207" s="129"/>
      <c r="N207" s="130"/>
      <c r="O207" s="130"/>
      <c r="P207" s="131">
        <f>SUM(P208:P227)</f>
        <v>0</v>
      </c>
      <c r="Q207" s="130"/>
      <c r="R207" s="131">
        <f>SUM(R208:R227)</f>
        <v>80.8160448</v>
      </c>
      <c r="S207" s="130"/>
      <c r="T207" s="132">
        <f>SUM(T208:T227)</f>
        <v>0</v>
      </c>
      <c r="AR207" s="125" t="s">
        <v>75</v>
      </c>
      <c r="AT207" s="133" t="s">
        <v>69</v>
      </c>
      <c r="AU207" s="133" t="s">
        <v>75</v>
      </c>
      <c r="AY207" s="125" t="s">
        <v>119</v>
      </c>
      <c r="BK207" s="134">
        <f>SUM(BK208:BK227)</f>
        <v>0</v>
      </c>
    </row>
    <row r="208" spans="1:65" s="2" customFormat="1" ht="21.75" customHeight="1">
      <c r="A208" s="31"/>
      <c r="B208" s="137"/>
      <c r="C208" s="138" t="s">
        <v>270</v>
      </c>
      <c r="D208" s="138" t="s">
        <v>121</v>
      </c>
      <c r="E208" s="139" t="s">
        <v>271</v>
      </c>
      <c r="F208" s="140" t="s">
        <v>272</v>
      </c>
      <c r="G208" s="141" t="s">
        <v>124</v>
      </c>
      <c r="H208" s="142">
        <v>144</v>
      </c>
      <c r="I208" s="143"/>
      <c r="J208" s="144">
        <f>ROUND(I208*H208,2)</f>
        <v>0</v>
      </c>
      <c r="K208" s="140" t="s">
        <v>125</v>
      </c>
      <c r="L208" s="32"/>
      <c r="M208" s="145" t="s">
        <v>1</v>
      </c>
      <c r="N208" s="146" t="s">
        <v>35</v>
      </c>
      <c r="O208" s="57"/>
      <c r="P208" s="147">
        <f>O208*H208</f>
        <v>0</v>
      </c>
      <c r="Q208" s="147">
        <v>0.34499999999999997</v>
      </c>
      <c r="R208" s="147">
        <f>Q208*H208</f>
        <v>49.679999999999993</v>
      </c>
      <c r="S208" s="147">
        <v>0</v>
      </c>
      <c r="T208" s="148">
        <f>S208*H208</f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49" t="s">
        <v>126</v>
      </c>
      <c r="AT208" s="149" t="s">
        <v>121</v>
      </c>
      <c r="AU208" s="149" t="s">
        <v>77</v>
      </c>
      <c r="AY208" s="16" t="s">
        <v>119</v>
      </c>
      <c r="BE208" s="150">
        <f>IF(N208="základní",J208,0)</f>
        <v>0</v>
      </c>
      <c r="BF208" s="150">
        <f>IF(N208="snížená",J208,0)</f>
        <v>0</v>
      </c>
      <c r="BG208" s="150">
        <f>IF(N208="zákl. přenesená",J208,0)</f>
        <v>0</v>
      </c>
      <c r="BH208" s="150">
        <f>IF(N208="sníž. přenesená",J208,0)</f>
        <v>0</v>
      </c>
      <c r="BI208" s="150">
        <f>IF(N208="nulová",J208,0)</f>
        <v>0</v>
      </c>
      <c r="BJ208" s="16" t="s">
        <v>75</v>
      </c>
      <c r="BK208" s="150">
        <f>ROUND(I208*H208,2)</f>
        <v>0</v>
      </c>
      <c r="BL208" s="16" t="s">
        <v>126</v>
      </c>
      <c r="BM208" s="149" t="s">
        <v>273</v>
      </c>
    </row>
    <row r="209" spans="1:65" s="2" customFormat="1" ht="19.5">
      <c r="A209" s="31"/>
      <c r="B209" s="32"/>
      <c r="C209" s="31"/>
      <c r="D209" s="151" t="s">
        <v>128</v>
      </c>
      <c r="E209" s="31"/>
      <c r="F209" s="152" t="s">
        <v>274</v>
      </c>
      <c r="G209" s="31"/>
      <c r="H209" s="31"/>
      <c r="I209" s="153"/>
      <c r="J209" s="31"/>
      <c r="K209" s="31"/>
      <c r="L209" s="32"/>
      <c r="M209" s="154"/>
      <c r="N209" s="155"/>
      <c r="O209" s="57"/>
      <c r="P209" s="57"/>
      <c r="Q209" s="57"/>
      <c r="R209" s="57"/>
      <c r="S209" s="57"/>
      <c r="T209" s="58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T209" s="16" t="s">
        <v>128</v>
      </c>
      <c r="AU209" s="16" t="s">
        <v>77</v>
      </c>
    </row>
    <row r="210" spans="1:65" s="13" customFormat="1">
      <c r="B210" s="156"/>
      <c r="D210" s="151" t="s">
        <v>144</v>
      </c>
      <c r="E210" s="157" t="s">
        <v>1</v>
      </c>
      <c r="F210" s="158" t="s">
        <v>275</v>
      </c>
      <c r="H210" s="159">
        <v>144</v>
      </c>
      <c r="I210" s="160"/>
      <c r="L210" s="156"/>
      <c r="M210" s="161"/>
      <c r="N210" s="162"/>
      <c r="O210" s="162"/>
      <c r="P210" s="162"/>
      <c r="Q210" s="162"/>
      <c r="R210" s="162"/>
      <c r="S210" s="162"/>
      <c r="T210" s="163"/>
      <c r="AT210" s="157" t="s">
        <v>144</v>
      </c>
      <c r="AU210" s="157" t="s">
        <v>77</v>
      </c>
      <c r="AV210" s="13" t="s">
        <v>77</v>
      </c>
      <c r="AW210" s="13" t="s">
        <v>27</v>
      </c>
      <c r="AX210" s="13" t="s">
        <v>70</v>
      </c>
      <c r="AY210" s="157" t="s">
        <v>119</v>
      </c>
    </row>
    <row r="211" spans="1:65" s="14" customFormat="1">
      <c r="B211" s="164"/>
      <c r="D211" s="151" t="s">
        <v>144</v>
      </c>
      <c r="E211" s="165" t="s">
        <v>1</v>
      </c>
      <c r="F211" s="166" t="s">
        <v>146</v>
      </c>
      <c r="H211" s="167">
        <v>144</v>
      </c>
      <c r="I211" s="168"/>
      <c r="L211" s="164"/>
      <c r="M211" s="169"/>
      <c r="N211" s="170"/>
      <c r="O211" s="170"/>
      <c r="P211" s="170"/>
      <c r="Q211" s="170"/>
      <c r="R211" s="170"/>
      <c r="S211" s="170"/>
      <c r="T211" s="171"/>
      <c r="AT211" s="165" t="s">
        <v>144</v>
      </c>
      <c r="AU211" s="165" t="s">
        <v>77</v>
      </c>
      <c r="AV211" s="14" t="s">
        <v>126</v>
      </c>
      <c r="AW211" s="14" t="s">
        <v>27</v>
      </c>
      <c r="AX211" s="14" t="s">
        <v>75</v>
      </c>
      <c r="AY211" s="165" t="s">
        <v>119</v>
      </c>
    </row>
    <row r="212" spans="1:65" s="2" customFormat="1" ht="21.75" customHeight="1">
      <c r="A212" s="31"/>
      <c r="B212" s="137"/>
      <c r="C212" s="138" t="s">
        <v>276</v>
      </c>
      <c r="D212" s="138" t="s">
        <v>121</v>
      </c>
      <c r="E212" s="139" t="s">
        <v>277</v>
      </c>
      <c r="F212" s="140" t="s">
        <v>278</v>
      </c>
      <c r="G212" s="141" t="s">
        <v>124</v>
      </c>
      <c r="H212" s="142">
        <v>120.08</v>
      </c>
      <c r="I212" s="143"/>
      <c r="J212" s="144">
        <f>ROUND(I212*H212,2)</f>
        <v>0</v>
      </c>
      <c r="K212" s="140" t="s">
        <v>125</v>
      </c>
      <c r="L212" s="32"/>
      <c r="M212" s="145" t="s">
        <v>1</v>
      </c>
      <c r="N212" s="146" t="s">
        <v>35</v>
      </c>
      <c r="O212" s="57"/>
      <c r="P212" s="147">
        <f>O212*H212</f>
        <v>0</v>
      </c>
      <c r="Q212" s="147">
        <v>7.1000000000000002E-4</v>
      </c>
      <c r="R212" s="147">
        <f>Q212*H212</f>
        <v>8.5256800000000008E-2</v>
      </c>
      <c r="S212" s="147">
        <v>0</v>
      </c>
      <c r="T212" s="148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49" t="s">
        <v>126</v>
      </c>
      <c r="AT212" s="149" t="s">
        <v>121</v>
      </c>
      <c r="AU212" s="149" t="s">
        <v>77</v>
      </c>
      <c r="AY212" s="16" t="s">
        <v>119</v>
      </c>
      <c r="BE212" s="150">
        <f>IF(N212="základní",J212,0)</f>
        <v>0</v>
      </c>
      <c r="BF212" s="150">
        <f>IF(N212="snížená",J212,0)</f>
        <v>0</v>
      </c>
      <c r="BG212" s="150">
        <f>IF(N212="zákl. přenesená",J212,0)</f>
        <v>0</v>
      </c>
      <c r="BH212" s="150">
        <f>IF(N212="sníž. přenesená",J212,0)</f>
        <v>0</v>
      </c>
      <c r="BI212" s="150">
        <f>IF(N212="nulová",J212,0)</f>
        <v>0</v>
      </c>
      <c r="BJ212" s="16" t="s">
        <v>75</v>
      </c>
      <c r="BK212" s="150">
        <f>ROUND(I212*H212,2)</f>
        <v>0</v>
      </c>
      <c r="BL212" s="16" t="s">
        <v>126</v>
      </c>
      <c r="BM212" s="149" t="s">
        <v>279</v>
      </c>
    </row>
    <row r="213" spans="1:65" s="2" customFormat="1" ht="19.5">
      <c r="A213" s="31"/>
      <c r="B213" s="32"/>
      <c r="C213" s="31"/>
      <c r="D213" s="151" t="s">
        <v>128</v>
      </c>
      <c r="E213" s="31"/>
      <c r="F213" s="152" t="s">
        <v>280</v>
      </c>
      <c r="G213" s="31"/>
      <c r="H213" s="31"/>
      <c r="I213" s="153"/>
      <c r="J213" s="31"/>
      <c r="K213" s="31"/>
      <c r="L213" s="32"/>
      <c r="M213" s="154"/>
      <c r="N213" s="155"/>
      <c r="O213" s="57"/>
      <c r="P213" s="57"/>
      <c r="Q213" s="57"/>
      <c r="R213" s="57"/>
      <c r="S213" s="57"/>
      <c r="T213" s="58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T213" s="16" t="s">
        <v>128</v>
      </c>
      <c r="AU213" s="16" t="s">
        <v>77</v>
      </c>
    </row>
    <row r="214" spans="1:65" s="13" customFormat="1">
      <c r="B214" s="156"/>
      <c r="D214" s="151" t="s">
        <v>144</v>
      </c>
      <c r="E214" s="157" t="s">
        <v>1</v>
      </c>
      <c r="F214" s="158" t="s">
        <v>281</v>
      </c>
      <c r="H214" s="159">
        <v>120.08</v>
      </c>
      <c r="I214" s="160"/>
      <c r="L214" s="156"/>
      <c r="M214" s="161"/>
      <c r="N214" s="162"/>
      <c r="O214" s="162"/>
      <c r="P214" s="162"/>
      <c r="Q214" s="162"/>
      <c r="R214" s="162"/>
      <c r="S214" s="162"/>
      <c r="T214" s="163"/>
      <c r="AT214" s="157" t="s">
        <v>144</v>
      </c>
      <c r="AU214" s="157" t="s">
        <v>77</v>
      </c>
      <c r="AV214" s="13" t="s">
        <v>77</v>
      </c>
      <c r="AW214" s="13" t="s">
        <v>27</v>
      </c>
      <c r="AX214" s="13" t="s">
        <v>70</v>
      </c>
      <c r="AY214" s="157" t="s">
        <v>119</v>
      </c>
    </row>
    <row r="215" spans="1:65" s="14" customFormat="1">
      <c r="B215" s="164"/>
      <c r="D215" s="151" t="s">
        <v>144</v>
      </c>
      <c r="E215" s="165" t="s">
        <v>1</v>
      </c>
      <c r="F215" s="166" t="s">
        <v>146</v>
      </c>
      <c r="H215" s="167">
        <v>120.08</v>
      </c>
      <c r="I215" s="168"/>
      <c r="L215" s="164"/>
      <c r="M215" s="169"/>
      <c r="N215" s="170"/>
      <c r="O215" s="170"/>
      <c r="P215" s="170"/>
      <c r="Q215" s="170"/>
      <c r="R215" s="170"/>
      <c r="S215" s="170"/>
      <c r="T215" s="171"/>
      <c r="AT215" s="165" t="s">
        <v>144</v>
      </c>
      <c r="AU215" s="165" t="s">
        <v>77</v>
      </c>
      <c r="AV215" s="14" t="s">
        <v>126</v>
      </c>
      <c r="AW215" s="14" t="s">
        <v>27</v>
      </c>
      <c r="AX215" s="14" t="s">
        <v>75</v>
      </c>
      <c r="AY215" s="165" t="s">
        <v>119</v>
      </c>
    </row>
    <row r="216" spans="1:65" s="2" customFormat="1" ht="33" customHeight="1">
      <c r="A216" s="31"/>
      <c r="B216" s="137"/>
      <c r="C216" s="138" t="s">
        <v>282</v>
      </c>
      <c r="D216" s="138" t="s">
        <v>121</v>
      </c>
      <c r="E216" s="139" t="s">
        <v>283</v>
      </c>
      <c r="F216" s="140" t="s">
        <v>284</v>
      </c>
      <c r="G216" s="141" t="s">
        <v>124</v>
      </c>
      <c r="H216" s="142">
        <v>120.08</v>
      </c>
      <c r="I216" s="143"/>
      <c r="J216" s="144">
        <f>ROUND(I216*H216,2)</f>
        <v>0</v>
      </c>
      <c r="K216" s="140" t="s">
        <v>125</v>
      </c>
      <c r="L216" s="32"/>
      <c r="M216" s="145" t="s">
        <v>1</v>
      </c>
      <c r="N216" s="146" t="s">
        <v>35</v>
      </c>
      <c r="O216" s="57"/>
      <c r="P216" s="147">
        <f>O216*H216</f>
        <v>0</v>
      </c>
      <c r="Q216" s="147">
        <v>0.10373</v>
      </c>
      <c r="R216" s="147">
        <f>Q216*H216</f>
        <v>12.455898400000001</v>
      </c>
      <c r="S216" s="147">
        <v>0</v>
      </c>
      <c r="T216" s="148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49" t="s">
        <v>126</v>
      </c>
      <c r="AT216" s="149" t="s">
        <v>121</v>
      </c>
      <c r="AU216" s="149" t="s">
        <v>77</v>
      </c>
      <c r="AY216" s="16" t="s">
        <v>119</v>
      </c>
      <c r="BE216" s="150">
        <f>IF(N216="základní",J216,0)</f>
        <v>0</v>
      </c>
      <c r="BF216" s="150">
        <f>IF(N216="snížená",J216,0)</f>
        <v>0</v>
      </c>
      <c r="BG216" s="150">
        <f>IF(N216="zákl. přenesená",J216,0)</f>
        <v>0</v>
      </c>
      <c r="BH216" s="150">
        <f>IF(N216="sníž. přenesená",J216,0)</f>
        <v>0</v>
      </c>
      <c r="BI216" s="150">
        <f>IF(N216="nulová",J216,0)</f>
        <v>0</v>
      </c>
      <c r="BJ216" s="16" t="s">
        <v>75</v>
      </c>
      <c r="BK216" s="150">
        <f>ROUND(I216*H216,2)</f>
        <v>0</v>
      </c>
      <c r="BL216" s="16" t="s">
        <v>126</v>
      </c>
      <c r="BM216" s="149" t="s">
        <v>285</v>
      </c>
    </row>
    <row r="217" spans="1:65" s="2" customFormat="1" ht="29.25">
      <c r="A217" s="31"/>
      <c r="B217" s="32"/>
      <c r="C217" s="31"/>
      <c r="D217" s="151" t="s">
        <v>128</v>
      </c>
      <c r="E217" s="31"/>
      <c r="F217" s="152" t="s">
        <v>286</v>
      </c>
      <c r="G217" s="31"/>
      <c r="H217" s="31"/>
      <c r="I217" s="153"/>
      <c r="J217" s="31"/>
      <c r="K217" s="31"/>
      <c r="L217" s="32"/>
      <c r="M217" s="154"/>
      <c r="N217" s="155"/>
      <c r="O217" s="57"/>
      <c r="P217" s="57"/>
      <c r="Q217" s="57"/>
      <c r="R217" s="57"/>
      <c r="S217" s="57"/>
      <c r="T217" s="58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T217" s="16" t="s">
        <v>128</v>
      </c>
      <c r="AU217" s="16" t="s">
        <v>77</v>
      </c>
    </row>
    <row r="218" spans="1:65" s="13" customFormat="1">
      <c r="B218" s="156"/>
      <c r="D218" s="151" t="s">
        <v>144</v>
      </c>
      <c r="E218" s="157" t="s">
        <v>1</v>
      </c>
      <c r="F218" s="158" t="s">
        <v>281</v>
      </c>
      <c r="H218" s="159">
        <v>120.08</v>
      </c>
      <c r="I218" s="160"/>
      <c r="L218" s="156"/>
      <c r="M218" s="161"/>
      <c r="N218" s="162"/>
      <c r="O218" s="162"/>
      <c r="P218" s="162"/>
      <c r="Q218" s="162"/>
      <c r="R218" s="162"/>
      <c r="S218" s="162"/>
      <c r="T218" s="163"/>
      <c r="AT218" s="157" t="s">
        <v>144</v>
      </c>
      <c r="AU218" s="157" t="s">
        <v>77</v>
      </c>
      <c r="AV218" s="13" t="s">
        <v>77</v>
      </c>
      <c r="AW218" s="13" t="s">
        <v>27</v>
      </c>
      <c r="AX218" s="13" t="s">
        <v>70</v>
      </c>
      <c r="AY218" s="157" t="s">
        <v>119</v>
      </c>
    </row>
    <row r="219" spans="1:65" s="14" customFormat="1">
      <c r="B219" s="164"/>
      <c r="D219" s="151" t="s">
        <v>144</v>
      </c>
      <c r="E219" s="165" t="s">
        <v>1</v>
      </c>
      <c r="F219" s="166" t="s">
        <v>146</v>
      </c>
      <c r="H219" s="167">
        <v>120.08</v>
      </c>
      <c r="I219" s="168"/>
      <c r="L219" s="164"/>
      <c r="M219" s="169"/>
      <c r="N219" s="170"/>
      <c r="O219" s="170"/>
      <c r="P219" s="170"/>
      <c r="Q219" s="170"/>
      <c r="R219" s="170"/>
      <c r="S219" s="170"/>
      <c r="T219" s="171"/>
      <c r="AT219" s="165" t="s">
        <v>144</v>
      </c>
      <c r="AU219" s="165" t="s">
        <v>77</v>
      </c>
      <c r="AV219" s="14" t="s">
        <v>126</v>
      </c>
      <c r="AW219" s="14" t="s">
        <v>27</v>
      </c>
      <c r="AX219" s="14" t="s">
        <v>75</v>
      </c>
      <c r="AY219" s="165" t="s">
        <v>119</v>
      </c>
    </row>
    <row r="220" spans="1:65" s="2" customFormat="1" ht="24.2" customHeight="1">
      <c r="A220" s="31"/>
      <c r="B220" s="137"/>
      <c r="C220" s="138" t="s">
        <v>287</v>
      </c>
      <c r="D220" s="138" t="s">
        <v>121</v>
      </c>
      <c r="E220" s="139" t="s">
        <v>288</v>
      </c>
      <c r="F220" s="140" t="s">
        <v>289</v>
      </c>
      <c r="G220" s="141" t="s">
        <v>124</v>
      </c>
      <c r="H220" s="142">
        <v>76</v>
      </c>
      <c r="I220" s="143"/>
      <c r="J220" s="144">
        <f>ROUND(I220*H220,2)</f>
        <v>0</v>
      </c>
      <c r="K220" s="140" t="s">
        <v>125</v>
      </c>
      <c r="L220" s="32"/>
      <c r="M220" s="145" t="s">
        <v>1</v>
      </c>
      <c r="N220" s="146" t="s">
        <v>35</v>
      </c>
      <c r="O220" s="57"/>
      <c r="P220" s="147">
        <f>O220*H220</f>
        <v>0</v>
      </c>
      <c r="Q220" s="147">
        <v>0.20746000000000001</v>
      </c>
      <c r="R220" s="147">
        <f>Q220*H220</f>
        <v>15.766960000000001</v>
      </c>
      <c r="S220" s="147">
        <v>0</v>
      </c>
      <c r="T220" s="148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49" t="s">
        <v>126</v>
      </c>
      <c r="AT220" s="149" t="s">
        <v>121</v>
      </c>
      <c r="AU220" s="149" t="s">
        <v>77</v>
      </c>
      <c r="AY220" s="16" t="s">
        <v>119</v>
      </c>
      <c r="BE220" s="150">
        <f>IF(N220="základní",J220,0)</f>
        <v>0</v>
      </c>
      <c r="BF220" s="150">
        <f>IF(N220="snížená",J220,0)</f>
        <v>0</v>
      </c>
      <c r="BG220" s="150">
        <f>IF(N220="zákl. přenesená",J220,0)</f>
        <v>0</v>
      </c>
      <c r="BH220" s="150">
        <f>IF(N220="sníž. přenesená",J220,0)</f>
        <v>0</v>
      </c>
      <c r="BI220" s="150">
        <f>IF(N220="nulová",J220,0)</f>
        <v>0</v>
      </c>
      <c r="BJ220" s="16" t="s">
        <v>75</v>
      </c>
      <c r="BK220" s="150">
        <f>ROUND(I220*H220,2)</f>
        <v>0</v>
      </c>
      <c r="BL220" s="16" t="s">
        <v>126</v>
      </c>
      <c r="BM220" s="149" t="s">
        <v>290</v>
      </c>
    </row>
    <row r="221" spans="1:65" s="2" customFormat="1" ht="29.25">
      <c r="A221" s="31"/>
      <c r="B221" s="32"/>
      <c r="C221" s="31"/>
      <c r="D221" s="151" t="s">
        <v>128</v>
      </c>
      <c r="E221" s="31"/>
      <c r="F221" s="152" t="s">
        <v>291</v>
      </c>
      <c r="G221" s="31"/>
      <c r="H221" s="31"/>
      <c r="I221" s="153"/>
      <c r="J221" s="31"/>
      <c r="K221" s="31"/>
      <c r="L221" s="32"/>
      <c r="M221" s="154"/>
      <c r="N221" s="155"/>
      <c r="O221" s="57"/>
      <c r="P221" s="57"/>
      <c r="Q221" s="57"/>
      <c r="R221" s="57"/>
      <c r="S221" s="57"/>
      <c r="T221" s="58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T221" s="16" t="s">
        <v>128</v>
      </c>
      <c r="AU221" s="16" t="s">
        <v>77</v>
      </c>
    </row>
    <row r="222" spans="1:65" s="13" customFormat="1">
      <c r="B222" s="156"/>
      <c r="D222" s="151" t="s">
        <v>144</v>
      </c>
      <c r="E222" s="157" t="s">
        <v>1</v>
      </c>
      <c r="F222" s="158" t="s">
        <v>292</v>
      </c>
      <c r="H222" s="159">
        <v>76</v>
      </c>
      <c r="I222" s="160"/>
      <c r="L222" s="156"/>
      <c r="M222" s="161"/>
      <c r="N222" s="162"/>
      <c r="O222" s="162"/>
      <c r="P222" s="162"/>
      <c r="Q222" s="162"/>
      <c r="R222" s="162"/>
      <c r="S222" s="162"/>
      <c r="T222" s="163"/>
      <c r="AT222" s="157" t="s">
        <v>144</v>
      </c>
      <c r="AU222" s="157" t="s">
        <v>77</v>
      </c>
      <c r="AV222" s="13" t="s">
        <v>77</v>
      </c>
      <c r="AW222" s="13" t="s">
        <v>27</v>
      </c>
      <c r="AX222" s="13" t="s">
        <v>70</v>
      </c>
      <c r="AY222" s="157" t="s">
        <v>119</v>
      </c>
    </row>
    <row r="223" spans="1:65" s="14" customFormat="1">
      <c r="B223" s="164"/>
      <c r="D223" s="151" t="s">
        <v>144</v>
      </c>
      <c r="E223" s="165" t="s">
        <v>1</v>
      </c>
      <c r="F223" s="166" t="s">
        <v>146</v>
      </c>
      <c r="H223" s="167">
        <v>76</v>
      </c>
      <c r="I223" s="168"/>
      <c r="L223" s="164"/>
      <c r="M223" s="169"/>
      <c r="N223" s="170"/>
      <c r="O223" s="170"/>
      <c r="P223" s="170"/>
      <c r="Q223" s="170"/>
      <c r="R223" s="170"/>
      <c r="S223" s="170"/>
      <c r="T223" s="171"/>
      <c r="AT223" s="165" t="s">
        <v>144</v>
      </c>
      <c r="AU223" s="165" t="s">
        <v>77</v>
      </c>
      <c r="AV223" s="14" t="s">
        <v>126</v>
      </c>
      <c r="AW223" s="14" t="s">
        <v>27</v>
      </c>
      <c r="AX223" s="14" t="s">
        <v>75</v>
      </c>
      <c r="AY223" s="165" t="s">
        <v>119</v>
      </c>
    </row>
    <row r="224" spans="1:65" s="2" customFormat="1" ht="24.2" customHeight="1">
      <c r="A224" s="31"/>
      <c r="B224" s="137"/>
      <c r="C224" s="138" t="s">
        <v>293</v>
      </c>
      <c r="D224" s="138" t="s">
        <v>121</v>
      </c>
      <c r="E224" s="139" t="s">
        <v>294</v>
      </c>
      <c r="F224" s="140" t="s">
        <v>295</v>
      </c>
      <c r="G224" s="141" t="s">
        <v>124</v>
      </c>
      <c r="H224" s="142">
        <v>28.88</v>
      </c>
      <c r="I224" s="143"/>
      <c r="J224" s="144">
        <f>ROUND(I224*H224,2)</f>
        <v>0</v>
      </c>
      <c r="K224" s="140" t="s">
        <v>125</v>
      </c>
      <c r="L224" s="32"/>
      <c r="M224" s="145" t="s">
        <v>1</v>
      </c>
      <c r="N224" s="146" t="s">
        <v>35</v>
      </c>
      <c r="O224" s="57"/>
      <c r="P224" s="147">
        <f>O224*H224</f>
        <v>0</v>
      </c>
      <c r="Q224" s="147">
        <v>9.7919999999999993E-2</v>
      </c>
      <c r="R224" s="147">
        <f>Q224*H224</f>
        <v>2.8279295999999996</v>
      </c>
      <c r="S224" s="147">
        <v>0</v>
      </c>
      <c r="T224" s="148">
        <f>S224*H224</f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49" t="s">
        <v>126</v>
      </c>
      <c r="AT224" s="149" t="s">
        <v>121</v>
      </c>
      <c r="AU224" s="149" t="s">
        <v>77</v>
      </c>
      <c r="AY224" s="16" t="s">
        <v>119</v>
      </c>
      <c r="BE224" s="150">
        <f>IF(N224="základní",J224,0)</f>
        <v>0</v>
      </c>
      <c r="BF224" s="150">
        <f>IF(N224="snížená",J224,0)</f>
        <v>0</v>
      </c>
      <c r="BG224" s="150">
        <f>IF(N224="zákl. přenesená",J224,0)</f>
        <v>0</v>
      </c>
      <c r="BH224" s="150">
        <f>IF(N224="sníž. přenesená",J224,0)</f>
        <v>0</v>
      </c>
      <c r="BI224" s="150">
        <f>IF(N224="nulová",J224,0)</f>
        <v>0</v>
      </c>
      <c r="BJ224" s="16" t="s">
        <v>75</v>
      </c>
      <c r="BK224" s="150">
        <f>ROUND(I224*H224,2)</f>
        <v>0</v>
      </c>
      <c r="BL224" s="16" t="s">
        <v>126</v>
      </c>
      <c r="BM224" s="149" t="s">
        <v>296</v>
      </c>
    </row>
    <row r="225" spans="1:65" s="2" customFormat="1" ht="19.5">
      <c r="A225" s="31"/>
      <c r="B225" s="32"/>
      <c r="C225" s="31"/>
      <c r="D225" s="151" t="s">
        <v>128</v>
      </c>
      <c r="E225" s="31"/>
      <c r="F225" s="152" t="s">
        <v>297</v>
      </c>
      <c r="G225" s="31"/>
      <c r="H225" s="31"/>
      <c r="I225" s="153"/>
      <c r="J225" s="31"/>
      <c r="K225" s="31"/>
      <c r="L225" s="32"/>
      <c r="M225" s="154"/>
      <c r="N225" s="155"/>
      <c r="O225" s="57"/>
      <c r="P225" s="57"/>
      <c r="Q225" s="57"/>
      <c r="R225" s="57"/>
      <c r="S225" s="57"/>
      <c r="T225" s="58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T225" s="16" t="s">
        <v>128</v>
      </c>
      <c r="AU225" s="16" t="s">
        <v>77</v>
      </c>
    </row>
    <row r="226" spans="1:65" s="13" customFormat="1">
      <c r="B226" s="156"/>
      <c r="D226" s="151" t="s">
        <v>144</v>
      </c>
      <c r="E226" s="157" t="s">
        <v>1</v>
      </c>
      <c r="F226" s="158" t="s">
        <v>298</v>
      </c>
      <c r="H226" s="159">
        <v>28.88</v>
      </c>
      <c r="I226" s="160"/>
      <c r="L226" s="156"/>
      <c r="M226" s="161"/>
      <c r="N226" s="162"/>
      <c r="O226" s="162"/>
      <c r="P226" s="162"/>
      <c r="Q226" s="162"/>
      <c r="R226" s="162"/>
      <c r="S226" s="162"/>
      <c r="T226" s="163"/>
      <c r="AT226" s="157" t="s">
        <v>144</v>
      </c>
      <c r="AU226" s="157" t="s">
        <v>77</v>
      </c>
      <c r="AV226" s="13" t="s">
        <v>77</v>
      </c>
      <c r="AW226" s="13" t="s">
        <v>27</v>
      </c>
      <c r="AX226" s="13" t="s">
        <v>70</v>
      </c>
      <c r="AY226" s="157" t="s">
        <v>119</v>
      </c>
    </row>
    <row r="227" spans="1:65" s="14" customFormat="1">
      <c r="B227" s="164"/>
      <c r="D227" s="151" t="s">
        <v>144</v>
      </c>
      <c r="E227" s="165" t="s">
        <v>1</v>
      </c>
      <c r="F227" s="166" t="s">
        <v>146</v>
      </c>
      <c r="H227" s="167">
        <v>28.88</v>
      </c>
      <c r="I227" s="168"/>
      <c r="L227" s="164"/>
      <c r="M227" s="169"/>
      <c r="N227" s="170"/>
      <c r="O227" s="170"/>
      <c r="P227" s="170"/>
      <c r="Q227" s="170"/>
      <c r="R227" s="170"/>
      <c r="S227" s="170"/>
      <c r="T227" s="171"/>
      <c r="AT227" s="165" t="s">
        <v>144</v>
      </c>
      <c r="AU227" s="165" t="s">
        <v>77</v>
      </c>
      <c r="AV227" s="14" t="s">
        <v>126</v>
      </c>
      <c r="AW227" s="14" t="s">
        <v>27</v>
      </c>
      <c r="AX227" s="14" t="s">
        <v>75</v>
      </c>
      <c r="AY227" s="165" t="s">
        <v>119</v>
      </c>
    </row>
    <row r="228" spans="1:65" s="12" customFormat="1" ht="22.9" customHeight="1">
      <c r="B228" s="124"/>
      <c r="D228" s="125" t="s">
        <v>69</v>
      </c>
      <c r="E228" s="135" t="s">
        <v>153</v>
      </c>
      <c r="F228" s="135" t="s">
        <v>299</v>
      </c>
      <c r="I228" s="127"/>
      <c r="J228" s="136">
        <f>BK228</f>
        <v>0</v>
      </c>
      <c r="L228" s="124"/>
      <c r="M228" s="129"/>
      <c r="N228" s="130"/>
      <c r="O228" s="130"/>
      <c r="P228" s="131">
        <f>SUM(P229:P236)</f>
        <v>0</v>
      </c>
      <c r="Q228" s="130"/>
      <c r="R228" s="131">
        <f>SUM(R229:R236)</f>
        <v>1.1493614999999999</v>
      </c>
      <c r="S228" s="130"/>
      <c r="T228" s="132">
        <f>SUM(T229:T236)</f>
        <v>0</v>
      </c>
      <c r="AR228" s="125" t="s">
        <v>75</v>
      </c>
      <c r="AT228" s="133" t="s">
        <v>69</v>
      </c>
      <c r="AU228" s="133" t="s">
        <v>75</v>
      </c>
      <c r="AY228" s="125" t="s">
        <v>119</v>
      </c>
      <c r="BK228" s="134">
        <f>SUM(BK229:BK236)</f>
        <v>0</v>
      </c>
    </row>
    <row r="229" spans="1:65" s="2" customFormat="1" ht="16.5" customHeight="1">
      <c r="A229" s="31"/>
      <c r="B229" s="137"/>
      <c r="C229" s="138" t="s">
        <v>300</v>
      </c>
      <c r="D229" s="138" t="s">
        <v>121</v>
      </c>
      <c r="E229" s="139" t="s">
        <v>301</v>
      </c>
      <c r="F229" s="140" t="s">
        <v>302</v>
      </c>
      <c r="G229" s="141" t="s">
        <v>124</v>
      </c>
      <c r="H229" s="142">
        <v>70.5</v>
      </c>
      <c r="I229" s="143"/>
      <c r="J229" s="144">
        <f>ROUND(I229*H229,2)</f>
        <v>0</v>
      </c>
      <c r="K229" s="140" t="s">
        <v>125</v>
      </c>
      <c r="L229" s="32"/>
      <c r="M229" s="145" t="s">
        <v>1</v>
      </c>
      <c r="N229" s="146" t="s">
        <v>35</v>
      </c>
      <c r="O229" s="57"/>
      <c r="P229" s="147">
        <f>O229*H229</f>
        <v>0</v>
      </c>
      <c r="Q229" s="147">
        <v>2.63E-4</v>
      </c>
      <c r="R229" s="147">
        <f>Q229*H229</f>
        <v>1.8541499999999999E-2</v>
      </c>
      <c r="S229" s="147">
        <v>0</v>
      </c>
      <c r="T229" s="148">
        <f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49" t="s">
        <v>126</v>
      </c>
      <c r="AT229" s="149" t="s">
        <v>121</v>
      </c>
      <c r="AU229" s="149" t="s">
        <v>77</v>
      </c>
      <c r="AY229" s="16" t="s">
        <v>119</v>
      </c>
      <c r="BE229" s="150">
        <f>IF(N229="základní",J229,0)</f>
        <v>0</v>
      </c>
      <c r="BF229" s="150">
        <f>IF(N229="snížená",J229,0)</f>
        <v>0</v>
      </c>
      <c r="BG229" s="150">
        <f>IF(N229="zákl. přenesená",J229,0)</f>
        <v>0</v>
      </c>
      <c r="BH229" s="150">
        <f>IF(N229="sníž. přenesená",J229,0)</f>
        <v>0</v>
      </c>
      <c r="BI229" s="150">
        <f>IF(N229="nulová",J229,0)</f>
        <v>0</v>
      </c>
      <c r="BJ229" s="16" t="s">
        <v>75</v>
      </c>
      <c r="BK229" s="150">
        <f>ROUND(I229*H229,2)</f>
        <v>0</v>
      </c>
      <c r="BL229" s="16" t="s">
        <v>126</v>
      </c>
      <c r="BM229" s="149" t="s">
        <v>303</v>
      </c>
    </row>
    <row r="230" spans="1:65" s="2" customFormat="1" ht="19.5">
      <c r="A230" s="31"/>
      <c r="B230" s="32"/>
      <c r="C230" s="31"/>
      <c r="D230" s="151" t="s">
        <v>128</v>
      </c>
      <c r="E230" s="31"/>
      <c r="F230" s="152" t="s">
        <v>304</v>
      </c>
      <c r="G230" s="31"/>
      <c r="H230" s="31"/>
      <c r="I230" s="153"/>
      <c r="J230" s="31"/>
      <c r="K230" s="31"/>
      <c r="L230" s="32"/>
      <c r="M230" s="154"/>
      <c r="N230" s="155"/>
      <c r="O230" s="57"/>
      <c r="P230" s="57"/>
      <c r="Q230" s="57"/>
      <c r="R230" s="57"/>
      <c r="S230" s="57"/>
      <c r="T230" s="58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T230" s="16" t="s">
        <v>128</v>
      </c>
      <c r="AU230" s="16" t="s">
        <v>77</v>
      </c>
    </row>
    <row r="231" spans="1:65" s="13" customFormat="1">
      <c r="B231" s="156"/>
      <c r="D231" s="151" t="s">
        <v>144</v>
      </c>
      <c r="E231" s="157" t="s">
        <v>1</v>
      </c>
      <c r="F231" s="158" t="s">
        <v>305</v>
      </c>
      <c r="H231" s="159">
        <v>70.5</v>
      </c>
      <c r="I231" s="160"/>
      <c r="L231" s="156"/>
      <c r="M231" s="161"/>
      <c r="N231" s="162"/>
      <c r="O231" s="162"/>
      <c r="P231" s="162"/>
      <c r="Q231" s="162"/>
      <c r="R231" s="162"/>
      <c r="S231" s="162"/>
      <c r="T231" s="163"/>
      <c r="AT231" s="157" t="s">
        <v>144</v>
      </c>
      <c r="AU231" s="157" t="s">
        <v>77</v>
      </c>
      <c r="AV231" s="13" t="s">
        <v>77</v>
      </c>
      <c r="AW231" s="13" t="s">
        <v>27</v>
      </c>
      <c r="AX231" s="13" t="s">
        <v>70</v>
      </c>
      <c r="AY231" s="157" t="s">
        <v>119</v>
      </c>
    </row>
    <row r="232" spans="1:65" s="14" customFormat="1">
      <c r="B232" s="164"/>
      <c r="D232" s="151" t="s">
        <v>144</v>
      </c>
      <c r="E232" s="165" t="s">
        <v>1</v>
      </c>
      <c r="F232" s="166" t="s">
        <v>146</v>
      </c>
      <c r="H232" s="167">
        <v>70.5</v>
      </c>
      <c r="I232" s="168"/>
      <c r="L232" s="164"/>
      <c r="M232" s="169"/>
      <c r="N232" s="170"/>
      <c r="O232" s="170"/>
      <c r="P232" s="170"/>
      <c r="Q232" s="170"/>
      <c r="R232" s="170"/>
      <c r="S232" s="170"/>
      <c r="T232" s="171"/>
      <c r="AT232" s="165" t="s">
        <v>144</v>
      </c>
      <c r="AU232" s="165" t="s">
        <v>77</v>
      </c>
      <c r="AV232" s="14" t="s">
        <v>126</v>
      </c>
      <c r="AW232" s="14" t="s">
        <v>27</v>
      </c>
      <c r="AX232" s="14" t="s">
        <v>75</v>
      </c>
      <c r="AY232" s="165" t="s">
        <v>119</v>
      </c>
    </row>
    <row r="233" spans="1:65" s="2" customFormat="1" ht="24.2" customHeight="1">
      <c r="A233" s="31"/>
      <c r="B233" s="137"/>
      <c r="C233" s="138" t="s">
        <v>306</v>
      </c>
      <c r="D233" s="138" t="s">
        <v>121</v>
      </c>
      <c r="E233" s="139" t="s">
        <v>307</v>
      </c>
      <c r="F233" s="140" t="s">
        <v>308</v>
      </c>
      <c r="G233" s="141" t="s">
        <v>124</v>
      </c>
      <c r="H233" s="142">
        <v>35.25</v>
      </c>
      <c r="I233" s="143"/>
      <c r="J233" s="144">
        <f>ROUND(I233*H233,2)</f>
        <v>0</v>
      </c>
      <c r="K233" s="140" t="s">
        <v>125</v>
      </c>
      <c r="L233" s="32"/>
      <c r="M233" s="145" t="s">
        <v>1</v>
      </c>
      <c r="N233" s="146" t="s">
        <v>35</v>
      </c>
      <c r="O233" s="57"/>
      <c r="P233" s="147">
        <f>O233*H233</f>
        <v>0</v>
      </c>
      <c r="Q233" s="147">
        <v>0.02</v>
      </c>
      <c r="R233" s="147">
        <f>Q233*H233</f>
        <v>0.70499999999999996</v>
      </c>
      <c r="S233" s="147">
        <v>0</v>
      </c>
      <c r="T233" s="148">
        <f>S233*H233</f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49" t="s">
        <v>126</v>
      </c>
      <c r="AT233" s="149" t="s">
        <v>121</v>
      </c>
      <c r="AU233" s="149" t="s">
        <v>77</v>
      </c>
      <c r="AY233" s="16" t="s">
        <v>119</v>
      </c>
      <c r="BE233" s="150">
        <f>IF(N233="základní",J233,0)</f>
        <v>0</v>
      </c>
      <c r="BF233" s="150">
        <f>IF(N233="snížená",J233,0)</f>
        <v>0</v>
      </c>
      <c r="BG233" s="150">
        <f>IF(N233="zákl. přenesená",J233,0)</f>
        <v>0</v>
      </c>
      <c r="BH233" s="150">
        <f>IF(N233="sníž. přenesená",J233,0)</f>
        <v>0</v>
      </c>
      <c r="BI233" s="150">
        <f>IF(N233="nulová",J233,0)</f>
        <v>0</v>
      </c>
      <c r="BJ233" s="16" t="s">
        <v>75</v>
      </c>
      <c r="BK233" s="150">
        <f>ROUND(I233*H233,2)</f>
        <v>0</v>
      </c>
      <c r="BL233" s="16" t="s">
        <v>126</v>
      </c>
      <c r="BM233" s="149" t="s">
        <v>309</v>
      </c>
    </row>
    <row r="234" spans="1:65" s="2" customFormat="1" ht="19.5">
      <c r="A234" s="31"/>
      <c r="B234" s="32"/>
      <c r="C234" s="31"/>
      <c r="D234" s="151" t="s">
        <v>128</v>
      </c>
      <c r="E234" s="31"/>
      <c r="F234" s="152" t="s">
        <v>310</v>
      </c>
      <c r="G234" s="31"/>
      <c r="H234" s="31"/>
      <c r="I234" s="153"/>
      <c r="J234" s="31"/>
      <c r="K234" s="31"/>
      <c r="L234" s="32"/>
      <c r="M234" s="154"/>
      <c r="N234" s="155"/>
      <c r="O234" s="57"/>
      <c r="P234" s="57"/>
      <c r="Q234" s="57"/>
      <c r="R234" s="57"/>
      <c r="S234" s="57"/>
      <c r="T234" s="58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T234" s="16" t="s">
        <v>128</v>
      </c>
      <c r="AU234" s="16" t="s">
        <v>77</v>
      </c>
    </row>
    <row r="235" spans="1:65" s="2" customFormat="1" ht="24.2" customHeight="1">
      <c r="A235" s="31"/>
      <c r="B235" s="137"/>
      <c r="C235" s="138" t="s">
        <v>311</v>
      </c>
      <c r="D235" s="138" t="s">
        <v>121</v>
      </c>
      <c r="E235" s="139" t="s">
        <v>312</v>
      </c>
      <c r="F235" s="140" t="s">
        <v>313</v>
      </c>
      <c r="G235" s="141" t="s">
        <v>124</v>
      </c>
      <c r="H235" s="142">
        <v>35.25</v>
      </c>
      <c r="I235" s="143"/>
      <c r="J235" s="144">
        <f>ROUND(I235*H235,2)</f>
        <v>0</v>
      </c>
      <c r="K235" s="140" t="s">
        <v>125</v>
      </c>
      <c r="L235" s="32"/>
      <c r="M235" s="145" t="s">
        <v>1</v>
      </c>
      <c r="N235" s="146" t="s">
        <v>35</v>
      </c>
      <c r="O235" s="57"/>
      <c r="P235" s="147">
        <f>O235*H235</f>
        <v>0</v>
      </c>
      <c r="Q235" s="147">
        <v>1.208E-2</v>
      </c>
      <c r="R235" s="147">
        <f>Q235*H235</f>
        <v>0.42582000000000003</v>
      </c>
      <c r="S235" s="147">
        <v>0</v>
      </c>
      <c r="T235" s="148">
        <f>S235*H235</f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49" t="s">
        <v>126</v>
      </c>
      <c r="AT235" s="149" t="s">
        <v>121</v>
      </c>
      <c r="AU235" s="149" t="s">
        <v>77</v>
      </c>
      <c r="AY235" s="16" t="s">
        <v>119</v>
      </c>
      <c r="BE235" s="150">
        <f>IF(N235="základní",J235,0)</f>
        <v>0</v>
      </c>
      <c r="BF235" s="150">
        <f>IF(N235="snížená",J235,0)</f>
        <v>0</v>
      </c>
      <c r="BG235" s="150">
        <f>IF(N235="zákl. přenesená",J235,0)</f>
        <v>0</v>
      </c>
      <c r="BH235" s="150">
        <f>IF(N235="sníž. přenesená",J235,0)</f>
        <v>0</v>
      </c>
      <c r="BI235" s="150">
        <f>IF(N235="nulová",J235,0)</f>
        <v>0</v>
      </c>
      <c r="BJ235" s="16" t="s">
        <v>75</v>
      </c>
      <c r="BK235" s="150">
        <f>ROUND(I235*H235,2)</f>
        <v>0</v>
      </c>
      <c r="BL235" s="16" t="s">
        <v>126</v>
      </c>
      <c r="BM235" s="149" t="s">
        <v>314</v>
      </c>
    </row>
    <row r="236" spans="1:65" s="2" customFormat="1" ht="19.5">
      <c r="A236" s="31"/>
      <c r="B236" s="32"/>
      <c r="C236" s="31"/>
      <c r="D236" s="151" t="s">
        <v>128</v>
      </c>
      <c r="E236" s="31"/>
      <c r="F236" s="152" t="s">
        <v>315</v>
      </c>
      <c r="G236" s="31"/>
      <c r="H236" s="31"/>
      <c r="I236" s="153"/>
      <c r="J236" s="31"/>
      <c r="K236" s="31"/>
      <c r="L236" s="32"/>
      <c r="M236" s="154"/>
      <c r="N236" s="155"/>
      <c r="O236" s="57"/>
      <c r="P236" s="57"/>
      <c r="Q236" s="57"/>
      <c r="R236" s="57"/>
      <c r="S236" s="57"/>
      <c r="T236" s="58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T236" s="16" t="s">
        <v>128</v>
      </c>
      <c r="AU236" s="16" t="s">
        <v>77</v>
      </c>
    </row>
    <row r="237" spans="1:65" s="12" customFormat="1" ht="22.9" customHeight="1">
      <c r="B237" s="124"/>
      <c r="D237" s="125" t="s">
        <v>69</v>
      </c>
      <c r="E237" s="135" t="s">
        <v>173</v>
      </c>
      <c r="F237" s="135" t="s">
        <v>316</v>
      </c>
      <c r="I237" s="127"/>
      <c r="J237" s="136">
        <f>BK237</f>
        <v>0</v>
      </c>
      <c r="L237" s="124"/>
      <c r="M237" s="129"/>
      <c r="N237" s="130"/>
      <c r="O237" s="130"/>
      <c r="P237" s="131">
        <f>SUM(P238:P269)</f>
        <v>0</v>
      </c>
      <c r="Q237" s="130"/>
      <c r="R237" s="131">
        <f>SUM(R238:R269)</f>
        <v>12.105865583479998</v>
      </c>
      <c r="S237" s="130"/>
      <c r="T237" s="132">
        <f>SUM(T238:T269)</f>
        <v>28.372900000000001</v>
      </c>
      <c r="AR237" s="125" t="s">
        <v>75</v>
      </c>
      <c r="AT237" s="133" t="s">
        <v>69</v>
      </c>
      <c r="AU237" s="133" t="s">
        <v>75</v>
      </c>
      <c r="AY237" s="125" t="s">
        <v>119</v>
      </c>
      <c r="BK237" s="134">
        <f>SUM(BK238:BK269)</f>
        <v>0</v>
      </c>
    </row>
    <row r="238" spans="1:65" s="2" customFormat="1" ht="24.2" customHeight="1">
      <c r="A238" s="31"/>
      <c r="B238" s="137"/>
      <c r="C238" s="138" t="s">
        <v>317</v>
      </c>
      <c r="D238" s="138" t="s">
        <v>121</v>
      </c>
      <c r="E238" s="139" t="s">
        <v>318</v>
      </c>
      <c r="F238" s="140" t="s">
        <v>319</v>
      </c>
      <c r="G238" s="141" t="s">
        <v>163</v>
      </c>
      <c r="H238" s="142">
        <v>54</v>
      </c>
      <c r="I238" s="143"/>
      <c r="J238" s="144">
        <f>ROUND(I238*H238,2)</f>
        <v>0</v>
      </c>
      <c r="K238" s="140" t="s">
        <v>125</v>
      </c>
      <c r="L238" s="32"/>
      <c r="M238" s="145" t="s">
        <v>1</v>
      </c>
      <c r="N238" s="146" t="s">
        <v>35</v>
      </c>
      <c r="O238" s="57"/>
      <c r="P238" s="147">
        <f>O238*H238</f>
        <v>0</v>
      </c>
      <c r="Q238" s="147">
        <v>0.03</v>
      </c>
      <c r="R238" s="147">
        <f>Q238*H238</f>
        <v>1.6199999999999999</v>
      </c>
      <c r="S238" s="147">
        <v>0</v>
      </c>
      <c r="T238" s="148">
        <f>S238*H238</f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49" t="s">
        <v>126</v>
      </c>
      <c r="AT238" s="149" t="s">
        <v>121</v>
      </c>
      <c r="AU238" s="149" t="s">
        <v>77</v>
      </c>
      <c r="AY238" s="16" t="s">
        <v>119</v>
      </c>
      <c r="BE238" s="150">
        <f>IF(N238="základní",J238,0)</f>
        <v>0</v>
      </c>
      <c r="BF238" s="150">
        <f>IF(N238="snížená",J238,0)</f>
        <v>0</v>
      </c>
      <c r="BG238" s="150">
        <f>IF(N238="zákl. přenesená",J238,0)</f>
        <v>0</v>
      </c>
      <c r="BH238" s="150">
        <f>IF(N238="sníž. přenesená",J238,0)</f>
        <v>0</v>
      </c>
      <c r="BI238" s="150">
        <f>IF(N238="nulová",J238,0)</f>
        <v>0</v>
      </c>
      <c r="BJ238" s="16" t="s">
        <v>75</v>
      </c>
      <c r="BK238" s="150">
        <f>ROUND(I238*H238,2)</f>
        <v>0</v>
      </c>
      <c r="BL238" s="16" t="s">
        <v>126</v>
      </c>
      <c r="BM238" s="149" t="s">
        <v>320</v>
      </c>
    </row>
    <row r="239" spans="1:65" s="2" customFormat="1" ht="19.5">
      <c r="A239" s="31"/>
      <c r="B239" s="32"/>
      <c r="C239" s="31"/>
      <c r="D239" s="151" t="s">
        <v>128</v>
      </c>
      <c r="E239" s="31"/>
      <c r="F239" s="152" t="s">
        <v>321</v>
      </c>
      <c r="G239" s="31"/>
      <c r="H239" s="31"/>
      <c r="I239" s="153"/>
      <c r="J239" s="31"/>
      <c r="K239" s="31"/>
      <c r="L239" s="32"/>
      <c r="M239" s="154"/>
      <c r="N239" s="155"/>
      <c r="O239" s="57"/>
      <c r="P239" s="57"/>
      <c r="Q239" s="57"/>
      <c r="R239" s="57"/>
      <c r="S239" s="57"/>
      <c r="T239" s="58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T239" s="16" t="s">
        <v>128</v>
      </c>
      <c r="AU239" s="16" t="s">
        <v>77</v>
      </c>
    </row>
    <row r="240" spans="1:65" s="13" customFormat="1">
      <c r="B240" s="156"/>
      <c r="D240" s="151" t="s">
        <v>144</v>
      </c>
      <c r="E240" s="157" t="s">
        <v>1</v>
      </c>
      <c r="F240" s="158" t="s">
        <v>322</v>
      </c>
      <c r="H240" s="159">
        <v>54</v>
      </c>
      <c r="I240" s="160"/>
      <c r="L240" s="156"/>
      <c r="M240" s="161"/>
      <c r="N240" s="162"/>
      <c r="O240" s="162"/>
      <c r="P240" s="162"/>
      <c r="Q240" s="162"/>
      <c r="R240" s="162"/>
      <c r="S240" s="162"/>
      <c r="T240" s="163"/>
      <c r="AT240" s="157" t="s">
        <v>144</v>
      </c>
      <c r="AU240" s="157" t="s">
        <v>77</v>
      </c>
      <c r="AV240" s="13" t="s">
        <v>77</v>
      </c>
      <c r="AW240" s="13" t="s">
        <v>27</v>
      </c>
      <c r="AX240" s="13" t="s">
        <v>70</v>
      </c>
      <c r="AY240" s="157" t="s">
        <v>119</v>
      </c>
    </row>
    <row r="241" spans="1:65" s="14" customFormat="1">
      <c r="B241" s="164"/>
      <c r="D241" s="151" t="s">
        <v>144</v>
      </c>
      <c r="E241" s="165" t="s">
        <v>1</v>
      </c>
      <c r="F241" s="166" t="s">
        <v>146</v>
      </c>
      <c r="H241" s="167">
        <v>54</v>
      </c>
      <c r="I241" s="168"/>
      <c r="L241" s="164"/>
      <c r="M241" s="169"/>
      <c r="N241" s="170"/>
      <c r="O241" s="170"/>
      <c r="P241" s="170"/>
      <c r="Q241" s="170"/>
      <c r="R241" s="170"/>
      <c r="S241" s="170"/>
      <c r="T241" s="171"/>
      <c r="AT241" s="165" t="s">
        <v>144</v>
      </c>
      <c r="AU241" s="165" t="s">
        <v>77</v>
      </c>
      <c r="AV241" s="14" t="s">
        <v>126</v>
      </c>
      <c r="AW241" s="14" t="s">
        <v>27</v>
      </c>
      <c r="AX241" s="14" t="s">
        <v>75</v>
      </c>
      <c r="AY241" s="165" t="s">
        <v>119</v>
      </c>
    </row>
    <row r="242" spans="1:65" s="2" customFormat="1" ht="24.2" customHeight="1">
      <c r="A242" s="31"/>
      <c r="B242" s="137"/>
      <c r="C242" s="138" t="s">
        <v>323</v>
      </c>
      <c r="D242" s="138" t="s">
        <v>121</v>
      </c>
      <c r="E242" s="139" t="s">
        <v>324</v>
      </c>
      <c r="F242" s="140" t="s">
        <v>325</v>
      </c>
      <c r="G242" s="141" t="s">
        <v>163</v>
      </c>
      <c r="H242" s="142">
        <v>18</v>
      </c>
      <c r="I242" s="143"/>
      <c r="J242" s="144">
        <f>ROUND(I242*H242,2)</f>
        <v>0</v>
      </c>
      <c r="K242" s="140" t="s">
        <v>125</v>
      </c>
      <c r="L242" s="32"/>
      <c r="M242" s="145" t="s">
        <v>1</v>
      </c>
      <c r="N242" s="146" t="s">
        <v>35</v>
      </c>
      <c r="O242" s="57"/>
      <c r="P242" s="147">
        <f>O242*H242</f>
        <v>0</v>
      </c>
      <c r="Q242" s="147">
        <v>7.2112179999999998E-2</v>
      </c>
      <c r="R242" s="147">
        <f>Q242*H242</f>
        <v>1.2980192399999999</v>
      </c>
      <c r="S242" s="147">
        <v>0</v>
      </c>
      <c r="T242" s="148">
        <f>S242*H242</f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49" t="s">
        <v>126</v>
      </c>
      <c r="AT242" s="149" t="s">
        <v>121</v>
      </c>
      <c r="AU242" s="149" t="s">
        <v>77</v>
      </c>
      <c r="AY242" s="16" t="s">
        <v>119</v>
      </c>
      <c r="BE242" s="150">
        <f>IF(N242="základní",J242,0)</f>
        <v>0</v>
      </c>
      <c r="BF242" s="150">
        <f>IF(N242="snížená",J242,0)</f>
        <v>0</v>
      </c>
      <c r="BG242" s="150">
        <f>IF(N242="zákl. přenesená",J242,0)</f>
        <v>0</v>
      </c>
      <c r="BH242" s="150">
        <f>IF(N242="sníž. přenesená",J242,0)</f>
        <v>0</v>
      </c>
      <c r="BI242" s="150">
        <f>IF(N242="nulová",J242,0)</f>
        <v>0</v>
      </c>
      <c r="BJ242" s="16" t="s">
        <v>75</v>
      </c>
      <c r="BK242" s="150">
        <f>ROUND(I242*H242,2)</f>
        <v>0</v>
      </c>
      <c r="BL242" s="16" t="s">
        <v>126</v>
      </c>
      <c r="BM242" s="149" t="s">
        <v>326</v>
      </c>
    </row>
    <row r="243" spans="1:65" s="2" customFormat="1" ht="19.5">
      <c r="A243" s="31"/>
      <c r="B243" s="32"/>
      <c r="C243" s="31"/>
      <c r="D243" s="151" t="s">
        <v>128</v>
      </c>
      <c r="E243" s="31"/>
      <c r="F243" s="152" t="s">
        <v>327</v>
      </c>
      <c r="G243" s="31"/>
      <c r="H243" s="31"/>
      <c r="I243" s="153"/>
      <c r="J243" s="31"/>
      <c r="K243" s="31"/>
      <c r="L243" s="32"/>
      <c r="M243" s="154"/>
      <c r="N243" s="155"/>
      <c r="O243" s="57"/>
      <c r="P243" s="57"/>
      <c r="Q243" s="57"/>
      <c r="R243" s="57"/>
      <c r="S243" s="57"/>
      <c r="T243" s="58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T243" s="16" t="s">
        <v>128</v>
      </c>
      <c r="AU243" s="16" t="s">
        <v>77</v>
      </c>
    </row>
    <row r="244" spans="1:65" s="2" customFormat="1" ht="33" customHeight="1">
      <c r="A244" s="31"/>
      <c r="B244" s="137"/>
      <c r="C244" s="138" t="s">
        <v>328</v>
      </c>
      <c r="D244" s="138" t="s">
        <v>121</v>
      </c>
      <c r="E244" s="139" t="s">
        <v>329</v>
      </c>
      <c r="F244" s="140" t="s">
        <v>330</v>
      </c>
      <c r="G244" s="141" t="s">
        <v>163</v>
      </c>
      <c r="H244" s="142">
        <v>8</v>
      </c>
      <c r="I244" s="143"/>
      <c r="J244" s="144">
        <f>ROUND(I244*H244,2)</f>
        <v>0</v>
      </c>
      <c r="K244" s="140" t="s">
        <v>125</v>
      </c>
      <c r="L244" s="32"/>
      <c r="M244" s="145" t="s">
        <v>1</v>
      </c>
      <c r="N244" s="146" t="s">
        <v>35</v>
      </c>
      <c r="O244" s="57"/>
      <c r="P244" s="147">
        <f>O244*H244</f>
        <v>0</v>
      </c>
      <c r="Q244" s="147">
        <v>0.15539952000000001</v>
      </c>
      <c r="R244" s="147">
        <f>Q244*H244</f>
        <v>1.2431961600000001</v>
      </c>
      <c r="S244" s="147">
        <v>0</v>
      </c>
      <c r="T244" s="148">
        <f>S244*H244</f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49" t="s">
        <v>126</v>
      </c>
      <c r="AT244" s="149" t="s">
        <v>121</v>
      </c>
      <c r="AU244" s="149" t="s">
        <v>77</v>
      </c>
      <c r="AY244" s="16" t="s">
        <v>119</v>
      </c>
      <c r="BE244" s="150">
        <f>IF(N244="základní",J244,0)</f>
        <v>0</v>
      </c>
      <c r="BF244" s="150">
        <f>IF(N244="snížená",J244,0)</f>
        <v>0</v>
      </c>
      <c r="BG244" s="150">
        <f>IF(N244="zákl. přenesená",J244,0)</f>
        <v>0</v>
      </c>
      <c r="BH244" s="150">
        <f>IF(N244="sníž. přenesená",J244,0)</f>
        <v>0</v>
      </c>
      <c r="BI244" s="150">
        <f>IF(N244="nulová",J244,0)</f>
        <v>0</v>
      </c>
      <c r="BJ244" s="16" t="s">
        <v>75</v>
      </c>
      <c r="BK244" s="150">
        <f>ROUND(I244*H244,2)</f>
        <v>0</v>
      </c>
      <c r="BL244" s="16" t="s">
        <v>126</v>
      </c>
      <c r="BM244" s="149" t="s">
        <v>331</v>
      </c>
    </row>
    <row r="245" spans="1:65" s="2" customFormat="1" ht="29.25">
      <c r="A245" s="31"/>
      <c r="B245" s="32"/>
      <c r="C245" s="31"/>
      <c r="D245" s="151" t="s">
        <v>128</v>
      </c>
      <c r="E245" s="31"/>
      <c r="F245" s="152" t="s">
        <v>332</v>
      </c>
      <c r="G245" s="31"/>
      <c r="H245" s="31"/>
      <c r="I245" s="153"/>
      <c r="J245" s="31"/>
      <c r="K245" s="31"/>
      <c r="L245" s="32"/>
      <c r="M245" s="154"/>
      <c r="N245" s="155"/>
      <c r="O245" s="57"/>
      <c r="P245" s="57"/>
      <c r="Q245" s="57"/>
      <c r="R245" s="57"/>
      <c r="S245" s="57"/>
      <c r="T245" s="58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T245" s="16" t="s">
        <v>128</v>
      </c>
      <c r="AU245" s="16" t="s">
        <v>77</v>
      </c>
    </row>
    <row r="246" spans="1:65" s="2" customFormat="1" ht="16.5" customHeight="1">
      <c r="A246" s="31"/>
      <c r="B246" s="137"/>
      <c r="C246" s="173" t="s">
        <v>333</v>
      </c>
      <c r="D246" s="173" t="s">
        <v>174</v>
      </c>
      <c r="E246" s="174" t="s">
        <v>334</v>
      </c>
      <c r="F246" s="175" t="s">
        <v>335</v>
      </c>
      <c r="G246" s="176" t="s">
        <v>163</v>
      </c>
      <c r="H246" s="177">
        <v>8.16</v>
      </c>
      <c r="I246" s="178"/>
      <c r="J246" s="179">
        <f>ROUND(I246*H246,2)</f>
        <v>0</v>
      </c>
      <c r="K246" s="175" t="s">
        <v>125</v>
      </c>
      <c r="L246" s="180"/>
      <c r="M246" s="181" t="s">
        <v>1</v>
      </c>
      <c r="N246" s="182" t="s">
        <v>35</v>
      </c>
      <c r="O246" s="57"/>
      <c r="P246" s="147">
        <f>O246*H246</f>
        <v>0</v>
      </c>
      <c r="Q246" s="147">
        <v>0.04</v>
      </c>
      <c r="R246" s="147">
        <f>Q246*H246</f>
        <v>0.32640000000000002</v>
      </c>
      <c r="S246" s="147">
        <v>0</v>
      </c>
      <c r="T246" s="148">
        <f>S246*H246</f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49" t="s">
        <v>168</v>
      </c>
      <c r="AT246" s="149" t="s">
        <v>174</v>
      </c>
      <c r="AU246" s="149" t="s">
        <v>77</v>
      </c>
      <c r="AY246" s="16" t="s">
        <v>119</v>
      </c>
      <c r="BE246" s="150">
        <f>IF(N246="základní",J246,0)</f>
        <v>0</v>
      </c>
      <c r="BF246" s="150">
        <f>IF(N246="snížená",J246,0)</f>
        <v>0</v>
      </c>
      <c r="BG246" s="150">
        <f>IF(N246="zákl. přenesená",J246,0)</f>
        <v>0</v>
      </c>
      <c r="BH246" s="150">
        <f>IF(N246="sníž. přenesená",J246,0)</f>
        <v>0</v>
      </c>
      <c r="BI246" s="150">
        <f>IF(N246="nulová",J246,0)</f>
        <v>0</v>
      </c>
      <c r="BJ246" s="16" t="s">
        <v>75</v>
      </c>
      <c r="BK246" s="150">
        <f>ROUND(I246*H246,2)</f>
        <v>0</v>
      </c>
      <c r="BL246" s="16" t="s">
        <v>126</v>
      </c>
      <c r="BM246" s="149" t="s">
        <v>336</v>
      </c>
    </row>
    <row r="247" spans="1:65" s="2" customFormat="1">
      <c r="A247" s="31"/>
      <c r="B247" s="32"/>
      <c r="C247" s="31"/>
      <c r="D247" s="151" t="s">
        <v>128</v>
      </c>
      <c r="E247" s="31"/>
      <c r="F247" s="152" t="s">
        <v>335</v>
      </c>
      <c r="G247" s="31"/>
      <c r="H247" s="31"/>
      <c r="I247" s="153"/>
      <c r="J247" s="31"/>
      <c r="K247" s="31"/>
      <c r="L247" s="32"/>
      <c r="M247" s="154"/>
      <c r="N247" s="155"/>
      <c r="O247" s="57"/>
      <c r="P247" s="57"/>
      <c r="Q247" s="57"/>
      <c r="R247" s="57"/>
      <c r="S247" s="57"/>
      <c r="T247" s="58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T247" s="16" t="s">
        <v>128</v>
      </c>
      <c r="AU247" s="16" t="s">
        <v>77</v>
      </c>
    </row>
    <row r="248" spans="1:65" s="13" customFormat="1">
      <c r="B248" s="156"/>
      <c r="D248" s="151" t="s">
        <v>144</v>
      </c>
      <c r="F248" s="158" t="s">
        <v>337</v>
      </c>
      <c r="H248" s="159">
        <v>8.16</v>
      </c>
      <c r="I248" s="160"/>
      <c r="L248" s="156"/>
      <c r="M248" s="161"/>
      <c r="N248" s="162"/>
      <c r="O248" s="162"/>
      <c r="P248" s="162"/>
      <c r="Q248" s="162"/>
      <c r="R248" s="162"/>
      <c r="S248" s="162"/>
      <c r="T248" s="163"/>
      <c r="AT248" s="157" t="s">
        <v>144</v>
      </c>
      <c r="AU248" s="157" t="s">
        <v>77</v>
      </c>
      <c r="AV248" s="13" t="s">
        <v>77</v>
      </c>
      <c r="AW248" s="13" t="s">
        <v>3</v>
      </c>
      <c r="AX248" s="13" t="s">
        <v>75</v>
      </c>
      <c r="AY248" s="157" t="s">
        <v>119</v>
      </c>
    </row>
    <row r="249" spans="1:65" s="2" customFormat="1" ht="33" customHeight="1">
      <c r="A249" s="31"/>
      <c r="B249" s="137"/>
      <c r="C249" s="138" t="s">
        <v>338</v>
      </c>
      <c r="D249" s="138" t="s">
        <v>121</v>
      </c>
      <c r="E249" s="139" t="s">
        <v>339</v>
      </c>
      <c r="F249" s="140" t="s">
        <v>340</v>
      </c>
      <c r="G249" s="141" t="s">
        <v>163</v>
      </c>
      <c r="H249" s="142">
        <v>33.200000000000003</v>
      </c>
      <c r="I249" s="143"/>
      <c r="J249" s="144">
        <f>ROUND(I249*H249,2)</f>
        <v>0</v>
      </c>
      <c r="K249" s="140" t="s">
        <v>125</v>
      </c>
      <c r="L249" s="32"/>
      <c r="M249" s="145" t="s">
        <v>1</v>
      </c>
      <c r="N249" s="146" t="s">
        <v>35</v>
      </c>
      <c r="O249" s="57"/>
      <c r="P249" s="147">
        <f>O249*H249</f>
        <v>0</v>
      </c>
      <c r="Q249" s="147">
        <v>6.0506299999999998E-4</v>
      </c>
      <c r="R249" s="147">
        <f>Q249*H249</f>
        <v>2.00880916E-2</v>
      </c>
      <c r="S249" s="147">
        <v>0</v>
      </c>
      <c r="T249" s="148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49" t="s">
        <v>126</v>
      </c>
      <c r="AT249" s="149" t="s">
        <v>121</v>
      </c>
      <c r="AU249" s="149" t="s">
        <v>77</v>
      </c>
      <c r="AY249" s="16" t="s">
        <v>119</v>
      </c>
      <c r="BE249" s="150">
        <f>IF(N249="základní",J249,0)</f>
        <v>0</v>
      </c>
      <c r="BF249" s="150">
        <f>IF(N249="snížená",J249,0)</f>
        <v>0</v>
      </c>
      <c r="BG249" s="150">
        <f>IF(N249="zákl. přenesená",J249,0)</f>
        <v>0</v>
      </c>
      <c r="BH249" s="150">
        <f>IF(N249="sníž. přenesená",J249,0)</f>
        <v>0</v>
      </c>
      <c r="BI249" s="150">
        <f>IF(N249="nulová",J249,0)</f>
        <v>0</v>
      </c>
      <c r="BJ249" s="16" t="s">
        <v>75</v>
      </c>
      <c r="BK249" s="150">
        <f>ROUND(I249*H249,2)</f>
        <v>0</v>
      </c>
      <c r="BL249" s="16" t="s">
        <v>126</v>
      </c>
      <c r="BM249" s="149" t="s">
        <v>341</v>
      </c>
    </row>
    <row r="250" spans="1:65" s="2" customFormat="1" ht="39">
      <c r="A250" s="31"/>
      <c r="B250" s="32"/>
      <c r="C250" s="31"/>
      <c r="D250" s="151" t="s">
        <v>128</v>
      </c>
      <c r="E250" s="31"/>
      <c r="F250" s="152" t="s">
        <v>342</v>
      </c>
      <c r="G250" s="31"/>
      <c r="H250" s="31"/>
      <c r="I250" s="153"/>
      <c r="J250" s="31"/>
      <c r="K250" s="31"/>
      <c r="L250" s="32"/>
      <c r="M250" s="154"/>
      <c r="N250" s="155"/>
      <c r="O250" s="57"/>
      <c r="P250" s="57"/>
      <c r="Q250" s="57"/>
      <c r="R250" s="57"/>
      <c r="S250" s="57"/>
      <c r="T250" s="58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T250" s="16" t="s">
        <v>128</v>
      </c>
      <c r="AU250" s="16" t="s">
        <v>77</v>
      </c>
    </row>
    <row r="251" spans="1:65" s="2" customFormat="1" ht="21.75" customHeight="1">
      <c r="A251" s="31"/>
      <c r="B251" s="137"/>
      <c r="C251" s="138" t="s">
        <v>343</v>
      </c>
      <c r="D251" s="138" t="s">
        <v>121</v>
      </c>
      <c r="E251" s="139" t="s">
        <v>344</v>
      </c>
      <c r="F251" s="140" t="s">
        <v>345</v>
      </c>
      <c r="G251" s="141" t="s">
        <v>124</v>
      </c>
      <c r="H251" s="142">
        <v>33.25</v>
      </c>
      <c r="I251" s="143"/>
      <c r="J251" s="144">
        <f>ROUND(I251*H251,2)</f>
        <v>0</v>
      </c>
      <c r="K251" s="140" t="s">
        <v>125</v>
      </c>
      <c r="L251" s="32"/>
      <c r="M251" s="145" t="s">
        <v>1</v>
      </c>
      <c r="N251" s="146" t="s">
        <v>35</v>
      </c>
      <c r="O251" s="57"/>
      <c r="P251" s="147">
        <f>O251*H251</f>
        <v>0</v>
      </c>
      <c r="Q251" s="147">
        <v>4.2000000000000002E-4</v>
      </c>
      <c r="R251" s="147">
        <f>Q251*H251</f>
        <v>1.3965E-2</v>
      </c>
      <c r="S251" s="147">
        <v>0</v>
      </c>
      <c r="T251" s="148">
        <f>S251*H251</f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49" t="s">
        <v>126</v>
      </c>
      <c r="AT251" s="149" t="s">
        <v>121</v>
      </c>
      <c r="AU251" s="149" t="s">
        <v>77</v>
      </c>
      <c r="AY251" s="16" t="s">
        <v>119</v>
      </c>
      <c r="BE251" s="150">
        <f>IF(N251="základní",J251,0)</f>
        <v>0</v>
      </c>
      <c r="BF251" s="150">
        <f>IF(N251="snížená",J251,0)</f>
        <v>0</v>
      </c>
      <c r="BG251" s="150">
        <f>IF(N251="zákl. přenesená",J251,0)</f>
        <v>0</v>
      </c>
      <c r="BH251" s="150">
        <f>IF(N251="sníž. přenesená",J251,0)</f>
        <v>0</v>
      </c>
      <c r="BI251" s="150">
        <f>IF(N251="nulová",J251,0)</f>
        <v>0</v>
      </c>
      <c r="BJ251" s="16" t="s">
        <v>75</v>
      </c>
      <c r="BK251" s="150">
        <f>ROUND(I251*H251,2)</f>
        <v>0</v>
      </c>
      <c r="BL251" s="16" t="s">
        <v>126</v>
      </c>
      <c r="BM251" s="149" t="s">
        <v>346</v>
      </c>
    </row>
    <row r="252" spans="1:65" s="2" customFormat="1">
      <c r="A252" s="31"/>
      <c r="B252" s="32"/>
      <c r="C252" s="31"/>
      <c r="D252" s="151" t="s">
        <v>128</v>
      </c>
      <c r="E252" s="31"/>
      <c r="F252" s="152" t="s">
        <v>347</v>
      </c>
      <c r="G252" s="31"/>
      <c r="H252" s="31"/>
      <c r="I252" s="153"/>
      <c r="J252" s="31"/>
      <c r="K252" s="31"/>
      <c r="L252" s="32"/>
      <c r="M252" s="154"/>
      <c r="N252" s="155"/>
      <c r="O252" s="57"/>
      <c r="P252" s="57"/>
      <c r="Q252" s="57"/>
      <c r="R252" s="57"/>
      <c r="S252" s="57"/>
      <c r="T252" s="58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T252" s="16" t="s">
        <v>128</v>
      </c>
      <c r="AU252" s="16" t="s">
        <v>77</v>
      </c>
    </row>
    <row r="253" spans="1:65" s="2" customFormat="1" ht="24.2" customHeight="1">
      <c r="A253" s="31"/>
      <c r="B253" s="137"/>
      <c r="C253" s="138" t="s">
        <v>348</v>
      </c>
      <c r="D253" s="138" t="s">
        <v>121</v>
      </c>
      <c r="E253" s="139" t="s">
        <v>349</v>
      </c>
      <c r="F253" s="140" t="s">
        <v>350</v>
      </c>
      <c r="G253" s="141" t="s">
        <v>183</v>
      </c>
      <c r="H253" s="142">
        <v>166</v>
      </c>
      <c r="I253" s="143"/>
      <c r="J253" s="144">
        <f>ROUND(I253*H253,2)</f>
        <v>0</v>
      </c>
      <c r="K253" s="140" t="s">
        <v>125</v>
      </c>
      <c r="L253" s="32"/>
      <c r="M253" s="145" t="s">
        <v>1</v>
      </c>
      <c r="N253" s="146" t="s">
        <v>35</v>
      </c>
      <c r="O253" s="57"/>
      <c r="P253" s="147">
        <f>O253*H253</f>
        <v>0</v>
      </c>
      <c r="Q253" s="147">
        <v>1.42788E-5</v>
      </c>
      <c r="R253" s="147">
        <f>Q253*H253</f>
        <v>2.3702808000000001E-3</v>
      </c>
      <c r="S253" s="147">
        <v>0</v>
      </c>
      <c r="T253" s="148">
        <f>S253*H253</f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49" t="s">
        <v>126</v>
      </c>
      <c r="AT253" s="149" t="s">
        <v>121</v>
      </c>
      <c r="AU253" s="149" t="s">
        <v>77</v>
      </c>
      <c r="AY253" s="16" t="s">
        <v>119</v>
      </c>
      <c r="BE253" s="150">
        <f>IF(N253="základní",J253,0)</f>
        <v>0</v>
      </c>
      <c r="BF253" s="150">
        <f>IF(N253="snížená",J253,0)</f>
        <v>0</v>
      </c>
      <c r="BG253" s="150">
        <f>IF(N253="zákl. přenesená",J253,0)</f>
        <v>0</v>
      </c>
      <c r="BH253" s="150">
        <f>IF(N253="sníž. přenesená",J253,0)</f>
        <v>0</v>
      </c>
      <c r="BI253" s="150">
        <f>IF(N253="nulová",J253,0)</f>
        <v>0</v>
      </c>
      <c r="BJ253" s="16" t="s">
        <v>75</v>
      </c>
      <c r="BK253" s="150">
        <f>ROUND(I253*H253,2)</f>
        <v>0</v>
      </c>
      <c r="BL253" s="16" t="s">
        <v>126</v>
      </c>
      <c r="BM253" s="149" t="s">
        <v>351</v>
      </c>
    </row>
    <row r="254" spans="1:65" s="2" customFormat="1" ht="19.5">
      <c r="A254" s="31"/>
      <c r="B254" s="32"/>
      <c r="C254" s="31"/>
      <c r="D254" s="151" t="s">
        <v>128</v>
      </c>
      <c r="E254" s="31"/>
      <c r="F254" s="152" t="s">
        <v>352</v>
      </c>
      <c r="G254" s="31"/>
      <c r="H254" s="31"/>
      <c r="I254" s="153"/>
      <c r="J254" s="31"/>
      <c r="K254" s="31"/>
      <c r="L254" s="32"/>
      <c r="M254" s="154"/>
      <c r="N254" s="155"/>
      <c r="O254" s="57"/>
      <c r="P254" s="57"/>
      <c r="Q254" s="57"/>
      <c r="R254" s="57"/>
      <c r="S254" s="57"/>
      <c r="T254" s="58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T254" s="16" t="s">
        <v>128</v>
      </c>
      <c r="AU254" s="16" t="s">
        <v>77</v>
      </c>
    </row>
    <row r="255" spans="1:65" s="2" customFormat="1" ht="16.5" customHeight="1">
      <c r="A255" s="31"/>
      <c r="B255" s="137"/>
      <c r="C255" s="138" t="s">
        <v>353</v>
      </c>
      <c r="D255" s="138" t="s">
        <v>121</v>
      </c>
      <c r="E255" s="139" t="s">
        <v>354</v>
      </c>
      <c r="F255" s="140" t="s">
        <v>355</v>
      </c>
      <c r="G255" s="141" t="s">
        <v>141</v>
      </c>
      <c r="H255" s="142">
        <v>5.89</v>
      </c>
      <c r="I255" s="143"/>
      <c r="J255" s="144">
        <f>ROUND(I255*H255,2)</f>
        <v>0</v>
      </c>
      <c r="K255" s="140" t="s">
        <v>125</v>
      </c>
      <c r="L255" s="32"/>
      <c r="M255" s="145" t="s">
        <v>1</v>
      </c>
      <c r="N255" s="146" t="s">
        <v>35</v>
      </c>
      <c r="O255" s="57"/>
      <c r="P255" s="147">
        <f>O255*H255</f>
        <v>0</v>
      </c>
      <c r="Q255" s="147">
        <v>0.121711072</v>
      </c>
      <c r="R255" s="147">
        <f>Q255*H255</f>
        <v>0.71687821407999996</v>
      </c>
      <c r="S255" s="147">
        <v>2.4</v>
      </c>
      <c r="T255" s="148">
        <f>S255*H255</f>
        <v>14.135999999999999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49" t="s">
        <v>126</v>
      </c>
      <c r="AT255" s="149" t="s">
        <v>121</v>
      </c>
      <c r="AU255" s="149" t="s">
        <v>77</v>
      </c>
      <c r="AY255" s="16" t="s">
        <v>119</v>
      </c>
      <c r="BE255" s="150">
        <f>IF(N255="základní",J255,0)</f>
        <v>0</v>
      </c>
      <c r="BF255" s="150">
        <f>IF(N255="snížená",J255,0)</f>
        <v>0</v>
      </c>
      <c r="BG255" s="150">
        <f>IF(N255="zákl. přenesená",J255,0)</f>
        <v>0</v>
      </c>
      <c r="BH255" s="150">
        <f>IF(N255="sníž. přenesená",J255,0)</f>
        <v>0</v>
      </c>
      <c r="BI255" s="150">
        <f>IF(N255="nulová",J255,0)</f>
        <v>0</v>
      </c>
      <c r="BJ255" s="16" t="s">
        <v>75</v>
      </c>
      <c r="BK255" s="150">
        <f>ROUND(I255*H255,2)</f>
        <v>0</v>
      </c>
      <c r="BL255" s="16" t="s">
        <v>126</v>
      </c>
      <c r="BM255" s="149" t="s">
        <v>356</v>
      </c>
    </row>
    <row r="256" spans="1:65" s="2" customFormat="1" ht="19.5">
      <c r="A256" s="31"/>
      <c r="B256" s="32"/>
      <c r="C256" s="31"/>
      <c r="D256" s="151" t="s">
        <v>128</v>
      </c>
      <c r="E256" s="31"/>
      <c r="F256" s="152" t="s">
        <v>357</v>
      </c>
      <c r="G256" s="31"/>
      <c r="H256" s="31"/>
      <c r="I256" s="153"/>
      <c r="J256" s="31"/>
      <c r="K256" s="31"/>
      <c r="L256" s="32"/>
      <c r="M256" s="154"/>
      <c r="N256" s="155"/>
      <c r="O256" s="57"/>
      <c r="P256" s="57"/>
      <c r="Q256" s="57"/>
      <c r="R256" s="57"/>
      <c r="S256" s="57"/>
      <c r="T256" s="58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T256" s="16" t="s">
        <v>128</v>
      </c>
      <c r="AU256" s="16" t="s">
        <v>77</v>
      </c>
    </row>
    <row r="257" spans="1:65" s="2" customFormat="1" ht="29.25">
      <c r="A257" s="31"/>
      <c r="B257" s="32"/>
      <c r="C257" s="31"/>
      <c r="D257" s="151" t="s">
        <v>166</v>
      </c>
      <c r="E257" s="31"/>
      <c r="F257" s="172" t="s">
        <v>358</v>
      </c>
      <c r="G257" s="31"/>
      <c r="H257" s="31"/>
      <c r="I257" s="153"/>
      <c r="J257" s="31"/>
      <c r="K257" s="31"/>
      <c r="L257" s="32"/>
      <c r="M257" s="154"/>
      <c r="N257" s="155"/>
      <c r="O257" s="57"/>
      <c r="P257" s="57"/>
      <c r="Q257" s="57"/>
      <c r="R257" s="57"/>
      <c r="S257" s="57"/>
      <c r="T257" s="58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T257" s="16" t="s">
        <v>166</v>
      </c>
      <c r="AU257" s="16" t="s">
        <v>77</v>
      </c>
    </row>
    <row r="258" spans="1:65" s="2" customFormat="1" ht="24.2" customHeight="1">
      <c r="A258" s="31"/>
      <c r="B258" s="137"/>
      <c r="C258" s="138" t="s">
        <v>359</v>
      </c>
      <c r="D258" s="138" t="s">
        <v>121</v>
      </c>
      <c r="E258" s="139" t="s">
        <v>360</v>
      </c>
      <c r="F258" s="140" t="s">
        <v>361</v>
      </c>
      <c r="G258" s="141" t="s">
        <v>163</v>
      </c>
      <c r="H258" s="142">
        <v>18</v>
      </c>
      <c r="I258" s="143"/>
      <c r="J258" s="144">
        <f>ROUND(I258*H258,2)</f>
        <v>0</v>
      </c>
      <c r="K258" s="140" t="s">
        <v>125</v>
      </c>
      <c r="L258" s="32"/>
      <c r="M258" s="145" t="s">
        <v>1</v>
      </c>
      <c r="N258" s="146" t="s">
        <v>35</v>
      </c>
      <c r="O258" s="57"/>
      <c r="P258" s="147">
        <f>O258*H258</f>
        <v>0</v>
      </c>
      <c r="Q258" s="147">
        <v>0</v>
      </c>
      <c r="R258" s="147">
        <f>Q258*H258</f>
        <v>0</v>
      </c>
      <c r="S258" s="147">
        <v>2.5000000000000001E-2</v>
      </c>
      <c r="T258" s="148">
        <f>S258*H258</f>
        <v>0.45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49" t="s">
        <v>126</v>
      </c>
      <c r="AT258" s="149" t="s">
        <v>121</v>
      </c>
      <c r="AU258" s="149" t="s">
        <v>77</v>
      </c>
      <c r="AY258" s="16" t="s">
        <v>119</v>
      </c>
      <c r="BE258" s="150">
        <f>IF(N258="základní",J258,0)</f>
        <v>0</v>
      </c>
      <c r="BF258" s="150">
        <f>IF(N258="snížená",J258,0)</f>
        <v>0</v>
      </c>
      <c r="BG258" s="150">
        <f>IF(N258="zákl. přenesená",J258,0)</f>
        <v>0</v>
      </c>
      <c r="BH258" s="150">
        <f>IF(N258="sníž. přenesená",J258,0)</f>
        <v>0</v>
      </c>
      <c r="BI258" s="150">
        <f>IF(N258="nulová",J258,0)</f>
        <v>0</v>
      </c>
      <c r="BJ258" s="16" t="s">
        <v>75</v>
      </c>
      <c r="BK258" s="150">
        <f>ROUND(I258*H258,2)</f>
        <v>0</v>
      </c>
      <c r="BL258" s="16" t="s">
        <v>126</v>
      </c>
      <c r="BM258" s="149" t="s">
        <v>362</v>
      </c>
    </row>
    <row r="259" spans="1:65" s="2" customFormat="1" ht="48.75">
      <c r="A259" s="31"/>
      <c r="B259" s="32"/>
      <c r="C259" s="31"/>
      <c r="D259" s="151" t="s">
        <v>128</v>
      </c>
      <c r="E259" s="31"/>
      <c r="F259" s="152" t="s">
        <v>363</v>
      </c>
      <c r="G259" s="31"/>
      <c r="H259" s="31"/>
      <c r="I259" s="153"/>
      <c r="J259" s="31"/>
      <c r="K259" s="31"/>
      <c r="L259" s="32"/>
      <c r="M259" s="154"/>
      <c r="N259" s="155"/>
      <c r="O259" s="57"/>
      <c r="P259" s="57"/>
      <c r="Q259" s="57"/>
      <c r="R259" s="57"/>
      <c r="S259" s="57"/>
      <c r="T259" s="58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T259" s="16" t="s">
        <v>128</v>
      </c>
      <c r="AU259" s="16" t="s">
        <v>77</v>
      </c>
    </row>
    <row r="260" spans="1:65" s="2" customFormat="1" ht="33" customHeight="1">
      <c r="A260" s="31"/>
      <c r="B260" s="137"/>
      <c r="C260" s="138" t="s">
        <v>364</v>
      </c>
      <c r="D260" s="138" t="s">
        <v>121</v>
      </c>
      <c r="E260" s="139" t="s">
        <v>365</v>
      </c>
      <c r="F260" s="140" t="s">
        <v>366</v>
      </c>
      <c r="G260" s="141" t="s">
        <v>183</v>
      </c>
      <c r="H260" s="142">
        <v>166.25</v>
      </c>
      <c r="I260" s="143"/>
      <c r="J260" s="144">
        <f>ROUND(I260*H260,2)</f>
        <v>0</v>
      </c>
      <c r="K260" s="140" t="s">
        <v>125</v>
      </c>
      <c r="L260" s="32"/>
      <c r="M260" s="145" t="s">
        <v>1</v>
      </c>
      <c r="N260" s="146" t="s">
        <v>35</v>
      </c>
      <c r="O260" s="57"/>
      <c r="P260" s="147">
        <f>O260*H260</f>
        <v>0</v>
      </c>
      <c r="Q260" s="147">
        <v>1.91E-5</v>
      </c>
      <c r="R260" s="147">
        <f>Q260*H260</f>
        <v>3.1753749999999998E-3</v>
      </c>
      <c r="S260" s="147">
        <v>0</v>
      </c>
      <c r="T260" s="148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49" t="s">
        <v>126</v>
      </c>
      <c r="AT260" s="149" t="s">
        <v>121</v>
      </c>
      <c r="AU260" s="149" t="s">
        <v>77</v>
      </c>
      <c r="AY260" s="16" t="s">
        <v>119</v>
      </c>
      <c r="BE260" s="150">
        <f>IF(N260="základní",J260,0)</f>
        <v>0</v>
      </c>
      <c r="BF260" s="150">
        <f>IF(N260="snížená",J260,0)</f>
        <v>0</v>
      </c>
      <c r="BG260" s="150">
        <f>IF(N260="zákl. přenesená",J260,0)</f>
        <v>0</v>
      </c>
      <c r="BH260" s="150">
        <f>IF(N260="sníž. přenesená",J260,0)</f>
        <v>0</v>
      </c>
      <c r="BI260" s="150">
        <f>IF(N260="nulová",J260,0)</f>
        <v>0</v>
      </c>
      <c r="BJ260" s="16" t="s">
        <v>75</v>
      </c>
      <c r="BK260" s="150">
        <f>ROUND(I260*H260,2)</f>
        <v>0</v>
      </c>
      <c r="BL260" s="16" t="s">
        <v>126</v>
      </c>
      <c r="BM260" s="149" t="s">
        <v>367</v>
      </c>
    </row>
    <row r="261" spans="1:65" s="2" customFormat="1" ht="19.5">
      <c r="A261" s="31"/>
      <c r="B261" s="32"/>
      <c r="C261" s="31"/>
      <c r="D261" s="151" t="s">
        <v>128</v>
      </c>
      <c r="E261" s="31"/>
      <c r="F261" s="152" t="s">
        <v>368</v>
      </c>
      <c r="G261" s="31"/>
      <c r="H261" s="31"/>
      <c r="I261" s="153"/>
      <c r="J261" s="31"/>
      <c r="K261" s="31"/>
      <c r="L261" s="32"/>
      <c r="M261" s="154"/>
      <c r="N261" s="155"/>
      <c r="O261" s="57"/>
      <c r="P261" s="57"/>
      <c r="Q261" s="57"/>
      <c r="R261" s="57"/>
      <c r="S261" s="57"/>
      <c r="T261" s="58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T261" s="16" t="s">
        <v>128</v>
      </c>
      <c r="AU261" s="16" t="s">
        <v>77</v>
      </c>
    </row>
    <row r="262" spans="1:65" s="2" customFormat="1" ht="24.2" customHeight="1">
      <c r="A262" s="31"/>
      <c r="B262" s="137"/>
      <c r="C262" s="138" t="s">
        <v>369</v>
      </c>
      <c r="D262" s="138" t="s">
        <v>121</v>
      </c>
      <c r="E262" s="139" t="s">
        <v>370</v>
      </c>
      <c r="F262" s="140" t="s">
        <v>371</v>
      </c>
      <c r="G262" s="141" t="s">
        <v>163</v>
      </c>
      <c r="H262" s="142">
        <v>1.2</v>
      </c>
      <c r="I262" s="143"/>
      <c r="J262" s="144">
        <f>ROUND(I262*H262,2)</f>
        <v>0</v>
      </c>
      <c r="K262" s="140" t="s">
        <v>125</v>
      </c>
      <c r="L262" s="32"/>
      <c r="M262" s="145" t="s">
        <v>1</v>
      </c>
      <c r="N262" s="146" t="s">
        <v>35</v>
      </c>
      <c r="O262" s="57"/>
      <c r="P262" s="147">
        <f>O262*H262</f>
        <v>0</v>
      </c>
      <c r="Q262" s="147">
        <v>3.4499999999999999E-3</v>
      </c>
      <c r="R262" s="147">
        <f>Q262*H262</f>
        <v>4.1399999999999996E-3</v>
      </c>
      <c r="S262" s="147">
        <v>8.6999999999999994E-2</v>
      </c>
      <c r="T262" s="148">
        <f>S262*H262</f>
        <v>0.10439999999999999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49" t="s">
        <v>126</v>
      </c>
      <c r="AT262" s="149" t="s">
        <v>121</v>
      </c>
      <c r="AU262" s="149" t="s">
        <v>77</v>
      </c>
      <c r="AY262" s="16" t="s">
        <v>119</v>
      </c>
      <c r="BE262" s="150">
        <f>IF(N262="základní",J262,0)</f>
        <v>0</v>
      </c>
      <c r="BF262" s="150">
        <f>IF(N262="snížená",J262,0)</f>
        <v>0</v>
      </c>
      <c r="BG262" s="150">
        <f>IF(N262="zákl. přenesená",J262,0)</f>
        <v>0</v>
      </c>
      <c r="BH262" s="150">
        <f>IF(N262="sníž. přenesená",J262,0)</f>
        <v>0</v>
      </c>
      <c r="BI262" s="150">
        <f>IF(N262="nulová",J262,0)</f>
        <v>0</v>
      </c>
      <c r="BJ262" s="16" t="s">
        <v>75</v>
      </c>
      <c r="BK262" s="150">
        <f>ROUND(I262*H262,2)</f>
        <v>0</v>
      </c>
      <c r="BL262" s="16" t="s">
        <v>126</v>
      </c>
      <c r="BM262" s="149" t="s">
        <v>372</v>
      </c>
    </row>
    <row r="263" spans="1:65" s="2" customFormat="1" ht="29.25">
      <c r="A263" s="31"/>
      <c r="B263" s="32"/>
      <c r="C263" s="31"/>
      <c r="D263" s="151" t="s">
        <v>128</v>
      </c>
      <c r="E263" s="31"/>
      <c r="F263" s="152" t="s">
        <v>373</v>
      </c>
      <c r="G263" s="31"/>
      <c r="H263" s="31"/>
      <c r="I263" s="153"/>
      <c r="J263" s="31"/>
      <c r="K263" s="31"/>
      <c r="L263" s="32"/>
      <c r="M263" s="154"/>
      <c r="N263" s="155"/>
      <c r="O263" s="57"/>
      <c r="P263" s="57"/>
      <c r="Q263" s="57"/>
      <c r="R263" s="57"/>
      <c r="S263" s="57"/>
      <c r="T263" s="58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T263" s="16" t="s">
        <v>128</v>
      </c>
      <c r="AU263" s="16" t="s">
        <v>77</v>
      </c>
    </row>
    <row r="264" spans="1:65" s="2" customFormat="1" ht="24.2" customHeight="1">
      <c r="A264" s="31"/>
      <c r="B264" s="137"/>
      <c r="C264" s="138" t="s">
        <v>374</v>
      </c>
      <c r="D264" s="138" t="s">
        <v>121</v>
      </c>
      <c r="E264" s="139" t="s">
        <v>375</v>
      </c>
      <c r="F264" s="140" t="s">
        <v>376</v>
      </c>
      <c r="G264" s="141" t="s">
        <v>124</v>
      </c>
      <c r="H264" s="142">
        <v>105.25</v>
      </c>
      <c r="I264" s="143"/>
      <c r="J264" s="144">
        <f>ROUND(I264*H264,2)</f>
        <v>0</v>
      </c>
      <c r="K264" s="140" t="s">
        <v>125</v>
      </c>
      <c r="L264" s="32"/>
      <c r="M264" s="145" t="s">
        <v>1</v>
      </c>
      <c r="N264" s="146" t="s">
        <v>35</v>
      </c>
      <c r="O264" s="57"/>
      <c r="P264" s="147">
        <f>O264*H264</f>
        <v>0</v>
      </c>
      <c r="Q264" s="147">
        <v>6.5000000000000002E-2</v>
      </c>
      <c r="R264" s="147">
        <f>Q264*H264</f>
        <v>6.8412500000000005</v>
      </c>
      <c r="S264" s="147">
        <v>0.13</v>
      </c>
      <c r="T264" s="148">
        <f>S264*H264</f>
        <v>13.682500000000001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49" t="s">
        <v>126</v>
      </c>
      <c r="AT264" s="149" t="s">
        <v>121</v>
      </c>
      <c r="AU264" s="149" t="s">
        <v>77</v>
      </c>
      <c r="AY264" s="16" t="s">
        <v>119</v>
      </c>
      <c r="BE264" s="150">
        <f>IF(N264="základní",J264,0)</f>
        <v>0</v>
      </c>
      <c r="BF264" s="150">
        <f>IF(N264="snížená",J264,0)</f>
        <v>0</v>
      </c>
      <c r="BG264" s="150">
        <f>IF(N264="zákl. přenesená",J264,0)</f>
        <v>0</v>
      </c>
      <c r="BH264" s="150">
        <f>IF(N264="sníž. přenesená",J264,0)</f>
        <v>0</v>
      </c>
      <c r="BI264" s="150">
        <f>IF(N264="nulová",J264,0)</f>
        <v>0</v>
      </c>
      <c r="BJ264" s="16" t="s">
        <v>75</v>
      </c>
      <c r="BK264" s="150">
        <f>ROUND(I264*H264,2)</f>
        <v>0</v>
      </c>
      <c r="BL264" s="16" t="s">
        <v>126</v>
      </c>
      <c r="BM264" s="149" t="s">
        <v>377</v>
      </c>
    </row>
    <row r="265" spans="1:65" s="2" customFormat="1" ht="19.5">
      <c r="A265" s="31"/>
      <c r="B265" s="32"/>
      <c r="C265" s="31"/>
      <c r="D265" s="151" t="s">
        <v>128</v>
      </c>
      <c r="E265" s="31"/>
      <c r="F265" s="152" t="s">
        <v>378</v>
      </c>
      <c r="G265" s="31"/>
      <c r="H265" s="31"/>
      <c r="I265" s="153"/>
      <c r="J265" s="31"/>
      <c r="K265" s="31"/>
      <c r="L265" s="32"/>
      <c r="M265" s="154"/>
      <c r="N265" s="155"/>
      <c r="O265" s="57"/>
      <c r="P265" s="57"/>
      <c r="Q265" s="57"/>
      <c r="R265" s="57"/>
      <c r="S265" s="57"/>
      <c r="T265" s="58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T265" s="16" t="s">
        <v>128</v>
      </c>
      <c r="AU265" s="16" t="s">
        <v>77</v>
      </c>
    </row>
    <row r="266" spans="1:65" s="2" customFormat="1" ht="24.2" customHeight="1">
      <c r="A266" s="31"/>
      <c r="B266" s="137"/>
      <c r="C266" s="138" t="s">
        <v>379</v>
      </c>
      <c r="D266" s="138" t="s">
        <v>121</v>
      </c>
      <c r="E266" s="139" t="s">
        <v>380</v>
      </c>
      <c r="F266" s="140" t="s">
        <v>381</v>
      </c>
      <c r="G266" s="141" t="s">
        <v>124</v>
      </c>
      <c r="H266" s="142">
        <v>105.25</v>
      </c>
      <c r="I266" s="143"/>
      <c r="J266" s="144">
        <f>ROUND(I266*H266,2)</f>
        <v>0</v>
      </c>
      <c r="K266" s="140" t="s">
        <v>125</v>
      </c>
      <c r="L266" s="32"/>
      <c r="M266" s="145" t="s">
        <v>1</v>
      </c>
      <c r="N266" s="146" t="s">
        <v>35</v>
      </c>
      <c r="O266" s="57"/>
      <c r="P266" s="147">
        <f>O266*H266</f>
        <v>0</v>
      </c>
      <c r="Q266" s="147">
        <v>0</v>
      </c>
      <c r="R266" s="147">
        <f>Q266*H266</f>
        <v>0</v>
      </c>
      <c r="S266" s="147">
        <v>0</v>
      </c>
      <c r="T266" s="148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49" t="s">
        <v>126</v>
      </c>
      <c r="AT266" s="149" t="s">
        <v>121</v>
      </c>
      <c r="AU266" s="149" t="s">
        <v>77</v>
      </c>
      <c r="AY266" s="16" t="s">
        <v>119</v>
      </c>
      <c r="BE266" s="150">
        <f>IF(N266="základní",J266,0)</f>
        <v>0</v>
      </c>
      <c r="BF266" s="150">
        <f>IF(N266="snížená",J266,0)</f>
        <v>0</v>
      </c>
      <c r="BG266" s="150">
        <f>IF(N266="zákl. přenesená",J266,0)</f>
        <v>0</v>
      </c>
      <c r="BH266" s="150">
        <f>IF(N266="sníž. přenesená",J266,0)</f>
        <v>0</v>
      </c>
      <c r="BI266" s="150">
        <f>IF(N266="nulová",J266,0)</f>
        <v>0</v>
      </c>
      <c r="BJ266" s="16" t="s">
        <v>75</v>
      </c>
      <c r="BK266" s="150">
        <f>ROUND(I266*H266,2)</f>
        <v>0</v>
      </c>
      <c r="BL266" s="16" t="s">
        <v>126</v>
      </c>
      <c r="BM266" s="149" t="s">
        <v>382</v>
      </c>
    </row>
    <row r="267" spans="1:65" s="2" customFormat="1">
      <c r="A267" s="31"/>
      <c r="B267" s="32"/>
      <c r="C267" s="31"/>
      <c r="D267" s="151" t="s">
        <v>128</v>
      </c>
      <c r="E267" s="31"/>
      <c r="F267" s="152" t="s">
        <v>381</v>
      </c>
      <c r="G267" s="31"/>
      <c r="H267" s="31"/>
      <c r="I267" s="153"/>
      <c r="J267" s="31"/>
      <c r="K267" s="31"/>
      <c r="L267" s="32"/>
      <c r="M267" s="154"/>
      <c r="N267" s="155"/>
      <c r="O267" s="57"/>
      <c r="P267" s="57"/>
      <c r="Q267" s="57"/>
      <c r="R267" s="57"/>
      <c r="S267" s="57"/>
      <c r="T267" s="58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T267" s="16" t="s">
        <v>128</v>
      </c>
      <c r="AU267" s="16" t="s">
        <v>77</v>
      </c>
    </row>
    <row r="268" spans="1:65" s="2" customFormat="1" ht="24.2" customHeight="1">
      <c r="A268" s="31"/>
      <c r="B268" s="137"/>
      <c r="C268" s="138" t="s">
        <v>383</v>
      </c>
      <c r="D268" s="138" t="s">
        <v>121</v>
      </c>
      <c r="E268" s="139" t="s">
        <v>384</v>
      </c>
      <c r="F268" s="140" t="s">
        <v>385</v>
      </c>
      <c r="G268" s="141" t="s">
        <v>124</v>
      </c>
      <c r="H268" s="142">
        <v>5.4</v>
      </c>
      <c r="I268" s="143"/>
      <c r="J268" s="144">
        <f>ROUND(I268*H268,2)</f>
        <v>0</v>
      </c>
      <c r="K268" s="140" t="s">
        <v>125</v>
      </c>
      <c r="L268" s="32"/>
      <c r="M268" s="145" t="s">
        <v>1</v>
      </c>
      <c r="N268" s="146" t="s">
        <v>35</v>
      </c>
      <c r="O268" s="57"/>
      <c r="P268" s="147">
        <f>O268*H268</f>
        <v>0</v>
      </c>
      <c r="Q268" s="147">
        <v>3.0339299999999998E-3</v>
      </c>
      <c r="R268" s="147">
        <f>Q268*H268</f>
        <v>1.6383221999999999E-2</v>
      </c>
      <c r="S268" s="147">
        <v>0</v>
      </c>
      <c r="T268" s="148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49" t="s">
        <v>126</v>
      </c>
      <c r="AT268" s="149" t="s">
        <v>121</v>
      </c>
      <c r="AU268" s="149" t="s">
        <v>77</v>
      </c>
      <c r="AY268" s="16" t="s">
        <v>119</v>
      </c>
      <c r="BE268" s="150">
        <f>IF(N268="základní",J268,0)</f>
        <v>0</v>
      </c>
      <c r="BF268" s="150">
        <f>IF(N268="snížená",J268,0)</f>
        <v>0</v>
      </c>
      <c r="BG268" s="150">
        <f>IF(N268="zákl. přenesená",J268,0)</f>
        <v>0</v>
      </c>
      <c r="BH268" s="150">
        <f>IF(N268="sníž. přenesená",J268,0)</f>
        <v>0</v>
      </c>
      <c r="BI268" s="150">
        <f>IF(N268="nulová",J268,0)</f>
        <v>0</v>
      </c>
      <c r="BJ268" s="16" t="s">
        <v>75</v>
      </c>
      <c r="BK268" s="150">
        <f>ROUND(I268*H268,2)</f>
        <v>0</v>
      </c>
      <c r="BL268" s="16" t="s">
        <v>126</v>
      </c>
      <c r="BM268" s="149" t="s">
        <v>386</v>
      </c>
    </row>
    <row r="269" spans="1:65" s="2" customFormat="1" ht="19.5">
      <c r="A269" s="31"/>
      <c r="B269" s="32"/>
      <c r="C269" s="31"/>
      <c r="D269" s="151" t="s">
        <v>128</v>
      </c>
      <c r="E269" s="31"/>
      <c r="F269" s="152" t="s">
        <v>387</v>
      </c>
      <c r="G269" s="31"/>
      <c r="H269" s="31"/>
      <c r="I269" s="153"/>
      <c r="J269" s="31"/>
      <c r="K269" s="31"/>
      <c r="L269" s="32"/>
      <c r="M269" s="154"/>
      <c r="N269" s="155"/>
      <c r="O269" s="57"/>
      <c r="P269" s="57"/>
      <c r="Q269" s="57"/>
      <c r="R269" s="57"/>
      <c r="S269" s="57"/>
      <c r="T269" s="58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T269" s="16" t="s">
        <v>128</v>
      </c>
      <c r="AU269" s="16" t="s">
        <v>77</v>
      </c>
    </row>
    <row r="270" spans="1:65" s="12" customFormat="1" ht="22.9" customHeight="1">
      <c r="B270" s="124"/>
      <c r="D270" s="125" t="s">
        <v>69</v>
      </c>
      <c r="E270" s="135" t="s">
        <v>388</v>
      </c>
      <c r="F270" s="135" t="s">
        <v>389</v>
      </c>
      <c r="I270" s="127"/>
      <c r="J270" s="136">
        <f>BK270</f>
        <v>0</v>
      </c>
      <c r="L270" s="124"/>
      <c r="M270" s="129"/>
      <c r="N270" s="130"/>
      <c r="O270" s="130"/>
      <c r="P270" s="131">
        <f>SUM(P271:P281)</f>
        <v>0</v>
      </c>
      <c r="Q270" s="130"/>
      <c r="R270" s="131">
        <f>SUM(R271:R281)</f>
        <v>0</v>
      </c>
      <c r="S270" s="130"/>
      <c r="T270" s="132">
        <f>SUM(T271:T281)</f>
        <v>0</v>
      </c>
      <c r="AR270" s="125" t="s">
        <v>75</v>
      </c>
      <c r="AT270" s="133" t="s">
        <v>69</v>
      </c>
      <c r="AU270" s="133" t="s">
        <v>75</v>
      </c>
      <c r="AY270" s="125" t="s">
        <v>119</v>
      </c>
      <c r="BK270" s="134">
        <f>SUM(BK271:BK281)</f>
        <v>0</v>
      </c>
    </row>
    <row r="271" spans="1:65" s="2" customFormat="1" ht="33" customHeight="1">
      <c r="A271" s="31"/>
      <c r="B271" s="137"/>
      <c r="C271" s="138" t="s">
        <v>390</v>
      </c>
      <c r="D271" s="138" t="s">
        <v>121</v>
      </c>
      <c r="E271" s="139" t="s">
        <v>391</v>
      </c>
      <c r="F271" s="140" t="s">
        <v>392</v>
      </c>
      <c r="G271" s="141" t="s">
        <v>206</v>
      </c>
      <c r="H271" s="142">
        <v>0.42</v>
      </c>
      <c r="I271" s="143"/>
      <c r="J271" s="144">
        <f>ROUND(I271*H271,2)</f>
        <v>0</v>
      </c>
      <c r="K271" s="140" t="s">
        <v>125</v>
      </c>
      <c r="L271" s="32"/>
      <c r="M271" s="145" t="s">
        <v>1</v>
      </c>
      <c r="N271" s="146" t="s">
        <v>35</v>
      </c>
      <c r="O271" s="57"/>
      <c r="P271" s="147">
        <f>O271*H271</f>
        <v>0</v>
      </c>
      <c r="Q271" s="147">
        <v>0</v>
      </c>
      <c r="R271" s="147">
        <f>Q271*H271</f>
        <v>0</v>
      </c>
      <c r="S271" s="147">
        <v>0</v>
      </c>
      <c r="T271" s="148">
        <f>S271*H271</f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49" t="s">
        <v>126</v>
      </c>
      <c r="AT271" s="149" t="s">
        <v>121</v>
      </c>
      <c r="AU271" s="149" t="s">
        <v>77</v>
      </c>
      <c r="AY271" s="16" t="s">
        <v>119</v>
      </c>
      <c r="BE271" s="150">
        <f>IF(N271="základní",J271,0)</f>
        <v>0</v>
      </c>
      <c r="BF271" s="150">
        <f>IF(N271="snížená",J271,0)</f>
        <v>0</v>
      </c>
      <c r="BG271" s="150">
        <f>IF(N271="zákl. přenesená",J271,0)</f>
        <v>0</v>
      </c>
      <c r="BH271" s="150">
        <f>IF(N271="sníž. přenesená",J271,0)</f>
        <v>0</v>
      </c>
      <c r="BI271" s="150">
        <f>IF(N271="nulová",J271,0)</f>
        <v>0</v>
      </c>
      <c r="BJ271" s="16" t="s">
        <v>75</v>
      </c>
      <c r="BK271" s="150">
        <f>ROUND(I271*H271,2)</f>
        <v>0</v>
      </c>
      <c r="BL271" s="16" t="s">
        <v>126</v>
      </c>
      <c r="BM271" s="149" t="s">
        <v>393</v>
      </c>
    </row>
    <row r="272" spans="1:65" s="2" customFormat="1" ht="29.25">
      <c r="A272" s="31"/>
      <c r="B272" s="32"/>
      <c r="C272" s="31"/>
      <c r="D272" s="151" t="s">
        <v>128</v>
      </c>
      <c r="E272" s="31"/>
      <c r="F272" s="152" t="s">
        <v>394</v>
      </c>
      <c r="G272" s="31"/>
      <c r="H272" s="31"/>
      <c r="I272" s="153"/>
      <c r="J272" s="31"/>
      <c r="K272" s="31"/>
      <c r="L272" s="32"/>
      <c r="M272" s="154"/>
      <c r="N272" s="155"/>
      <c r="O272" s="57"/>
      <c r="P272" s="57"/>
      <c r="Q272" s="57"/>
      <c r="R272" s="57"/>
      <c r="S272" s="57"/>
      <c r="T272" s="58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T272" s="16" t="s">
        <v>128</v>
      </c>
      <c r="AU272" s="16" t="s">
        <v>77</v>
      </c>
    </row>
    <row r="273" spans="1:65" s="2" customFormat="1" ht="24.2" customHeight="1">
      <c r="A273" s="31"/>
      <c r="B273" s="137"/>
      <c r="C273" s="138" t="s">
        <v>395</v>
      </c>
      <c r="D273" s="138" t="s">
        <v>121</v>
      </c>
      <c r="E273" s="139" t="s">
        <v>396</v>
      </c>
      <c r="F273" s="140" t="s">
        <v>397</v>
      </c>
      <c r="G273" s="141" t="s">
        <v>206</v>
      </c>
      <c r="H273" s="142">
        <v>103.673</v>
      </c>
      <c r="I273" s="143"/>
      <c r="J273" s="144">
        <f>ROUND(I273*H273,2)</f>
        <v>0</v>
      </c>
      <c r="K273" s="140" t="s">
        <v>125</v>
      </c>
      <c r="L273" s="32"/>
      <c r="M273" s="145" t="s">
        <v>1</v>
      </c>
      <c r="N273" s="146" t="s">
        <v>35</v>
      </c>
      <c r="O273" s="57"/>
      <c r="P273" s="147">
        <f>O273*H273</f>
        <v>0</v>
      </c>
      <c r="Q273" s="147">
        <v>0</v>
      </c>
      <c r="R273" s="147">
        <f>Q273*H273</f>
        <v>0</v>
      </c>
      <c r="S273" s="147">
        <v>0</v>
      </c>
      <c r="T273" s="148">
        <f>S273*H273</f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49" t="s">
        <v>126</v>
      </c>
      <c r="AT273" s="149" t="s">
        <v>121</v>
      </c>
      <c r="AU273" s="149" t="s">
        <v>77</v>
      </c>
      <c r="AY273" s="16" t="s">
        <v>119</v>
      </c>
      <c r="BE273" s="150">
        <f>IF(N273="základní",J273,0)</f>
        <v>0</v>
      </c>
      <c r="BF273" s="150">
        <f>IF(N273="snížená",J273,0)</f>
        <v>0</v>
      </c>
      <c r="BG273" s="150">
        <f>IF(N273="zákl. přenesená",J273,0)</f>
        <v>0</v>
      </c>
      <c r="BH273" s="150">
        <f>IF(N273="sníž. přenesená",J273,0)</f>
        <v>0</v>
      </c>
      <c r="BI273" s="150">
        <f>IF(N273="nulová",J273,0)</f>
        <v>0</v>
      </c>
      <c r="BJ273" s="16" t="s">
        <v>75</v>
      </c>
      <c r="BK273" s="150">
        <f>ROUND(I273*H273,2)</f>
        <v>0</v>
      </c>
      <c r="BL273" s="16" t="s">
        <v>126</v>
      </c>
      <c r="BM273" s="149" t="s">
        <v>398</v>
      </c>
    </row>
    <row r="274" spans="1:65" s="2" customFormat="1" ht="19.5">
      <c r="A274" s="31"/>
      <c r="B274" s="32"/>
      <c r="C274" s="31"/>
      <c r="D274" s="151" t="s">
        <v>128</v>
      </c>
      <c r="E274" s="31"/>
      <c r="F274" s="152" t="s">
        <v>399</v>
      </c>
      <c r="G274" s="31"/>
      <c r="H274" s="31"/>
      <c r="I274" s="153"/>
      <c r="J274" s="31"/>
      <c r="K274" s="31"/>
      <c r="L274" s="32"/>
      <c r="M274" s="154"/>
      <c r="N274" s="155"/>
      <c r="O274" s="57"/>
      <c r="P274" s="57"/>
      <c r="Q274" s="57"/>
      <c r="R274" s="57"/>
      <c r="S274" s="57"/>
      <c r="T274" s="58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T274" s="16" t="s">
        <v>128</v>
      </c>
      <c r="AU274" s="16" t="s">
        <v>77</v>
      </c>
    </row>
    <row r="275" spans="1:65" s="2" customFormat="1" ht="16.5" customHeight="1">
      <c r="A275" s="31"/>
      <c r="B275" s="137"/>
      <c r="C275" s="138" t="s">
        <v>400</v>
      </c>
      <c r="D275" s="138" t="s">
        <v>121</v>
      </c>
      <c r="E275" s="139" t="s">
        <v>401</v>
      </c>
      <c r="F275" s="140" t="s">
        <v>402</v>
      </c>
      <c r="G275" s="141" t="s">
        <v>206</v>
      </c>
      <c r="H275" s="142">
        <v>1347.749</v>
      </c>
      <c r="I275" s="143"/>
      <c r="J275" s="144">
        <f>ROUND(I275*H275,2)</f>
        <v>0</v>
      </c>
      <c r="K275" s="140" t="s">
        <v>125</v>
      </c>
      <c r="L275" s="32"/>
      <c r="M275" s="145" t="s">
        <v>1</v>
      </c>
      <c r="N275" s="146" t="s">
        <v>35</v>
      </c>
      <c r="O275" s="57"/>
      <c r="P275" s="147">
        <f>O275*H275</f>
        <v>0</v>
      </c>
      <c r="Q275" s="147">
        <v>0</v>
      </c>
      <c r="R275" s="147">
        <f>Q275*H275</f>
        <v>0</v>
      </c>
      <c r="S275" s="147">
        <v>0</v>
      </c>
      <c r="T275" s="148">
        <f>S275*H275</f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49" t="s">
        <v>126</v>
      </c>
      <c r="AT275" s="149" t="s">
        <v>121</v>
      </c>
      <c r="AU275" s="149" t="s">
        <v>77</v>
      </c>
      <c r="AY275" s="16" t="s">
        <v>119</v>
      </c>
      <c r="BE275" s="150">
        <f>IF(N275="základní",J275,0)</f>
        <v>0</v>
      </c>
      <c r="BF275" s="150">
        <f>IF(N275="snížená",J275,0)</f>
        <v>0</v>
      </c>
      <c r="BG275" s="150">
        <f>IF(N275="zákl. přenesená",J275,0)</f>
        <v>0</v>
      </c>
      <c r="BH275" s="150">
        <f>IF(N275="sníž. přenesená",J275,0)</f>
        <v>0</v>
      </c>
      <c r="BI275" s="150">
        <f>IF(N275="nulová",J275,0)</f>
        <v>0</v>
      </c>
      <c r="BJ275" s="16" t="s">
        <v>75</v>
      </c>
      <c r="BK275" s="150">
        <f>ROUND(I275*H275,2)</f>
        <v>0</v>
      </c>
      <c r="BL275" s="16" t="s">
        <v>126</v>
      </c>
      <c r="BM275" s="149" t="s">
        <v>403</v>
      </c>
    </row>
    <row r="276" spans="1:65" s="2" customFormat="1" ht="29.25">
      <c r="A276" s="31"/>
      <c r="B276" s="32"/>
      <c r="C276" s="31"/>
      <c r="D276" s="151" t="s">
        <v>128</v>
      </c>
      <c r="E276" s="31"/>
      <c r="F276" s="152" t="s">
        <v>404</v>
      </c>
      <c r="G276" s="31"/>
      <c r="H276" s="31"/>
      <c r="I276" s="153"/>
      <c r="J276" s="31"/>
      <c r="K276" s="31"/>
      <c r="L276" s="32"/>
      <c r="M276" s="154"/>
      <c r="N276" s="155"/>
      <c r="O276" s="57"/>
      <c r="P276" s="57"/>
      <c r="Q276" s="57"/>
      <c r="R276" s="57"/>
      <c r="S276" s="57"/>
      <c r="T276" s="58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T276" s="16" t="s">
        <v>128</v>
      </c>
      <c r="AU276" s="16" t="s">
        <v>77</v>
      </c>
    </row>
    <row r="277" spans="1:65" s="13" customFormat="1">
      <c r="B277" s="156"/>
      <c r="D277" s="151" t="s">
        <v>144</v>
      </c>
      <c r="F277" s="158" t="s">
        <v>405</v>
      </c>
      <c r="H277" s="159">
        <v>1347.749</v>
      </c>
      <c r="I277" s="160"/>
      <c r="L277" s="156"/>
      <c r="M277" s="161"/>
      <c r="N277" s="162"/>
      <c r="O277" s="162"/>
      <c r="P277" s="162"/>
      <c r="Q277" s="162"/>
      <c r="R277" s="162"/>
      <c r="S277" s="162"/>
      <c r="T277" s="163"/>
      <c r="AT277" s="157" t="s">
        <v>144</v>
      </c>
      <c r="AU277" s="157" t="s">
        <v>77</v>
      </c>
      <c r="AV277" s="13" t="s">
        <v>77</v>
      </c>
      <c r="AW277" s="13" t="s">
        <v>3</v>
      </c>
      <c r="AX277" s="13" t="s">
        <v>75</v>
      </c>
      <c r="AY277" s="157" t="s">
        <v>119</v>
      </c>
    </row>
    <row r="278" spans="1:65" s="2" customFormat="1" ht="24.2" customHeight="1">
      <c r="A278" s="31"/>
      <c r="B278" s="137"/>
      <c r="C278" s="138" t="s">
        <v>406</v>
      </c>
      <c r="D278" s="138" t="s">
        <v>121</v>
      </c>
      <c r="E278" s="139" t="s">
        <v>407</v>
      </c>
      <c r="F278" s="140" t="s">
        <v>408</v>
      </c>
      <c r="G278" s="141" t="s">
        <v>206</v>
      </c>
      <c r="H278" s="142">
        <v>103.673</v>
      </c>
      <c r="I278" s="143"/>
      <c r="J278" s="144">
        <f>ROUND(I278*H278,2)</f>
        <v>0</v>
      </c>
      <c r="K278" s="140" t="s">
        <v>125</v>
      </c>
      <c r="L278" s="32"/>
      <c r="M278" s="145" t="s">
        <v>1</v>
      </c>
      <c r="N278" s="146" t="s">
        <v>35</v>
      </c>
      <c r="O278" s="57"/>
      <c r="P278" s="147">
        <f>O278*H278</f>
        <v>0</v>
      </c>
      <c r="Q278" s="147">
        <v>0</v>
      </c>
      <c r="R278" s="147">
        <f>Q278*H278</f>
        <v>0</v>
      </c>
      <c r="S278" s="147">
        <v>0</v>
      </c>
      <c r="T278" s="148">
        <f>S278*H278</f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49" t="s">
        <v>126</v>
      </c>
      <c r="AT278" s="149" t="s">
        <v>121</v>
      </c>
      <c r="AU278" s="149" t="s">
        <v>77</v>
      </c>
      <c r="AY278" s="16" t="s">
        <v>119</v>
      </c>
      <c r="BE278" s="150">
        <f>IF(N278="základní",J278,0)</f>
        <v>0</v>
      </c>
      <c r="BF278" s="150">
        <f>IF(N278="snížená",J278,0)</f>
        <v>0</v>
      </c>
      <c r="BG278" s="150">
        <f>IF(N278="zákl. přenesená",J278,0)</f>
        <v>0</v>
      </c>
      <c r="BH278" s="150">
        <f>IF(N278="sníž. přenesená",J278,0)</f>
        <v>0</v>
      </c>
      <c r="BI278" s="150">
        <f>IF(N278="nulová",J278,0)</f>
        <v>0</v>
      </c>
      <c r="BJ278" s="16" t="s">
        <v>75</v>
      </c>
      <c r="BK278" s="150">
        <f>ROUND(I278*H278,2)</f>
        <v>0</v>
      </c>
      <c r="BL278" s="16" t="s">
        <v>126</v>
      </c>
      <c r="BM278" s="149" t="s">
        <v>409</v>
      </c>
    </row>
    <row r="279" spans="1:65" s="2" customFormat="1" ht="19.5">
      <c r="A279" s="31"/>
      <c r="B279" s="32"/>
      <c r="C279" s="31"/>
      <c r="D279" s="151" t="s">
        <v>128</v>
      </c>
      <c r="E279" s="31"/>
      <c r="F279" s="152" t="s">
        <v>410</v>
      </c>
      <c r="G279" s="31"/>
      <c r="H279" s="31"/>
      <c r="I279" s="153"/>
      <c r="J279" s="31"/>
      <c r="K279" s="31"/>
      <c r="L279" s="32"/>
      <c r="M279" s="154"/>
      <c r="N279" s="155"/>
      <c r="O279" s="57"/>
      <c r="P279" s="57"/>
      <c r="Q279" s="57"/>
      <c r="R279" s="57"/>
      <c r="S279" s="57"/>
      <c r="T279" s="58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T279" s="16" t="s">
        <v>128</v>
      </c>
      <c r="AU279" s="16" t="s">
        <v>77</v>
      </c>
    </row>
    <row r="280" spans="1:65" s="2" customFormat="1" ht="44.25" customHeight="1">
      <c r="A280" s="31"/>
      <c r="B280" s="137"/>
      <c r="C280" s="138" t="s">
        <v>411</v>
      </c>
      <c r="D280" s="138" t="s">
        <v>121</v>
      </c>
      <c r="E280" s="139" t="s">
        <v>412</v>
      </c>
      <c r="F280" s="140" t="s">
        <v>413</v>
      </c>
      <c r="G280" s="141" t="s">
        <v>206</v>
      </c>
      <c r="H280" s="142">
        <v>41.76</v>
      </c>
      <c r="I280" s="143"/>
      <c r="J280" s="144">
        <f>ROUND(I280*H280,2)</f>
        <v>0</v>
      </c>
      <c r="K280" s="140" t="s">
        <v>125</v>
      </c>
      <c r="L280" s="32"/>
      <c r="M280" s="145" t="s">
        <v>1</v>
      </c>
      <c r="N280" s="146" t="s">
        <v>35</v>
      </c>
      <c r="O280" s="57"/>
      <c r="P280" s="147">
        <f>O280*H280</f>
        <v>0</v>
      </c>
      <c r="Q280" s="147">
        <v>0</v>
      </c>
      <c r="R280" s="147">
        <f>Q280*H280</f>
        <v>0</v>
      </c>
      <c r="S280" s="147">
        <v>0</v>
      </c>
      <c r="T280" s="148">
        <f>S280*H280</f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49" t="s">
        <v>126</v>
      </c>
      <c r="AT280" s="149" t="s">
        <v>121</v>
      </c>
      <c r="AU280" s="149" t="s">
        <v>77</v>
      </c>
      <c r="AY280" s="16" t="s">
        <v>119</v>
      </c>
      <c r="BE280" s="150">
        <f>IF(N280="základní",J280,0)</f>
        <v>0</v>
      </c>
      <c r="BF280" s="150">
        <f>IF(N280="snížená",J280,0)</f>
        <v>0</v>
      </c>
      <c r="BG280" s="150">
        <f>IF(N280="zákl. přenesená",J280,0)</f>
        <v>0</v>
      </c>
      <c r="BH280" s="150">
        <f>IF(N280="sníž. přenesená",J280,0)</f>
        <v>0</v>
      </c>
      <c r="BI280" s="150">
        <f>IF(N280="nulová",J280,0)</f>
        <v>0</v>
      </c>
      <c r="BJ280" s="16" t="s">
        <v>75</v>
      </c>
      <c r="BK280" s="150">
        <f>ROUND(I280*H280,2)</f>
        <v>0</v>
      </c>
      <c r="BL280" s="16" t="s">
        <v>126</v>
      </c>
      <c r="BM280" s="149" t="s">
        <v>414</v>
      </c>
    </row>
    <row r="281" spans="1:65" s="2" customFormat="1" ht="29.25">
      <c r="A281" s="31"/>
      <c r="B281" s="32"/>
      <c r="C281" s="31"/>
      <c r="D281" s="151" t="s">
        <v>128</v>
      </c>
      <c r="E281" s="31"/>
      <c r="F281" s="152" t="s">
        <v>415</v>
      </c>
      <c r="G281" s="31"/>
      <c r="H281" s="31"/>
      <c r="I281" s="153"/>
      <c r="J281" s="31"/>
      <c r="K281" s="31"/>
      <c r="L281" s="32"/>
      <c r="M281" s="154"/>
      <c r="N281" s="155"/>
      <c r="O281" s="57"/>
      <c r="P281" s="57"/>
      <c r="Q281" s="57"/>
      <c r="R281" s="57"/>
      <c r="S281" s="57"/>
      <c r="T281" s="58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T281" s="16" t="s">
        <v>128</v>
      </c>
      <c r="AU281" s="16" t="s">
        <v>77</v>
      </c>
    </row>
    <row r="282" spans="1:65" s="12" customFormat="1" ht="22.9" customHeight="1">
      <c r="B282" s="124"/>
      <c r="D282" s="125" t="s">
        <v>69</v>
      </c>
      <c r="E282" s="135" t="s">
        <v>416</v>
      </c>
      <c r="F282" s="135" t="s">
        <v>417</v>
      </c>
      <c r="I282" s="127"/>
      <c r="J282" s="136">
        <f>BK282</f>
        <v>0</v>
      </c>
      <c r="L282" s="124"/>
      <c r="M282" s="129"/>
      <c r="N282" s="130"/>
      <c r="O282" s="130"/>
      <c r="P282" s="131">
        <f>SUM(P283:P284)</f>
        <v>0</v>
      </c>
      <c r="Q282" s="130"/>
      <c r="R282" s="131">
        <f>SUM(R283:R284)</f>
        <v>0</v>
      </c>
      <c r="S282" s="130"/>
      <c r="T282" s="132">
        <f>SUM(T283:T284)</f>
        <v>0</v>
      </c>
      <c r="AR282" s="125" t="s">
        <v>75</v>
      </c>
      <c r="AT282" s="133" t="s">
        <v>69</v>
      </c>
      <c r="AU282" s="133" t="s">
        <v>75</v>
      </c>
      <c r="AY282" s="125" t="s">
        <v>119</v>
      </c>
      <c r="BK282" s="134">
        <f>SUM(BK283:BK284)</f>
        <v>0</v>
      </c>
    </row>
    <row r="283" spans="1:65" s="2" customFormat="1" ht="24.2" customHeight="1">
      <c r="A283" s="31"/>
      <c r="B283" s="137"/>
      <c r="C283" s="138" t="s">
        <v>418</v>
      </c>
      <c r="D283" s="138" t="s">
        <v>121</v>
      </c>
      <c r="E283" s="139" t="s">
        <v>419</v>
      </c>
      <c r="F283" s="140" t="s">
        <v>420</v>
      </c>
      <c r="G283" s="141" t="s">
        <v>206</v>
      </c>
      <c r="H283" s="142">
        <v>508.34</v>
      </c>
      <c r="I283" s="143"/>
      <c r="J283" s="144">
        <f>ROUND(I283*H283,2)</f>
        <v>0</v>
      </c>
      <c r="K283" s="140" t="s">
        <v>125</v>
      </c>
      <c r="L283" s="32"/>
      <c r="M283" s="145" t="s">
        <v>1</v>
      </c>
      <c r="N283" s="146" t="s">
        <v>35</v>
      </c>
      <c r="O283" s="57"/>
      <c r="P283" s="147">
        <f>O283*H283</f>
        <v>0</v>
      </c>
      <c r="Q283" s="147">
        <v>0</v>
      </c>
      <c r="R283" s="147">
        <f>Q283*H283</f>
        <v>0</v>
      </c>
      <c r="S283" s="147">
        <v>0</v>
      </c>
      <c r="T283" s="148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49" t="s">
        <v>126</v>
      </c>
      <c r="AT283" s="149" t="s">
        <v>121</v>
      </c>
      <c r="AU283" s="149" t="s">
        <v>77</v>
      </c>
      <c r="AY283" s="16" t="s">
        <v>119</v>
      </c>
      <c r="BE283" s="150">
        <f>IF(N283="základní",J283,0)</f>
        <v>0</v>
      </c>
      <c r="BF283" s="150">
        <f>IF(N283="snížená",J283,0)</f>
        <v>0</v>
      </c>
      <c r="BG283" s="150">
        <f>IF(N283="zákl. přenesená",J283,0)</f>
        <v>0</v>
      </c>
      <c r="BH283" s="150">
        <f>IF(N283="sníž. přenesená",J283,0)</f>
        <v>0</v>
      </c>
      <c r="BI283" s="150">
        <f>IF(N283="nulová",J283,0)</f>
        <v>0</v>
      </c>
      <c r="BJ283" s="16" t="s">
        <v>75</v>
      </c>
      <c r="BK283" s="150">
        <f>ROUND(I283*H283,2)</f>
        <v>0</v>
      </c>
      <c r="BL283" s="16" t="s">
        <v>126</v>
      </c>
      <c r="BM283" s="149" t="s">
        <v>421</v>
      </c>
    </row>
    <row r="284" spans="1:65" s="2" customFormat="1" ht="29.25">
      <c r="A284" s="31"/>
      <c r="B284" s="32"/>
      <c r="C284" s="31"/>
      <c r="D284" s="151" t="s">
        <v>128</v>
      </c>
      <c r="E284" s="31"/>
      <c r="F284" s="152" t="s">
        <v>422</v>
      </c>
      <c r="G284" s="31"/>
      <c r="H284" s="31"/>
      <c r="I284" s="153"/>
      <c r="J284" s="31"/>
      <c r="K284" s="31"/>
      <c r="L284" s="32"/>
      <c r="M284" s="154"/>
      <c r="N284" s="155"/>
      <c r="O284" s="57"/>
      <c r="P284" s="57"/>
      <c r="Q284" s="57"/>
      <c r="R284" s="57"/>
      <c r="S284" s="57"/>
      <c r="T284" s="58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T284" s="16" t="s">
        <v>128</v>
      </c>
      <c r="AU284" s="16" t="s">
        <v>77</v>
      </c>
    </row>
    <row r="285" spans="1:65" s="12" customFormat="1" ht="25.9" customHeight="1">
      <c r="B285" s="124"/>
      <c r="D285" s="125" t="s">
        <v>69</v>
      </c>
      <c r="E285" s="126" t="s">
        <v>423</v>
      </c>
      <c r="F285" s="126" t="s">
        <v>424</v>
      </c>
      <c r="I285" s="127"/>
      <c r="J285" s="128">
        <f>BK285</f>
        <v>0</v>
      </c>
      <c r="L285" s="124"/>
      <c r="M285" s="129"/>
      <c r="N285" s="130"/>
      <c r="O285" s="130"/>
      <c r="P285" s="131">
        <f>P286+P309</f>
        <v>0</v>
      </c>
      <c r="Q285" s="130"/>
      <c r="R285" s="131">
        <f>R286+R309</f>
        <v>0.24246840000000003</v>
      </c>
      <c r="S285" s="130"/>
      <c r="T285" s="132">
        <f>T286+T309</f>
        <v>0.42</v>
      </c>
      <c r="AR285" s="125" t="s">
        <v>77</v>
      </c>
      <c r="AT285" s="133" t="s">
        <v>69</v>
      </c>
      <c r="AU285" s="133" t="s">
        <v>70</v>
      </c>
      <c r="AY285" s="125" t="s">
        <v>119</v>
      </c>
      <c r="BK285" s="134">
        <f>BK286+BK309</f>
        <v>0</v>
      </c>
    </row>
    <row r="286" spans="1:65" s="12" customFormat="1" ht="22.9" customHeight="1">
      <c r="B286" s="124"/>
      <c r="D286" s="125" t="s">
        <v>69</v>
      </c>
      <c r="E286" s="135" t="s">
        <v>425</v>
      </c>
      <c r="F286" s="135" t="s">
        <v>426</v>
      </c>
      <c r="I286" s="127"/>
      <c r="J286" s="136">
        <f>BK286</f>
        <v>0</v>
      </c>
      <c r="L286" s="124"/>
      <c r="M286" s="129"/>
      <c r="N286" s="130"/>
      <c r="O286" s="130"/>
      <c r="P286" s="131">
        <f>SUM(P287:P308)</f>
        <v>0</v>
      </c>
      <c r="Q286" s="130"/>
      <c r="R286" s="131">
        <f>SUM(R287:R308)</f>
        <v>0.24246840000000003</v>
      </c>
      <c r="S286" s="130"/>
      <c r="T286" s="132">
        <f>SUM(T287:T308)</f>
        <v>0.42</v>
      </c>
      <c r="AR286" s="125" t="s">
        <v>77</v>
      </c>
      <c r="AT286" s="133" t="s">
        <v>69</v>
      </c>
      <c r="AU286" s="133" t="s">
        <v>75</v>
      </c>
      <c r="AY286" s="125" t="s">
        <v>119</v>
      </c>
      <c r="BK286" s="134">
        <f>SUM(BK287:BK308)</f>
        <v>0</v>
      </c>
    </row>
    <row r="287" spans="1:65" s="2" customFormat="1" ht="24.2" customHeight="1">
      <c r="A287" s="31"/>
      <c r="B287" s="137"/>
      <c r="C287" s="138" t="s">
        <v>427</v>
      </c>
      <c r="D287" s="138" t="s">
        <v>121</v>
      </c>
      <c r="E287" s="139" t="s">
        <v>428</v>
      </c>
      <c r="F287" s="140" t="s">
        <v>429</v>
      </c>
      <c r="G287" s="141" t="s">
        <v>124</v>
      </c>
      <c r="H287" s="142">
        <v>48</v>
      </c>
      <c r="I287" s="143"/>
      <c r="J287" s="144">
        <f>ROUND(I287*H287,2)</f>
        <v>0</v>
      </c>
      <c r="K287" s="140" t="s">
        <v>125</v>
      </c>
      <c r="L287" s="32"/>
      <c r="M287" s="145" t="s">
        <v>1</v>
      </c>
      <c r="N287" s="146" t="s">
        <v>35</v>
      </c>
      <c r="O287" s="57"/>
      <c r="P287" s="147">
        <f>O287*H287</f>
        <v>0</v>
      </c>
      <c r="Q287" s="147">
        <v>0</v>
      </c>
      <c r="R287" s="147">
        <f>Q287*H287</f>
        <v>0</v>
      </c>
      <c r="S287" s="147">
        <v>0</v>
      </c>
      <c r="T287" s="148">
        <f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49" t="s">
        <v>210</v>
      </c>
      <c r="AT287" s="149" t="s">
        <v>121</v>
      </c>
      <c r="AU287" s="149" t="s">
        <v>77</v>
      </c>
      <c r="AY287" s="16" t="s">
        <v>119</v>
      </c>
      <c r="BE287" s="150">
        <f>IF(N287="základní",J287,0)</f>
        <v>0</v>
      </c>
      <c r="BF287" s="150">
        <f>IF(N287="snížená",J287,0)</f>
        <v>0</v>
      </c>
      <c r="BG287" s="150">
        <f>IF(N287="zákl. přenesená",J287,0)</f>
        <v>0</v>
      </c>
      <c r="BH287" s="150">
        <f>IF(N287="sníž. přenesená",J287,0)</f>
        <v>0</v>
      </c>
      <c r="BI287" s="150">
        <f>IF(N287="nulová",J287,0)</f>
        <v>0</v>
      </c>
      <c r="BJ287" s="16" t="s">
        <v>75</v>
      </c>
      <c r="BK287" s="150">
        <f>ROUND(I287*H287,2)</f>
        <v>0</v>
      </c>
      <c r="BL287" s="16" t="s">
        <v>210</v>
      </c>
      <c r="BM287" s="149" t="s">
        <v>430</v>
      </c>
    </row>
    <row r="288" spans="1:65" s="2" customFormat="1" ht="19.5">
      <c r="A288" s="31"/>
      <c r="B288" s="32"/>
      <c r="C288" s="31"/>
      <c r="D288" s="151" t="s">
        <v>128</v>
      </c>
      <c r="E288" s="31"/>
      <c r="F288" s="152" t="s">
        <v>431</v>
      </c>
      <c r="G288" s="31"/>
      <c r="H288" s="31"/>
      <c r="I288" s="153"/>
      <c r="J288" s="31"/>
      <c r="K288" s="31"/>
      <c r="L288" s="32"/>
      <c r="M288" s="154"/>
      <c r="N288" s="155"/>
      <c r="O288" s="57"/>
      <c r="P288" s="57"/>
      <c r="Q288" s="57"/>
      <c r="R288" s="57"/>
      <c r="S288" s="57"/>
      <c r="T288" s="58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T288" s="16" t="s">
        <v>128</v>
      </c>
      <c r="AU288" s="16" t="s">
        <v>77</v>
      </c>
    </row>
    <row r="289" spans="1:65" s="13" customFormat="1">
      <c r="B289" s="156"/>
      <c r="D289" s="151" t="s">
        <v>144</v>
      </c>
      <c r="E289" s="157" t="s">
        <v>1</v>
      </c>
      <c r="F289" s="158" t="s">
        <v>432</v>
      </c>
      <c r="H289" s="159">
        <v>48</v>
      </c>
      <c r="I289" s="160"/>
      <c r="L289" s="156"/>
      <c r="M289" s="161"/>
      <c r="N289" s="162"/>
      <c r="O289" s="162"/>
      <c r="P289" s="162"/>
      <c r="Q289" s="162"/>
      <c r="R289" s="162"/>
      <c r="S289" s="162"/>
      <c r="T289" s="163"/>
      <c r="AT289" s="157" t="s">
        <v>144</v>
      </c>
      <c r="AU289" s="157" t="s">
        <v>77</v>
      </c>
      <c r="AV289" s="13" t="s">
        <v>77</v>
      </c>
      <c r="AW289" s="13" t="s">
        <v>27</v>
      </c>
      <c r="AX289" s="13" t="s">
        <v>75</v>
      </c>
      <c r="AY289" s="157" t="s">
        <v>119</v>
      </c>
    </row>
    <row r="290" spans="1:65" s="2" customFormat="1" ht="24.2" customHeight="1">
      <c r="A290" s="31"/>
      <c r="B290" s="137"/>
      <c r="C290" s="173" t="s">
        <v>433</v>
      </c>
      <c r="D290" s="173" t="s">
        <v>174</v>
      </c>
      <c r="E290" s="174" t="s">
        <v>434</v>
      </c>
      <c r="F290" s="175" t="s">
        <v>435</v>
      </c>
      <c r="G290" s="176" t="s">
        <v>124</v>
      </c>
      <c r="H290" s="177">
        <v>55.944000000000003</v>
      </c>
      <c r="I290" s="178"/>
      <c r="J290" s="179">
        <f>ROUND(I290*H290,2)</f>
        <v>0</v>
      </c>
      <c r="K290" s="175" t="s">
        <v>1</v>
      </c>
      <c r="L290" s="180"/>
      <c r="M290" s="181" t="s">
        <v>1</v>
      </c>
      <c r="N290" s="182" t="s">
        <v>35</v>
      </c>
      <c r="O290" s="57"/>
      <c r="P290" s="147">
        <f>O290*H290</f>
        <v>0</v>
      </c>
      <c r="Q290" s="147">
        <v>2.3500000000000001E-3</v>
      </c>
      <c r="R290" s="147">
        <f>Q290*H290</f>
        <v>0.13146840000000001</v>
      </c>
      <c r="S290" s="147">
        <v>0</v>
      </c>
      <c r="T290" s="148">
        <f>S290*H290</f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49" t="s">
        <v>300</v>
      </c>
      <c r="AT290" s="149" t="s">
        <v>174</v>
      </c>
      <c r="AU290" s="149" t="s">
        <v>77</v>
      </c>
      <c r="AY290" s="16" t="s">
        <v>119</v>
      </c>
      <c r="BE290" s="150">
        <f>IF(N290="základní",J290,0)</f>
        <v>0</v>
      </c>
      <c r="BF290" s="150">
        <f>IF(N290="snížená",J290,0)</f>
        <v>0</v>
      </c>
      <c r="BG290" s="150">
        <f>IF(N290="zákl. přenesená",J290,0)</f>
        <v>0</v>
      </c>
      <c r="BH290" s="150">
        <f>IF(N290="sníž. přenesená",J290,0)</f>
        <v>0</v>
      </c>
      <c r="BI290" s="150">
        <f>IF(N290="nulová",J290,0)</f>
        <v>0</v>
      </c>
      <c r="BJ290" s="16" t="s">
        <v>75</v>
      </c>
      <c r="BK290" s="150">
        <f>ROUND(I290*H290,2)</f>
        <v>0</v>
      </c>
      <c r="BL290" s="16" t="s">
        <v>210</v>
      </c>
      <c r="BM290" s="149" t="s">
        <v>436</v>
      </c>
    </row>
    <row r="291" spans="1:65" s="2" customFormat="1">
      <c r="A291" s="31"/>
      <c r="B291" s="32"/>
      <c r="C291" s="31"/>
      <c r="D291" s="151" t="s">
        <v>128</v>
      </c>
      <c r="E291" s="31"/>
      <c r="F291" s="152" t="s">
        <v>435</v>
      </c>
      <c r="G291" s="31"/>
      <c r="H291" s="31"/>
      <c r="I291" s="153"/>
      <c r="J291" s="31"/>
      <c r="K291" s="31"/>
      <c r="L291" s="32"/>
      <c r="M291" s="154"/>
      <c r="N291" s="155"/>
      <c r="O291" s="57"/>
      <c r="P291" s="57"/>
      <c r="Q291" s="57"/>
      <c r="R291" s="57"/>
      <c r="S291" s="57"/>
      <c r="T291" s="58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T291" s="16" t="s">
        <v>128</v>
      </c>
      <c r="AU291" s="16" t="s">
        <v>77</v>
      </c>
    </row>
    <row r="292" spans="1:65" s="13" customFormat="1">
      <c r="B292" s="156"/>
      <c r="D292" s="151" t="s">
        <v>144</v>
      </c>
      <c r="F292" s="158" t="s">
        <v>437</v>
      </c>
      <c r="H292" s="159">
        <v>55.944000000000003</v>
      </c>
      <c r="I292" s="160"/>
      <c r="L292" s="156"/>
      <c r="M292" s="161"/>
      <c r="N292" s="162"/>
      <c r="O292" s="162"/>
      <c r="P292" s="162"/>
      <c r="Q292" s="162"/>
      <c r="R292" s="162"/>
      <c r="S292" s="162"/>
      <c r="T292" s="163"/>
      <c r="AT292" s="157" t="s">
        <v>144</v>
      </c>
      <c r="AU292" s="157" t="s">
        <v>77</v>
      </c>
      <c r="AV292" s="13" t="s">
        <v>77</v>
      </c>
      <c r="AW292" s="13" t="s">
        <v>3</v>
      </c>
      <c r="AX292" s="13" t="s">
        <v>75</v>
      </c>
      <c r="AY292" s="157" t="s">
        <v>119</v>
      </c>
    </row>
    <row r="293" spans="1:65" s="2" customFormat="1" ht="16.5" customHeight="1">
      <c r="A293" s="31"/>
      <c r="B293" s="137"/>
      <c r="C293" s="138" t="s">
        <v>438</v>
      </c>
      <c r="D293" s="138" t="s">
        <v>121</v>
      </c>
      <c r="E293" s="139" t="s">
        <v>439</v>
      </c>
      <c r="F293" s="140" t="s">
        <v>440</v>
      </c>
      <c r="G293" s="141" t="s">
        <v>124</v>
      </c>
      <c r="H293" s="142">
        <v>105</v>
      </c>
      <c r="I293" s="143"/>
      <c r="J293" s="144">
        <f>ROUND(I293*H293,2)</f>
        <v>0</v>
      </c>
      <c r="K293" s="140" t="s">
        <v>125</v>
      </c>
      <c r="L293" s="32"/>
      <c r="M293" s="145" t="s">
        <v>1</v>
      </c>
      <c r="N293" s="146" t="s">
        <v>35</v>
      </c>
      <c r="O293" s="57"/>
      <c r="P293" s="147">
        <f>O293*H293</f>
        <v>0</v>
      </c>
      <c r="Q293" s="147">
        <v>0</v>
      </c>
      <c r="R293" s="147">
        <f>Q293*H293</f>
        <v>0</v>
      </c>
      <c r="S293" s="147">
        <v>4.0000000000000001E-3</v>
      </c>
      <c r="T293" s="148">
        <f>S293*H293</f>
        <v>0.42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49" t="s">
        <v>210</v>
      </c>
      <c r="AT293" s="149" t="s">
        <v>121</v>
      </c>
      <c r="AU293" s="149" t="s">
        <v>77</v>
      </c>
      <c r="AY293" s="16" t="s">
        <v>119</v>
      </c>
      <c r="BE293" s="150">
        <f>IF(N293="základní",J293,0)</f>
        <v>0</v>
      </c>
      <c r="BF293" s="150">
        <f>IF(N293="snížená",J293,0)</f>
        <v>0</v>
      </c>
      <c r="BG293" s="150">
        <f>IF(N293="zákl. přenesená",J293,0)</f>
        <v>0</v>
      </c>
      <c r="BH293" s="150">
        <f>IF(N293="sníž. přenesená",J293,0)</f>
        <v>0</v>
      </c>
      <c r="BI293" s="150">
        <f>IF(N293="nulová",J293,0)</f>
        <v>0</v>
      </c>
      <c r="BJ293" s="16" t="s">
        <v>75</v>
      </c>
      <c r="BK293" s="150">
        <f>ROUND(I293*H293,2)</f>
        <v>0</v>
      </c>
      <c r="BL293" s="16" t="s">
        <v>210</v>
      </c>
      <c r="BM293" s="149" t="s">
        <v>441</v>
      </c>
    </row>
    <row r="294" spans="1:65" s="2" customFormat="1">
      <c r="A294" s="31"/>
      <c r="B294" s="32"/>
      <c r="C294" s="31"/>
      <c r="D294" s="151" t="s">
        <v>128</v>
      </c>
      <c r="E294" s="31"/>
      <c r="F294" s="152" t="s">
        <v>442</v>
      </c>
      <c r="G294" s="31"/>
      <c r="H294" s="31"/>
      <c r="I294" s="153"/>
      <c r="J294" s="31"/>
      <c r="K294" s="31"/>
      <c r="L294" s="32"/>
      <c r="M294" s="154"/>
      <c r="N294" s="155"/>
      <c r="O294" s="57"/>
      <c r="P294" s="57"/>
      <c r="Q294" s="57"/>
      <c r="R294" s="57"/>
      <c r="S294" s="57"/>
      <c r="T294" s="58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T294" s="16" t="s">
        <v>128</v>
      </c>
      <c r="AU294" s="16" t="s">
        <v>77</v>
      </c>
    </row>
    <row r="295" spans="1:65" s="2" customFormat="1" ht="24.2" customHeight="1">
      <c r="A295" s="31"/>
      <c r="B295" s="137"/>
      <c r="C295" s="138" t="s">
        <v>443</v>
      </c>
      <c r="D295" s="138" t="s">
        <v>121</v>
      </c>
      <c r="E295" s="139" t="s">
        <v>444</v>
      </c>
      <c r="F295" s="140" t="s">
        <v>445</v>
      </c>
      <c r="G295" s="141" t="s">
        <v>124</v>
      </c>
      <c r="H295" s="142">
        <v>59.56</v>
      </c>
      <c r="I295" s="143"/>
      <c r="J295" s="144">
        <f>ROUND(I295*H295,2)</f>
        <v>0</v>
      </c>
      <c r="K295" s="140" t="s">
        <v>1</v>
      </c>
      <c r="L295" s="32"/>
      <c r="M295" s="145" t="s">
        <v>1</v>
      </c>
      <c r="N295" s="146" t="s">
        <v>35</v>
      </c>
      <c r="O295" s="57"/>
      <c r="P295" s="147">
        <f>O295*H295</f>
        <v>0</v>
      </c>
      <c r="Q295" s="147">
        <v>0</v>
      </c>
      <c r="R295" s="147">
        <f>Q295*H295</f>
        <v>0</v>
      </c>
      <c r="S295" s="147">
        <v>0</v>
      </c>
      <c r="T295" s="148">
        <f>S295*H295</f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49" t="s">
        <v>210</v>
      </c>
      <c r="AT295" s="149" t="s">
        <v>121</v>
      </c>
      <c r="AU295" s="149" t="s">
        <v>77</v>
      </c>
      <c r="AY295" s="16" t="s">
        <v>119</v>
      </c>
      <c r="BE295" s="150">
        <f>IF(N295="základní",J295,0)</f>
        <v>0</v>
      </c>
      <c r="BF295" s="150">
        <f>IF(N295="snížená",J295,0)</f>
        <v>0</v>
      </c>
      <c r="BG295" s="150">
        <f>IF(N295="zákl. přenesená",J295,0)</f>
        <v>0</v>
      </c>
      <c r="BH295" s="150">
        <f>IF(N295="sníž. přenesená",J295,0)</f>
        <v>0</v>
      </c>
      <c r="BI295" s="150">
        <f>IF(N295="nulová",J295,0)</f>
        <v>0</v>
      </c>
      <c r="BJ295" s="16" t="s">
        <v>75</v>
      </c>
      <c r="BK295" s="150">
        <f>ROUND(I295*H295,2)</f>
        <v>0</v>
      </c>
      <c r="BL295" s="16" t="s">
        <v>210</v>
      </c>
      <c r="BM295" s="149" t="s">
        <v>446</v>
      </c>
    </row>
    <row r="296" spans="1:65" s="2" customFormat="1" ht="19.5">
      <c r="A296" s="31"/>
      <c r="B296" s="32"/>
      <c r="C296" s="31"/>
      <c r="D296" s="151" t="s">
        <v>128</v>
      </c>
      <c r="E296" s="31"/>
      <c r="F296" s="152" t="s">
        <v>445</v>
      </c>
      <c r="G296" s="31"/>
      <c r="H296" s="31"/>
      <c r="I296" s="153"/>
      <c r="J296" s="31"/>
      <c r="K296" s="31"/>
      <c r="L296" s="32"/>
      <c r="M296" s="154"/>
      <c r="N296" s="155"/>
      <c r="O296" s="57"/>
      <c r="P296" s="57"/>
      <c r="Q296" s="57"/>
      <c r="R296" s="57"/>
      <c r="S296" s="57"/>
      <c r="T296" s="58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T296" s="16" t="s">
        <v>128</v>
      </c>
      <c r="AU296" s="16" t="s">
        <v>77</v>
      </c>
    </row>
    <row r="297" spans="1:65" s="2" customFormat="1" ht="19.5">
      <c r="A297" s="31"/>
      <c r="B297" s="32"/>
      <c r="C297" s="31"/>
      <c r="D297" s="151" t="s">
        <v>166</v>
      </c>
      <c r="E297" s="31"/>
      <c r="F297" s="172" t="s">
        <v>447</v>
      </c>
      <c r="G297" s="31"/>
      <c r="H297" s="31"/>
      <c r="I297" s="153"/>
      <c r="J297" s="31"/>
      <c r="K297" s="31"/>
      <c r="L297" s="32"/>
      <c r="M297" s="154"/>
      <c r="N297" s="155"/>
      <c r="O297" s="57"/>
      <c r="P297" s="57"/>
      <c r="Q297" s="57"/>
      <c r="R297" s="57"/>
      <c r="S297" s="57"/>
      <c r="T297" s="58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T297" s="16" t="s">
        <v>166</v>
      </c>
      <c r="AU297" s="16" t="s">
        <v>77</v>
      </c>
    </row>
    <row r="298" spans="1:65" s="13" customFormat="1">
      <c r="B298" s="156"/>
      <c r="D298" s="151" t="s">
        <v>144</v>
      </c>
      <c r="E298" s="157" t="s">
        <v>1</v>
      </c>
      <c r="F298" s="158" t="s">
        <v>448</v>
      </c>
      <c r="H298" s="159">
        <v>59.56</v>
      </c>
      <c r="I298" s="160"/>
      <c r="L298" s="156"/>
      <c r="M298" s="161"/>
      <c r="N298" s="162"/>
      <c r="O298" s="162"/>
      <c r="P298" s="162"/>
      <c r="Q298" s="162"/>
      <c r="R298" s="162"/>
      <c r="S298" s="162"/>
      <c r="T298" s="163"/>
      <c r="AT298" s="157" t="s">
        <v>144</v>
      </c>
      <c r="AU298" s="157" t="s">
        <v>77</v>
      </c>
      <c r="AV298" s="13" t="s">
        <v>77</v>
      </c>
      <c r="AW298" s="13" t="s">
        <v>27</v>
      </c>
      <c r="AX298" s="13" t="s">
        <v>70</v>
      </c>
      <c r="AY298" s="157" t="s">
        <v>119</v>
      </c>
    </row>
    <row r="299" spans="1:65" s="14" customFormat="1">
      <c r="B299" s="164"/>
      <c r="D299" s="151" t="s">
        <v>144</v>
      </c>
      <c r="E299" s="165" t="s">
        <v>1</v>
      </c>
      <c r="F299" s="166" t="s">
        <v>146</v>
      </c>
      <c r="H299" s="167">
        <v>59.56</v>
      </c>
      <c r="I299" s="168"/>
      <c r="L299" s="164"/>
      <c r="M299" s="169"/>
      <c r="N299" s="170"/>
      <c r="O299" s="170"/>
      <c r="P299" s="170"/>
      <c r="Q299" s="170"/>
      <c r="R299" s="170"/>
      <c r="S299" s="170"/>
      <c r="T299" s="171"/>
      <c r="AT299" s="165" t="s">
        <v>144</v>
      </c>
      <c r="AU299" s="165" t="s">
        <v>77</v>
      </c>
      <c r="AV299" s="14" t="s">
        <v>126</v>
      </c>
      <c r="AW299" s="14" t="s">
        <v>27</v>
      </c>
      <c r="AX299" s="14" t="s">
        <v>75</v>
      </c>
      <c r="AY299" s="165" t="s">
        <v>119</v>
      </c>
    </row>
    <row r="300" spans="1:65" s="2" customFormat="1" ht="24.2" customHeight="1">
      <c r="A300" s="31"/>
      <c r="B300" s="137"/>
      <c r="C300" s="138" t="s">
        <v>449</v>
      </c>
      <c r="D300" s="138" t="s">
        <v>121</v>
      </c>
      <c r="E300" s="139" t="s">
        <v>450</v>
      </c>
      <c r="F300" s="140" t="s">
        <v>451</v>
      </c>
      <c r="G300" s="141" t="s">
        <v>124</v>
      </c>
      <c r="H300" s="142">
        <v>27.1</v>
      </c>
      <c r="I300" s="143"/>
      <c r="J300" s="144">
        <f>ROUND(I300*H300,2)</f>
        <v>0</v>
      </c>
      <c r="K300" s="140" t="s">
        <v>125</v>
      </c>
      <c r="L300" s="32"/>
      <c r="M300" s="145" t="s">
        <v>1</v>
      </c>
      <c r="N300" s="146" t="s">
        <v>35</v>
      </c>
      <c r="O300" s="57"/>
      <c r="P300" s="147">
        <f>O300*H300</f>
        <v>0</v>
      </c>
      <c r="Q300" s="147">
        <v>0</v>
      </c>
      <c r="R300" s="147">
        <f>Q300*H300</f>
        <v>0</v>
      </c>
      <c r="S300" s="147">
        <v>0</v>
      </c>
      <c r="T300" s="148">
        <f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49" t="s">
        <v>210</v>
      </c>
      <c r="AT300" s="149" t="s">
        <v>121</v>
      </c>
      <c r="AU300" s="149" t="s">
        <v>77</v>
      </c>
      <c r="AY300" s="16" t="s">
        <v>119</v>
      </c>
      <c r="BE300" s="150">
        <f>IF(N300="základní",J300,0)</f>
        <v>0</v>
      </c>
      <c r="BF300" s="150">
        <f>IF(N300="snížená",J300,0)</f>
        <v>0</v>
      </c>
      <c r="BG300" s="150">
        <f>IF(N300="zákl. přenesená",J300,0)</f>
        <v>0</v>
      </c>
      <c r="BH300" s="150">
        <f>IF(N300="sníž. přenesená",J300,0)</f>
        <v>0</v>
      </c>
      <c r="BI300" s="150">
        <f>IF(N300="nulová",J300,0)</f>
        <v>0</v>
      </c>
      <c r="BJ300" s="16" t="s">
        <v>75</v>
      </c>
      <c r="BK300" s="150">
        <f>ROUND(I300*H300,2)</f>
        <v>0</v>
      </c>
      <c r="BL300" s="16" t="s">
        <v>210</v>
      </c>
      <c r="BM300" s="149" t="s">
        <v>452</v>
      </c>
    </row>
    <row r="301" spans="1:65" s="2" customFormat="1" ht="29.25">
      <c r="A301" s="31"/>
      <c r="B301" s="32"/>
      <c r="C301" s="31"/>
      <c r="D301" s="151" t="s">
        <v>128</v>
      </c>
      <c r="E301" s="31"/>
      <c r="F301" s="152" t="s">
        <v>453</v>
      </c>
      <c r="G301" s="31"/>
      <c r="H301" s="31"/>
      <c r="I301" s="153"/>
      <c r="J301" s="31"/>
      <c r="K301" s="31"/>
      <c r="L301" s="32"/>
      <c r="M301" s="154"/>
      <c r="N301" s="155"/>
      <c r="O301" s="57"/>
      <c r="P301" s="57"/>
      <c r="Q301" s="57"/>
      <c r="R301" s="57"/>
      <c r="S301" s="57"/>
      <c r="T301" s="58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T301" s="16" t="s">
        <v>128</v>
      </c>
      <c r="AU301" s="16" t="s">
        <v>77</v>
      </c>
    </row>
    <row r="302" spans="1:65" s="13" customFormat="1">
      <c r="B302" s="156"/>
      <c r="D302" s="151" t="s">
        <v>144</v>
      </c>
      <c r="E302" s="157" t="s">
        <v>1</v>
      </c>
      <c r="F302" s="158" t="s">
        <v>454</v>
      </c>
      <c r="H302" s="159">
        <v>27.1</v>
      </c>
      <c r="I302" s="160"/>
      <c r="L302" s="156"/>
      <c r="M302" s="161"/>
      <c r="N302" s="162"/>
      <c r="O302" s="162"/>
      <c r="P302" s="162"/>
      <c r="Q302" s="162"/>
      <c r="R302" s="162"/>
      <c r="S302" s="162"/>
      <c r="T302" s="163"/>
      <c r="AT302" s="157" t="s">
        <v>144</v>
      </c>
      <c r="AU302" s="157" t="s">
        <v>77</v>
      </c>
      <c r="AV302" s="13" t="s">
        <v>77</v>
      </c>
      <c r="AW302" s="13" t="s">
        <v>27</v>
      </c>
      <c r="AX302" s="13" t="s">
        <v>70</v>
      </c>
      <c r="AY302" s="157" t="s">
        <v>119</v>
      </c>
    </row>
    <row r="303" spans="1:65" s="14" customFormat="1">
      <c r="B303" s="164"/>
      <c r="D303" s="151" t="s">
        <v>144</v>
      </c>
      <c r="E303" s="165" t="s">
        <v>1</v>
      </c>
      <c r="F303" s="166" t="s">
        <v>146</v>
      </c>
      <c r="H303" s="167">
        <v>27.1</v>
      </c>
      <c r="I303" s="168"/>
      <c r="L303" s="164"/>
      <c r="M303" s="169"/>
      <c r="N303" s="170"/>
      <c r="O303" s="170"/>
      <c r="P303" s="170"/>
      <c r="Q303" s="170"/>
      <c r="R303" s="170"/>
      <c r="S303" s="170"/>
      <c r="T303" s="171"/>
      <c r="AT303" s="165" t="s">
        <v>144</v>
      </c>
      <c r="AU303" s="165" t="s">
        <v>77</v>
      </c>
      <c r="AV303" s="14" t="s">
        <v>126</v>
      </c>
      <c r="AW303" s="14" t="s">
        <v>27</v>
      </c>
      <c r="AX303" s="14" t="s">
        <v>75</v>
      </c>
      <c r="AY303" s="165" t="s">
        <v>119</v>
      </c>
    </row>
    <row r="304" spans="1:65" s="2" customFormat="1" ht="16.5" customHeight="1">
      <c r="A304" s="31"/>
      <c r="B304" s="137"/>
      <c r="C304" s="173" t="s">
        <v>455</v>
      </c>
      <c r="D304" s="173" t="s">
        <v>174</v>
      </c>
      <c r="E304" s="174" t="s">
        <v>456</v>
      </c>
      <c r="F304" s="175" t="s">
        <v>457</v>
      </c>
      <c r="G304" s="176" t="s">
        <v>206</v>
      </c>
      <c r="H304" s="177">
        <v>0.111</v>
      </c>
      <c r="I304" s="178"/>
      <c r="J304" s="179">
        <f>ROUND(I304*H304,2)</f>
        <v>0</v>
      </c>
      <c r="K304" s="175" t="s">
        <v>125</v>
      </c>
      <c r="L304" s="180"/>
      <c r="M304" s="181" t="s">
        <v>1</v>
      </c>
      <c r="N304" s="182" t="s">
        <v>35</v>
      </c>
      <c r="O304" s="57"/>
      <c r="P304" s="147">
        <f>O304*H304</f>
        <v>0</v>
      </c>
      <c r="Q304" s="147">
        <v>1</v>
      </c>
      <c r="R304" s="147">
        <f>Q304*H304</f>
        <v>0.111</v>
      </c>
      <c r="S304" s="147">
        <v>0</v>
      </c>
      <c r="T304" s="148">
        <f>S304*H304</f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49" t="s">
        <v>300</v>
      </c>
      <c r="AT304" s="149" t="s">
        <v>174</v>
      </c>
      <c r="AU304" s="149" t="s">
        <v>77</v>
      </c>
      <c r="AY304" s="16" t="s">
        <v>119</v>
      </c>
      <c r="BE304" s="150">
        <f>IF(N304="základní",J304,0)</f>
        <v>0</v>
      </c>
      <c r="BF304" s="150">
        <f>IF(N304="snížená",J304,0)</f>
        <v>0</v>
      </c>
      <c r="BG304" s="150">
        <f>IF(N304="zákl. přenesená",J304,0)</f>
        <v>0</v>
      </c>
      <c r="BH304" s="150">
        <f>IF(N304="sníž. přenesená",J304,0)</f>
        <v>0</v>
      </c>
      <c r="BI304" s="150">
        <f>IF(N304="nulová",J304,0)</f>
        <v>0</v>
      </c>
      <c r="BJ304" s="16" t="s">
        <v>75</v>
      </c>
      <c r="BK304" s="150">
        <f>ROUND(I304*H304,2)</f>
        <v>0</v>
      </c>
      <c r="BL304" s="16" t="s">
        <v>210</v>
      </c>
      <c r="BM304" s="149" t="s">
        <v>458</v>
      </c>
    </row>
    <row r="305" spans="1:65" s="2" customFormat="1">
      <c r="A305" s="31"/>
      <c r="B305" s="32"/>
      <c r="C305" s="31"/>
      <c r="D305" s="151" t="s">
        <v>128</v>
      </c>
      <c r="E305" s="31"/>
      <c r="F305" s="152" t="s">
        <v>457</v>
      </c>
      <c r="G305" s="31"/>
      <c r="H305" s="31"/>
      <c r="I305" s="153"/>
      <c r="J305" s="31"/>
      <c r="K305" s="31"/>
      <c r="L305" s="32"/>
      <c r="M305" s="154"/>
      <c r="N305" s="155"/>
      <c r="O305" s="57"/>
      <c r="P305" s="57"/>
      <c r="Q305" s="57"/>
      <c r="R305" s="57"/>
      <c r="S305" s="57"/>
      <c r="T305" s="58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T305" s="16" t="s">
        <v>128</v>
      </c>
      <c r="AU305" s="16" t="s">
        <v>77</v>
      </c>
    </row>
    <row r="306" spans="1:65" s="13" customFormat="1">
      <c r="B306" s="156"/>
      <c r="D306" s="151" t="s">
        <v>144</v>
      </c>
      <c r="F306" s="158" t="s">
        <v>459</v>
      </c>
      <c r="H306" s="159">
        <v>0.111</v>
      </c>
      <c r="I306" s="160"/>
      <c r="L306" s="156"/>
      <c r="M306" s="161"/>
      <c r="N306" s="162"/>
      <c r="O306" s="162"/>
      <c r="P306" s="162"/>
      <c r="Q306" s="162"/>
      <c r="R306" s="162"/>
      <c r="S306" s="162"/>
      <c r="T306" s="163"/>
      <c r="AT306" s="157" t="s">
        <v>144</v>
      </c>
      <c r="AU306" s="157" t="s">
        <v>77</v>
      </c>
      <c r="AV306" s="13" t="s">
        <v>77</v>
      </c>
      <c r="AW306" s="13" t="s">
        <v>3</v>
      </c>
      <c r="AX306" s="13" t="s">
        <v>75</v>
      </c>
      <c r="AY306" s="157" t="s">
        <v>119</v>
      </c>
    </row>
    <row r="307" spans="1:65" s="2" customFormat="1" ht="24.2" customHeight="1">
      <c r="A307" s="31"/>
      <c r="B307" s="137"/>
      <c r="C307" s="138" t="s">
        <v>460</v>
      </c>
      <c r="D307" s="138" t="s">
        <v>121</v>
      </c>
      <c r="E307" s="139" t="s">
        <v>461</v>
      </c>
      <c r="F307" s="140" t="s">
        <v>462</v>
      </c>
      <c r="G307" s="141" t="s">
        <v>206</v>
      </c>
      <c r="H307" s="142">
        <v>0.42</v>
      </c>
      <c r="I307" s="143"/>
      <c r="J307" s="144">
        <f>ROUND(I307*H307,2)</f>
        <v>0</v>
      </c>
      <c r="K307" s="140" t="s">
        <v>125</v>
      </c>
      <c r="L307" s="32"/>
      <c r="M307" s="145" t="s">
        <v>1</v>
      </c>
      <c r="N307" s="146" t="s">
        <v>35</v>
      </c>
      <c r="O307" s="57"/>
      <c r="P307" s="147">
        <f>O307*H307</f>
        <v>0</v>
      </c>
      <c r="Q307" s="147">
        <v>0</v>
      </c>
      <c r="R307" s="147">
        <f>Q307*H307</f>
        <v>0</v>
      </c>
      <c r="S307" s="147">
        <v>0</v>
      </c>
      <c r="T307" s="148">
        <f>S307*H307</f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49" t="s">
        <v>210</v>
      </c>
      <c r="AT307" s="149" t="s">
        <v>121</v>
      </c>
      <c r="AU307" s="149" t="s">
        <v>77</v>
      </c>
      <c r="AY307" s="16" t="s">
        <v>119</v>
      </c>
      <c r="BE307" s="150">
        <f>IF(N307="základní",J307,0)</f>
        <v>0</v>
      </c>
      <c r="BF307" s="150">
        <f>IF(N307="snížená",J307,0)</f>
        <v>0</v>
      </c>
      <c r="BG307" s="150">
        <f>IF(N307="zákl. přenesená",J307,0)</f>
        <v>0</v>
      </c>
      <c r="BH307" s="150">
        <f>IF(N307="sníž. přenesená",J307,0)</f>
        <v>0</v>
      </c>
      <c r="BI307" s="150">
        <f>IF(N307="nulová",J307,0)</f>
        <v>0</v>
      </c>
      <c r="BJ307" s="16" t="s">
        <v>75</v>
      </c>
      <c r="BK307" s="150">
        <f>ROUND(I307*H307,2)</f>
        <v>0</v>
      </c>
      <c r="BL307" s="16" t="s">
        <v>210</v>
      </c>
      <c r="BM307" s="149" t="s">
        <v>463</v>
      </c>
    </row>
    <row r="308" spans="1:65" s="2" customFormat="1" ht="29.25">
      <c r="A308" s="31"/>
      <c r="B308" s="32"/>
      <c r="C308" s="31"/>
      <c r="D308" s="151" t="s">
        <v>128</v>
      </c>
      <c r="E308" s="31"/>
      <c r="F308" s="152" t="s">
        <v>464</v>
      </c>
      <c r="G308" s="31"/>
      <c r="H308" s="31"/>
      <c r="I308" s="153"/>
      <c r="J308" s="31"/>
      <c r="K308" s="31"/>
      <c r="L308" s="32"/>
      <c r="M308" s="154"/>
      <c r="N308" s="155"/>
      <c r="O308" s="57"/>
      <c r="P308" s="57"/>
      <c r="Q308" s="57"/>
      <c r="R308" s="57"/>
      <c r="S308" s="57"/>
      <c r="T308" s="58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T308" s="16" t="s">
        <v>128</v>
      </c>
      <c r="AU308" s="16" t="s">
        <v>77</v>
      </c>
    </row>
    <row r="309" spans="1:65" s="12" customFormat="1" ht="22.9" customHeight="1">
      <c r="B309" s="124"/>
      <c r="D309" s="125" t="s">
        <v>69</v>
      </c>
      <c r="E309" s="135" t="s">
        <v>465</v>
      </c>
      <c r="F309" s="135" t="s">
        <v>466</v>
      </c>
      <c r="I309" s="127"/>
      <c r="J309" s="136">
        <f>BK309</f>
        <v>0</v>
      </c>
      <c r="L309" s="124"/>
      <c r="M309" s="129"/>
      <c r="N309" s="130"/>
      <c r="O309" s="130"/>
      <c r="P309" s="131">
        <f>SUM(P310:P313)</f>
        <v>0</v>
      </c>
      <c r="Q309" s="130"/>
      <c r="R309" s="131">
        <f>SUM(R310:R313)</f>
        <v>0</v>
      </c>
      <c r="S309" s="130"/>
      <c r="T309" s="132">
        <f>SUM(T310:T313)</f>
        <v>0</v>
      </c>
      <c r="AR309" s="125" t="s">
        <v>77</v>
      </c>
      <c r="AT309" s="133" t="s">
        <v>69</v>
      </c>
      <c r="AU309" s="133" t="s">
        <v>75</v>
      </c>
      <c r="AY309" s="125" t="s">
        <v>119</v>
      </c>
      <c r="BK309" s="134">
        <f>SUM(BK310:BK313)</f>
        <v>0</v>
      </c>
    </row>
    <row r="310" spans="1:65" s="2" customFormat="1" ht="16.5" customHeight="1">
      <c r="A310" s="31"/>
      <c r="B310" s="137"/>
      <c r="C310" s="138" t="s">
        <v>467</v>
      </c>
      <c r="D310" s="138" t="s">
        <v>121</v>
      </c>
      <c r="E310" s="139" t="s">
        <v>468</v>
      </c>
      <c r="F310" s="140" t="s">
        <v>469</v>
      </c>
      <c r="G310" s="141" t="s">
        <v>163</v>
      </c>
      <c r="H310" s="142">
        <v>4.2</v>
      </c>
      <c r="I310" s="143"/>
      <c r="J310" s="144">
        <f>ROUND(I310*H310,2)</f>
        <v>0</v>
      </c>
      <c r="K310" s="140" t="s">
        <v>125</v>
      </c>
      <c r="L310" s="32"/>
      <c r="M310" s="145" t="s">
        <v>1</v>
      </c>
      <c r="N310" s="146" t="s">
        <v>35</v>
      </c>
      <c r="O310" s="57"/>
      <c r="P310" s="147">
        <f>O310*H310</f>
        <v>0</v>
      </c>
      <c r="Q310" s="147">
        <v>0</v>
      </c>
      <c r="R310" s="147">
        <f>Q310*H310</f>
        <v>0</v>
      </c>
      <c r="S310" s="147">
        <v>0</v>
      </c>
      <c r="T310" s="148">
        <f>S310*H310</f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49" t="s">
        <v>210</v>
      </c>
      <c r="AT310" s="149" t="s">
        <v>121</v>
      </c>
      <c r="AU310" s="149" t="s">
        <v>77</v>
      </c>
      <c r="AY310" s="16" t="s">
        <v>119</v>
      </c>
      <c r="BE310" s="150">
        <f>IF(N310="základní",J310,0)</f>
        <v>0</v>
      </c>
      <c r="BF310" s="150">
        <f>IF(N310="snížená",J310,0)</f>
        <v>0</v>
      </c>
      <c r="BG310" s="150">
        <f>IF(N310="zákl. přenesená",J310,0)</f>
        <v>0</v>
      </c>
      <c r="BH310" s="150">
        <f>IF(N310="sníž. přenesená",J310,0)</f>
        <v>0</v>
      </c>
      <c r="BI310" s="150">
        <f>IF(N310="nulová",J310,0)</f>
        <v>0</v>
      </c>
      <c r="BJ310" s="16" t="s">
        <v>75</v>
      </c>
      <c r="BK310" s="150">
        <f>ROUND(I310*H310,2)</f>
        <v>0</v>
      </c>
      <c r="BL310" s="16" t="s">
        <v>210</v>
      </c>
      <c r="BM310" s="149" t="s">
        <v>470</v>
      </c>
    </row>
    <row r="311" spans="1:65" s="2" customFormat="1">
      <c r="A311" s="31"/>
      <c r="B311" s="32"/>
      <c r="C311" s="31"/>
      <c r="D311" s="151" t="s">
        <v>128</v>
      </c>
      <c r="E311" s="31"/>
      <c r="F311" s="152" t="s">
        <v>471</v>
      </c>
      <c r="G311" s="31"/>
      <c r="H311" s="31"/>
      <c r="I311" s="153"/>
      <c r="J311" s="31"/>
      <c r="K311" s="31"/>
      <c r="L311" s="32"/>
      <c r="M311" s="154"/>
      <c r="N311" s="155"/>
      <c r="O311" s="57"/>
      <c r="P311" s="57"/>
      <c r="Q311" s="57"/>
      <c r="R311" s="57"/>
      <c r="S311" s="57"/>
      <c r="T311" s="58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T311" s="16" t="s">
        <v>128</v>
      </c>
      <c r="AU311" s="16" t="s">
        <v>77</v>
      </c>
    </row>
    <row r="312" spans="1:65" s="2" customFormat="1" ht="16.5" customHeight="1">
      <c r="A312" s="31"/>
      <c r="B312" s="137"/>
      <c r="C312" s="173" t="s">
        <v>472</v>
      </c>
      <c r="D312" s="173" t="s">
        <v>174</v>
      </c>
      <c r="E312" s="174" t="s">
        <v>473</v>
      </c>
      <c r="F312" s="175" t="s">
        <v>474</v>
      </c>
      <c r="G312" s="176" t="s">
        <v>183</v>
      </c>
      <c r="H312" s="177">
        <v>3</v>
      </c>
      <c r="I312" s="178"/>
      <c r="J312" s="179">
        <f>ROUND(I312*H312,2)</f>
        <v>0</v>
      </c>
      <c r="K312" s="175" t="s">
        <v>1</v>
      </c>
      <c r="L312" s="180"/>
      <c r="M312" s="181" t="s">
        <v>1</v>
      </c>
      <c r="N312" s="182" t="s">
        <v>35</v>
      </c>
      <c r="O312" s="57"/>
      <c r="P312" s="147">
        <f>O312*H312</f>
        <v>0</v>
      </c>
      <c r="Q312" s="147">
        <v>0</v>
      </c>
      <c r="R312" s="147">
        <f>Q312*H312</f>
        <v>0</v>
      </c>
      <c r="S312" s="147">
        <v>0</v>
      </c>
      <c r="T312" s="148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49" t="s">
        <v>300</v>
      </c>
      <c r="AT312" s="149" t="s">
        <v>174</v>
      </c>
      <c r="AU312" s="149" t="s">
        <v>77</v>
      </c>
      <c r="AY312" s="16" t="s">
        <v>119</v>
      </c>
      <c r="BE312" s="150">
        <f>IF(N312="základní",J312,0)</f>
        <v>0</v>
      </c>
      <c r="BF312" s="150">
        <f>IF(N312="snížená",J312,0)</f>
        <v>0</v>
      </c>
      <c r="BG312" s="150">
        <f>IF(N312="zákl. přenesená",J312,0)</f>
        <v>0</v>
      </c>
      <c r="BH312" s="150">
        <f>IF(N312="sníž. přenesená",J312,0)</f>
        <v>0</v>
      </c>
      <c r="BI312" s="150">
        <f>IF(N312="nulová",J312,0)</f>
        <v>0</v>
      </c>
      <c r="BJ312" s="16" t="s">
        <v>75</v>
      </c>
      <c r="BK312" s="150">
        <f>ROUND(I312*H312,2)</f>
        <v>0</v>
      </c>
      <c r="BL312" s="16" t="s">
        <v>210</v>
      </c>
      <c r="BM312" s="149" t="s">
        <v>475</v>
      </c>
    </row>
    <row r="313" spans="1:65" s="2" customFormat="1">
      <c r="A313" s="31"/>
      <c r="B313" s="32"/>
      <c r="C313" s="31"/>
      <c r="D313" s="151" t="s">
        <v>128</v>
      </c>
      <c r="E313" s="31"/>
      <c r="F313" s="152" t="s">
        <v>474</v>
      </c>
      <c r="G313" s="31"/>
      <c r="H313" s="31"/>
      <c r="I313" s="153"/>
      <c r="J313" s="31"/>
      <c r="K313" s="31"/>
      <c r="L313" s="32"/>
      <c r="M313" s="154"/>
      <c r="N313" s="155"/>
      <c r="O313" s="57"/>
      <c r="P313" s="57"/>
      <c r="Q313" s="57"/>
      <c r="R313" s="57"/>
      <c r="S313" s="57"/>
      <c r="T313" s="58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T313" s="16" t="s">
        <v>128</v>
      </c>
      <c r="AU313" s="16" t="s">
        <v>77</v>
      </c>
    </row>
    <row r="314" spans="1:65" s="12" customFormat="1" ht="25.9" customHeight="1">
      <c r="B314" s="124"/>
      <c r="D314" s="125" t="s">
        <v>69</v>
      </c>
      <c r="E314" s="126" t="s">
        <v>174</v>
      </c>
      <c r="F314" s="126" t="s">
        <v>476</v>
      </c>
      <c r="I314" s="127"/>
      <c r="J314" s="128">
        <f>BK314</f>
        <v>0</v>
      </c>
      <c r="L314" s="124"/>
      <c r="M314" s="129"/>
      <c r="N314" s="130"/>
      <c r="O314" s="130"/>
      <c r="P314" s="131">
        <f>P315</f>
        <v>0</v>
      </c>
      <c r="Q314" s="130"/>
      <c r="R314" s="131">
        <f>R315</f>
        <v>0</v>
      </c>
      <c r="S314" s="130"/>
      <c r="T314" s="132">
        <f>T315</f>
        <v>0</v>
      </c>
      <c r="AR314" s="125" t="s">
        <v>134</v>
      </c>
      <c r="AT314" s="133" t="s">
        <v>69</v>
      </c>
      <c r="AU314" s="133" t="s">
        <v>70</v>
      </c>
      <c r="AY314" s="125" t="s">
        <v>119</v>
      </c>
      <c r="BK314" s="134">
        <f>BK315</f>
        <v>0</v>
      </c>
    </row>
    <row r="315" spans="1:65" s="12" customFormat="1" ht="22.9" customHeight="1">
      <c r="B315" s="124"/>
      <c r="D315" s="125" t="s">
        <v>69</v>
      </c>
      <c r="E315" s="135" t="s">
        <v>477</v>
      </c>
      <c r="F315" s="135" t="s">
        <v>478</v>
      </c>
      <c r="I315" s="127"/>
      <c r="J315" s="136">
        <f>BK315</f>
        <v>0</v>
      </c>
      <c r="L315" s="124"/>
      <c r="M315" s="129"/>
      <c r="N315" s="130"/>
      <c r="O315" s="130"/>
      <c r="P315" s="131">
        <f>SUM(P316:P319)</f>
        <v>0</v>
      </c>
      <c r="Q315" s="130"/>
      <c r="R315" s="131">
        <f>SUM(R316:R319)</f>
        <v>0</v>
      </c>
      <c r="S315" s="130"/>
      <c r="T315" s="132">
        <f>SUM(T316:T319)</f>
        <v>0</v>
      </c>
      <c r="AR315" s="125" t="s">
        <v>134</v>
      </c>
      <c r="AT315" s="133" t="s">
        <v>69</v>
      </c>
      <c r="AU315" s="133" t="s">
        <v>75</v>
      </c>
      <c r="AY315" s="125" t="s">
        <v>119</v>
      </c>
      <c r="BK315" s="134">
        <f>SUM(BK316:BK319)</f>
        <v>0</v>
      </c>
    </row>
    <row r="316" spans="1:65" s="2" customFormat="1" ht="37.9" customHeight="1">
      <c r="A316" s="31"/>
      <c r="B316" s="137"/>
      <c r="C316" s="138" t="s">
        <v>479</v>
      </c>
      <c r="D316" s="138" t="s">
        <v>121</v>
      </c>
      <c r="E316" s="139" t="s">
        <v>480</v>
      </c>
      <c r="F316" s="140" t="s">
        <v>481</v>
      </c>
      <c r="G316" s="141" t="s">
        <v>206</v>
      </c>
      <c r="H316" s="142">
        <v>28.373000000000001</v>
      </c>
      <c r="I316" s="143"/>
      <c r="J316" s="144">
        <f>ROUND(I316*H316,2)</f>
        <v>0</v>
      </c>
      <c r="K316" s="140" t="s">
        <v>125</v>
      </c>
      <c r="L316" s="32"/>
      <c r="M316" s="145" t="s">
        <v>1</v>
      </c>
      <c r="N316" s="146" t="s">
        <v>35</v>
      </c>
      <c r="O316" s="57"/>
      <c r="P316" s="147">
        <f>O316*H316</f>
        <v>0</v>
      </c>
      <c r="Q316" s="147">
        <v>0</v>
      </c>
      <c r="R316" s="147">
        <f>Q316*H316</f>
        <v>0</v>
      </c>
      <c r="S316" s="147">
        <v>0</v>
      </c>
      <c r="T316" s="148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49" t="s">
        <v>479</v>
      </c>
      <c r="AT316" s="149" t="s">
        <v>121</v>
      </c>
      <c r="AU316" s="149" t="s">
        <v>77</v>
      </c>
      <c r="AY316" s="16" t="s">
        <v>119</v>
      </c>
      <c r="BE316" s="150">
        <f>IF(N316="základní",J316,0)</f>
        <v>0</v>
      </c>
      <c r="BF316" s="150">
        <f>IF(N316="snížená",J316,0)</f>
        <v>0</v>
      </c>
      <c r="BG316" s="150">
        <f>IF(N316="zákl. přenesená",J316,0)</f>
        <v>0</v>
      </c>
      <c r="BH316" s="150">
        <f>IF(N316="sníž. přenesená",J316,0)</f>
        <v>0</v>
      </c>
      <c r="BI316" s="150">
        <f>IF(N316="nulová",J316,0)</f>
        <v>0</v>
      </c>
      <c r="BJ316" s="16" t="s">
        <v>75</v>
      </c>
      <c r="BK316" s="150">
        <f>ROUND(I316*H316,2)</f>
        <v>0</v>
      </c>
      <c r="BL316" s="16" t="s">
        <v>479</v>
      </c>
      <c r="BM316" s="149" t="s">
        <v>482</v>
      </c>
    </row>
    <row r="317" spans="1:65" s="2" customFormat="1" ht="29.25">
      <c r="A317" s="31"/>
      <c r="B317" s="32"/>
      <c r="C317" s="31"/>
      <c r="D317" s="151" t="s">
        <v>128</v>
      </c>
      <c r="E317" s="31"/>
      <c r="F317" s="152" t="s">
        <v>483</v>
      </c>
      <c r="G317" s="31"/>
      <c r="H317" s="31"/>
      <c r="I317" s="153"/>
      <c r="J317" s="31"/>
      <c r="K317" s="31"/>
      <c r="L317" s="32"/>
      <c r="M317" s="154"/>
      <c r="N317" s="155"/>
      <c r="O317" s="57"/>
      <c r="P317" s="57"/>
      <c r="Q317" s="57"/>
      <c r="R317" s="57"/>
      <c r="S317" s="57"/>
      <c r="T317" s="58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T317" s="16" t="s">
        <v>128</v>
      </c>
      <c r="AU317" s="16" t="s">
        <v>77</v>
      </c>
    </row>
    <row r="318" spans="1:65" s="2" customFormat="1" ht="44.25" customHeight="1">
      <c r="A318" s="31"/>
      <c r="B318" s="137"/>
      <c r="C318" s="138" t="s">
        <v>484</v>
      </c>
      <c r="D318" s="138" t="s">
        <v>121</v>
      </c>
      <c r="E318" s="139" t="s">
        <v>485</v>
      </c>
      <c r="F318" s="140" t="s">
        <v>486</v>
      </c>
      <c r="G318" s="141" t="s">
        <v>206</v>
      </c>
      <c r="H318" s="142">
        <v>33.119999999999997</v>
      </c>
      <c r="I318" s="143"/>
      <c r="J318" s="144">
        <f>ROUND(I318*H318,2)</f>
        <v>0</v>
      </c>
      <c r="K318" s="140" t="s">
        <v>125</v>
      </c>
      <c r="L318" s="32"/>
      <c r="M318" s="145" t="s">
        <v>1</v>
      </c>
      <c r="N318" s="146" t="s">
        <v>35</v>
      </c>
      <c r="O318" s="57"/>
      <c r="P318" s="147">
        <f>O318*H318</f>
        <v>0</v>
      </c>
      <c r="Q318" s="147">
        <v>0</v>
      </c>
      <c r="R318" s="147">
        <f>Q318*H318</f>
        <v>0</v>
      </c>
      <c r="S318" s="147">
        <v>0</v>
      </c>
      <c r="T318" s="148">
        <f>S318*H318</f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49" t="s">
        <v>479</v>
      </c>
      <c r="AT318" s="149" t="s">
        <v>121</v>
      </c>
      <c r="AU318" s="149" t="s">
        <v>77</v>
      </c>
      <c r="AY318" s="16" t="s">
        <v>119</v>
      </c>
      <c r="BE318" s="150">
        <f>IF(N318="základní",J318,0)</f>
        <v>0</v>
      </c>
      <c r="BF318" s="150">
        <f>IF(N318="snížená",J318,0)</f>
        <v>0</v>
      </c>
      <c r="BG318" s="150">
        <f>IF(N318="zákl. přenesená",J318,0)</f>
        <v>0</v>
      </c>
      <c r="BH318" s="150">
        <f>IF(N318="sníž. přenesená",J318,0)</f>
        <v>0</v>
      </c>
      <c r="BI318" s="150">
        <f>IF(N318="nulová",J318,0)</f>
        <v>0</v>
      </c>
      <c r="BJ318" s="16" t="s">
        <v>75</v>
      </c>
      <c r="BK318" s="150">
        <f>ROUND(I318*H318,2)</f>
        <v>0</v>
      </c>
      <c r="BL318" s="16" t="s">
        <v>479</v>
      </c>
      <c r="BM318" s="149" t="s">
        <v>487</v>
      </c>
    </row>
    <row r="319" spans="1:65" s="2" customFormat="1" ht="29.25">
      <c r="A319" s="31"/>
      <c r="B319" s="32"/>
      <c r="C319" s="31"/>
      <c r="D319" s="151" t="s">
        <v>128</v>
      </c>
      <c r="E319" s="31"/>
      <c r="F319" s="152" t="s">
        <v>488</v>
      </c>
      <c r="G319" s="31"/>
      <c r="H319" s="31"/>
      <c r="I319" s="153"/>
      <c r="J319" s="31"/>
      <c r="K319" s="31"/>
      <c r="L319" s="32"/>
      <c r="M319" s="154"/>
      <c r="N319" s="155"/>
      <c r="O319" s="57"/>
      <c r="P319" s="57"/>
      <c r="Q319" s="57"/>
      <c r="R319" s="57"/>
      <c r="S319" s="57"/>
      <c r="T319" s="58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T319" s="16" t="s">
        <v>128</v>
      </c>
      <c r="AU319" s="16" t="s">
        <v>77</v>
      </c>
    </row>
    <row r="320" spans="1:65" s="12" customFormat="1" ht="25.9" customHeight="1">
      <c r="B320" s="124"/>
      <c r="D320" s="125" t="s">
        <v>69</v>
      </c>
      <c r="E320" s="126" t="s">
        <v>489</v>
      </c>
      <c r="F320" s="126" t="s">
        <v>490</v>
      </c>
      <c r="I320" s="127"/>
      <c r="J320" s="128">
        <f>BK320</f>
        <v>0</v>
      </c>
      <c r="L320" s="124"/>
      <c r="M320" s="129"/>
      <c r="N320" s="130"/>
      <c r="O320" s="130"/>
      <c r="P320" s="131">
        <f>P321+P334+P340+P345</f>
        <v>0</v>
      </c>
      <c r="Q320" s="130"/>
      <c r="R320" s="131">
        <f>R321+R334+R340+R345</f>
        <v>0</v>
      </c>
      <c r="S320" s="130"/>
      <c r="T320" s="132">
        <f>T321+T334+T340+T345</f>
        <v>0</v>
      </c>
      <c r="AR320" s="125" t="s">
        <v>147</v>
      </c>
      <c r="AT320" s="133" t="s">
        <v>69</v>
      </c>
      <c r="AU320" s="133" t="s">
        <v>70</v>
      </c>
      <c r="AY320" s="125" t="s">
        <v>119</v>
      </c>
      <c r="BK320" s="134">
        <f>BK321+BK334+BK340+BK345</f>
        <v>0</v>
      </c>
    </row>
    <row r="321" spans="1:65" s="12" customFormat="1" ht="22.9" customHeight="1">
      <c r="B321" s="124"/>
      <c r="D321" s="125" t="s">
        <v>69</v>
      </c>
      <c r="E321" s="135" t="s">
        <v>491</v>
      </c>
      <c r="F321" s="135" t="s">
        <v>492</v>
      </c>
      <c r="I321" s="127"/>
      <c r="J321" s="136">
        <f>BK321</f>
        <v>0</v>
      </c>
      <c r="L321" s="124"/>
      <c r="M321" s="129"/>
      <c r="N321" s="130"/>
      <c r="O321" s="130"/>
      <c r="P321" s="131">
        <f>SUM(P322:P333)</f>
        <v>0</v>
      </c>
      <c r="Q321" s="130"/>
      <c r="R321" s="131">
        <f>SUM(R322:R333)</f>
        <v>0</v>
      </c>
      <c r="S321" s="130"/>
      <c r="T321" s="132">
        <f>SUM(T322:T333)</f>
        <v>0</v>
      </c>
      <c r="AR321" s="125" t="s">
        <v>147</v>
      </c>
      <c r="AT321" s="133" t="s">
        <v>69</v>
      </c>
      <c r="AU321" s="133" t="s">
        <v>75</v>
      </c>
      <c r="AY321" s="125" t="s">
        <v>119</v>
      </c>
      <c r="BK321" s="134">
        <f>SUM(BK322:BK333)</f>
        <v>0</v>
      </c>
    </row>
    <row r="322" spans="1:65" s="2" customFormat="1" ht="16.5" customHeight="1">
      <c r="A322" s="31"/>
      <c r="B322" s="137"/>
      <c r="C322" s="138" t="s">
        <v>493</v>
      </c>
      <c r="D322" s="138" t="s">
        <v>121</v>
      </c>
      <c r="E322" s="139" t="s">
        <v>494</v>
      </c>
      <c r="F322" s="140" t="s">
        <v>495</v>
      </c>
      <c r="G322" s="141" t="s">
        <v>496</v>
      </c>
      <c r="H322" s="142">
        <v>1</v>
      </c>
      <c r="I322" s="143"/>
      <c r="J322" s="144">
        <f>ROUND(I322*H322,2)</f>
        <v>0</v>
      </c>
      <c r="K322" s="140" t="s">
        <v>125</v>
      </c>
      <c r="L322" s="32"/>
      <c r="M322" s="145" t="s">
        <v>1</v>
      </c>
      <c r="N322" s="146" t="s">
        <v>35</v>
      </c>
      <c r="O322" s="57"/>
      <c r="P322" s="147">
        <f>O322*H322</f>
        <v>0</v>
      </c>
      <c r="Q322" s="147">
        <v>0</v>
      </c>
      <c r="R322" s="147">
        <f>Q322*H322</f>
        <v>0</v>
      </c>
      <c r="S322" s="147">
        <v>0</v>
      </c>
      <c r="T322" s="148">
        <f>S322*H322</f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49" t="s">
        <v>497</v>
      </c>
      <c r="AT322" s="149" t="s">
        <v>121</v>
      </c>
      <c r="AU322" s="149" t="s">
        <v>77</v>
      </c>
      <c r="AY322" s="16" t="s">
        <v>119</v>
      </c>
      <c r="BE322" s="150">
        <f>IF(N322="základní",J322,0)</f>
        <v>0</v>
      </c>
      <c r="BF322" s="150">
        <f>IF(N322="snížená",J322,0)</f>
        <v>0</v>
      </c>
      <c r="BG322" s="150">
        <f>IF(N322="zákl. přenesená",J322,0)</f>
        <v>0</v>
      </c>
      <c r="BH322" s="150">
        <f>IF(N322="sníž. přenesená",J322,0)</f>
        <v>0</v>
      </c>
      <c r="BI322" s="150">
        <f>IF(N322="nulová",J322,0)</f>
        <v>0</v>
      </c>
      <c r="BJ322" s="16" t="s">
        <v>75</v>
      </c>
      <c r="BK322" s="150">
        <f>ROUND(I322*H322,2)</f>
        <v>0</v>
      </c>
      <c r="BL322" s="16" t="s">
        <v>497</v>
      </c>
      <c r="BM322" s="149" t="s">
        <v>498</v>
      </c>
    </row>
    <row r="323" spans="1:65" s="2" customFormat="1">
      <c r="A323" s="31"/>
      <c r="B323" s="32"/>
      <c r="C323" s="31"/>
      <c r="D323" s="151" t="s">
        <v>128</v>
      </c>
      <c r="E323" s="31"/>
      <c r="F323" s="152" t="s">
        <v>499</v>
      </c>
      <c r="G323" s="31"/>
      <c r="H323" s="31"/>
      <c r="I323" s="153"/>
      <c r="J323" s="31"/>
      <c r="K323" s="31"/>
      <c r="L323" s="32"/>
      <c r="M323" s="154"/>
      <c r="N323" s="155"/>
      <c r="O323" s="57"/>
      <c r="P323" s="57"/>
      <c r="Q323" s="57"/>
      <c r="R323" s="57"/>
      <c r="S323" s="57"/>
      <c r="T323" s="58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T323" s="16" t="s">
        <v>128</v>
      </c>
      <c r="AU323" s="16" t="s">
        <v>77</v>
      </c>
    </row>
    <row r="324" spans="1:65" s="2" customFormat="1" ht="16.5" customHeight="1">
      <c r="A324" s="31"/>
      <c r="B324" s="137"/>
      <c r="C324" s="138" t="s">
        <v>500</v>
      </c>
      <c r="D324" s="138" t="s">
        <v>121</v>
      </c>
      <c r="E324" s="139" t="s">
        <v>501</v>
      </c>
      <c r="F324" s="140" t="s">
        <v>502</v>
      </c>
      <c r="G324" s="141" t="s">
        <v>496</v>
      </c>
      <c r="H324" s="142">
        <v>1</v>
      </c>
      <c r="I324" s="143"/>
      <c r="J324" s="144">
        <f>ROUND(I324*H324,2)</f>
        <v>0</v>
      </c>
      <c r="K324" s="140" t="s">
        <v>125</v>
      </c>
      <c r="L324" s="32"/>
      <c r="M324" s="145" t="s">
        <v>1</v>
      </c>
      <c r="N324" s="146" t="s">
        <v>35</v>
      </c>
      <c r="O324" s="57"/>
      <c r="P324" s="147">
        <f>O324*H324</f>
        <v>0</v>
      </c>
      <c r="Q324" s="147">
        <v>0</v>
      </c>
      <c r="R324" s="147">
        <f>Q324*H324</f>
        <v>0</v>
      </c>
      <c r="S324" s="147">
        <v>0</v>
      </c>
      <c r="T324" s="148">
        <f>S324*H324</f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49" t="s">
        <v>497</v>
      </c>
      <c r="AT324" s="149" t="s">
        <v>121</v>
      </c>
      <c r="AU324" s="149" t="s">
        <v>77</v>
      </c>
      <c r="AY324" s="16" t="s">
        <v>119</v>
      </c>
      <c r="BE324" s="150">
        <f>IF(N324="základní",J324,0)</f>
        <v>0</v>
      </c>
      <c r="BF324" s="150">
        <f>IF(N324="snížená",J324,0)</f>
        <v>0</v>
      </c>
      <c r="BG324" s="150">
        <f>IF(N324="zákl. přenesená",J324,0)</f>
        <v>0</v>
      </c>
      <c r="BH324" s="150">
        <f>IF(N324="sníž. přenesená",J324,0)</f>
        <v>0</v>
      </c>
      <c r="BI324" s="150">
        <f>IF(N324="nulová",J324,0)</f>
        <v>0</v>
      </c>
      <c r="BJ324" s="16" t="s">
        <v>75</v>
      </c>
      <c r="BK324" s="150">
        <f>ROUND(I324*H324,2)</f>
        <v>0</v>
      </c>
      <c r="BL324" s="16" t="s">
        <v>497</v>
      </c>
      <c r="BM324" s="149" t="s">
        <v>503</v>
      </c>
    </row>
    <row r="325" spans="1:65" s="2" customFormat="1">
      <c r="A325" s="31"/>
      <c r="B325" s="32"/>
      <c r="C325" s="31"/>
      <c r="D325" s="151" t="s">
        <v>128</v>
      </c>
      <c r="E325" s="31"/>
      <c r="F325" s="152" t="s">
        <v>502</v>
      </c>
      <c r="G325" s="31"/>
      <c r="H325" s="31"/>
      <c r="I325" s="153"/>
      <c r="J325" s="31"/>
      <c r="K325" s="31"/>
      <c r="L325" s="32"/>
      <c r="M325" s="154"/>
      <c r="N325" s="155"/>
      <c r="O325" s="57"/>
      <c r="P325" s="57"/>
      <c r="Q325" s="57"/>
      <c r="R325" s="57"/>
      <c r="S325" s="57"/>
      <c r="T325" s="58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T325" s="16" t="s">
        <v>128</v>
      </c>
      <c r="AU325" s="16" t="s">
        <v>77</v>
      </c>
    </row>
    <row r="326" spans="1:65" s="2" customFormat="1" ht="16.5" customHeight="1">
      <c r="A326" s="31"/>
      <c r="B326" s="137"/>
      <c r="C326" s="138" t="s">
        <v>504</v>
      </c>
      <c r="D326" s="138" t="s">
        <v>121</v>
      </c>
      <c r="E326" s="139" t="s">
        <v>505</v>
      </c>
      <c r="F326" s="140" t="s">
        <v>506</v>
      </c>
      <c r="G326" s="141" t="s">
        <v>496</v>
      </c>
      <c r="H326" s="142">
        <v>1</v>
      </c>
      <c r="I326" s="143"/>
      <c r="J326" s="144">
        <f>ROUND(I326*H326,2)</f>
        <v>0</v>
      </c>
      <c r="K326" s="140" t="s">
        <v>125</v>
      </c>
      <c r="L326" s="32"/>
      <c r="M326" s="145" t="s">
        <v>1</v>
      </c>
      <c r="N326" s="146" t="s">
        <v>35</v>
      </c>
      <c r="O326" s="57"/>
      <c r="P326" s="147">
        <f>O326*H326</f>
        <v>0</v>
      </c>
      <c r="Q326" s="147">
        <v>0</v>
      </c>
      <c r="R326" s="147">
        <f>Q326*H326</f>
        <v>0</v>
      </c>
      <c r="S326" s="147">
        <v>0</v>
      </c>
      <c r="T326" s="148">
        <f>S326*H326</f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49" t="s">
        <v>497</v>
      </c>
      <c r="AT326" s="149" t="s">
        <v>121</v>
      </c>
      <c r="AU326" s="149" t="s">
        <v>77</v>
      </c>
      <c r="AY326" s="16" t="s">
        <v>119</v>
      </c>
      <c r="BE326" s="150">
        <f>IF(N326="základní",J326,0)</f>
        <v>0</v>
      </c>
      <c r="BF326" s="150">
        <f>IF(N326="snížená",J326,0)</f>
        <v>0</v>
      </c>
      <c r="BG326" s="150">
        <f>IF(N326="zákl. přenesená",J326,0)</f>
        <v>0</v>
      </c>
      <c r="BH326" s="150">
        <f>IF(N326="sníž. přenesená",J326,0)</f>
        <v>0</v>
      </c>
      <c r="BI326" s="150">
        <f>IF(N326="nulová",J326,0)</f>
        <v>0</v>
      </c>
      <c r="BJ326" s="16" t="s">
        <v>75</v>
      </c>
      <c r="BK326" s="150">
        <f>ROUND(I326*H326,2)</f>
        <v>0</v>
      </c>
      <c r="BL326" s="16" t="s">
        <v>497</v>
      </c>
      <c r="BM326" s="149" t="s">
        <v>507</v>
      </c>
    </row>
    <row r="327" spans="1:65" s="2" customFormat="1">
      <c r="A327" s="31"/>
      <c r="B327" s="32"/>
      <c r="C327" s="31"/>
      <c r="D327" s="151" t="s">
        <v>128</v>
      </c>
      <c r="E327" s="31"/>
      <c r="F327" s="152" t="s">
        <v>506</v>
      </c>
      <c r="G327" s="31"/>
      <c r="H327" s="31"/>
      <c r="I327" s="153"/>
      <c r="J327" s="31"/>
      <c r="K327" s="31"/>
      <c r="L327" s="32"/>
      <c r="M327" s="154"/>
      <c r="N327" s="155"/>
      <c r="O327" s="57"/>
      <c r="P327" s="57"/>
      <c r="Q327" s="57"/>
      <c r="R327" s="57"/>
      <c r="S327" s="57"/>
      <c r="T327" s="58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T327" s="16" t="s">
        <v>128</v>
      </c>
      <c r="AU327" s="16" t="s">
        <v>77</v>
      </c>
    </row>
    <row r="328" spans="1:65" s="2" customFormat="1" ht="16.5" customHeight="1">
      <c r="A328" s="31"/>
      <c r="B328" s="137"/>
      <c r="C328" s="138" t="s">
        <v>508</v>
      </c>
      <c r="D328" s="138" t="s">
        <v>121</v>
      </c>
      <c r="E328" s="139" t="s">
        <v>509</v>
      </c>
      <c r="F328" s="140" t="s">
        <v>510</v>
      </c>
      <c r="G328" s="141" t="s">
        <v>496</v>
      </c>
      <c r="H328" s="142">
        <v>1</v>
      </c>
      <c r="I328" s="143"/>
      <c r="J328" s="144">
        <f>ROUND(I328*H328,2)</f>
        <v>0</v>
      </c>
      <c r="K328" s="140" t="s">
        <v>125</v>
      </c>
      <c r="L328" s="32"/>
      <c r="M328" s="145" t="s">
        <v>1</v>
      </c>
      <c r="N328" s="146" t="s">
        <v>35</v>
      </c>
      <c r="O328" s="57"/>
      <c r="P328" s="147">
        <f>O328*H328</f>
        <v>0</v>
      </c>
      <c r="Q328" s="147">
        <v>0</v>
      </c>
      <c r="R328" s="147">
        <f>Q328*H328</f>
        <v>0</v>
      </c>
      <c r="S328" s="147">
        <v>0</v>
      </c>
      <c r="T328" s="148">
        <f>S328*H328</f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49" t="s">
        <v>497</v>
      </c>
      <c r="AT328" s="149" t="s">
        <v>121</v>
      </c>
      <c r="AU328" s="149" t="s">
        <v>77</v>
      </c>
      <c r="AY328" s="16" t="s">
        <v>119</v>
      </c>
      <c r="BE328" s="150">
        <f>IF(N328="základní",J328,0)</f>
        <v>0</v>
      </c>
      <c r="BF328" s="150">
        <f>IF(N328="snížená",J328,0)</f>
        <v>0</v>
      </c>
      <c r="BG328" s="150">
        <f>IF(N328="zákl. přenesená",J328,0)</f>
        <v>0</v>
      </c>
      <c r="BH328" s="150">
        <f>IF(N328="sníž. přenesená",J328,0)</f>
        <v>0</v>
      </c>
      <c r="BI328" s="150">
        <f>IF(N328="nulová",J328,0)</f>
        <v>0</v>
      </c>
      <c r="BJ328" s="16" t="s">
        <v>75</v>
      </c>
      <c r="BK328" s="150">
        <f>ROUND(I328*H328,2)</f>
        <v>0</v>
      </c>
      <c r="BL328" s="16" t="s">
        <v>497</v>
      </c>
      <c r="BM328" s="149" t="s">
        <v>511</v>
      </c>
    </row>
    <row r="329" spans="1:65" s="2" customFormat="1">
      <c r="A329" s="31"/>
      <c r="B329" s="32"/>
      <c r="C329" s="31"/>
      <c r="D329" s="151" t="s">
        <v>128</v>
      </c>
      <c r="E329" s="31"/>
      <c r="F329" s="152" t="s">
        <v>510</v>
      </c>
      <c r="G329" s="31"/>
      <c r="H329" s="31"/>
      <c r="I329" s="153"/>
      <c r="J329" s="31"/>
      <c r="K329" s="31"/>
      <c r="L329" s="32"/>
      <c r="M329" s="154"/>
      <c r="N329" s="155"/>
      <c r="O329" s="57"/>
      <c r="P329" s="57"/>
      <c r="Q329" s="57"/>
      <c r="R329" s="57"/>
      <c r="S329" s="57"/>
      <c r="T329" s="58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T329" s="16" t="s">
        <v>128</v>
      </c>
      <c r="AU329" s="16" t="s">
        <v>77</v>
      </c>
    </row>
    <row r="330" spans="1:65" s="2" customFormat="1" ht="16.5" customHeight="1">
      <c r="A330" s="31"/>
      <c r="B330" s="137"/>
      <c r="C330" s="138" t="s">
        <v>512</v>
      </c>
      <c r="D330" s="138" t="s">
        <v>121</v>
      </c>
      <c r="E330" s="139" t="s">
        <v>513</v>
      </c>
      <c r="F330" s="140" t="s">
        <v>514</v>
      </c>
      <c r="G330" s="141" t="s">
        <v>496</v>
      </c>
      <c r="H330" s="142">
        <v>1</v>
      </c>
      <c r="I330" s="143"/>
      <c r="J330" s="144">
        <f>ROUND(I330*H330,2)</f>
        <v>0</v>
      </c>
      <c r="K330" s="140" t="s">
        <v>125</v>
      </c>
      <c r="L330" s="32"/>
      <c r="M330" s="145" t="s">
        <v>1</v>
      </c>
      <c r="N330" s="146" t="s">
        <v>35</v>
      </c>
      <c r="O330" s="57"/>
      <c r="P330" s="147">
        <f>O330*H330</f>
        <v>0</v>
      </c>
      <c r="Q330" s="147">
        <v>0</v>
      </c>
      <c r="R330" s="147">
        <f>Q330*H330</f>
        <v>0</v>
      </c>
      <c r="S330" s="147">
        <v>0</v>
      </c>
      <c r="T330" s="148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49" t="s">
        <v>497</v>
      </c>
      <c r="AT330" s="149" t="s">
        <v>121</v>
      </c>
      <c r="AU330" s="149" t="s">
        <v>77</v>
      </c>
      <c r="AY330" s="16" t="s">
        <v>119</v>
      </c>
      <c r="BE330" s="150">
        <f>IF(N330="základní",J330,0)</f>
        <v>0</v>
      </c>
      <c r="BF330" s="150">
        <f>IF(N330="snížená",J330,0)</f>
        <v>0</v>
      </c>
      <c r="BG330" s="150">
        <f>IF(N330="zákl. přenesená",J330,0)</f>
        <v>0</v>
      </c>
      <c r="BH330" s="150">
        <f>IF(N330="sníž. přenesená",J330,0)</f>
        <v>0</v>
      </c>
      <c r="BI330" s="150">
        <f>IF(N330="nulová",J330,0)</f>
        <v>0</v>
      </c>
      <c r="BJ330" s="16" t="s">
        <v>75</v>
      </c>
      <c r="BK330" s="150">
        <f>ROUND(I330*H330,2)</f>
        <v>0</v>
      </c>
      <c r="BL330" s="16" t="s">
        <v>497</v>
      </c>
      <c r="BM330" s="149" t="s">
        <v>515</v>
      </c>
    </row>
    <row r="331" spans="1:65" s="2" customFormat="1">
      <c r="A331" s="31"/>
      <c r="B331" s="32"/>
      <c r="C331" s="31"/>
      <c r="D331" s="151" t="s">
        <v>128</v>
      </c>
      <c r="E331" s="31"/>
      <c r="F331" s="152" t="s">
        <v>516</v>
      </c>
      <c r="G331" s="31"/>
      <c r="H331" s="31"/>
      <c r="I331" s="153"/>
      <c r="J331" s="31"/>
      <c r="K331" s="31"/>
      <c r="L331" s="32"/>
      <c r="M331" s="154"/>
      <c r="N331" s="155"/>
      <c r="O331" s="57"/>
      <c r="P331" s="57"/>
      <c r="Q331" s="57"/>
      <c r="R331" s="57"/>
      <c r="S331" s="57"/>
      <c r="T331" s="58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T331" s="16" t="s">
        <v>128</v>
      </c>
      <c r="AU331" s="16" t="s">
        <v>77</v>
      </c>
    </row>
    <row r="332" spans="1:65" s="2" customFormat="1" ht="24.2" customHeight="1">
      <c r="A332" s="31"/>
      <c r="B332" s="137"/>
      <c r="C332" s="138" t="s">
        <v>517</v>
      </c>
      <c r="D332" s="138" t="s">
        <v>121</v>
      </c>
      <c r="E332" s="139" t="s">
        <v>518</v>
      </c>
      <c r="F332" s="140" t="s">
        <v>519</v>
      </c>
      <c r="G332" s="141" t="s">
        <v>496</v>
      </c>
      <c r="H332" s="142">
        <v>1</v>
      </c>
      <c r="I332" s="143"/>
      <c r="J332" s="144">
        <f>ROUND(I332*H332,2)</f>
        <v>0</v>
      </c>
      <c r="K332" s="140" t="s">
        <v>125</v>
      </c>
      <c r="L332" s="32"/>
      <c r="M332" s="145" t="s">
        <v>1</v>
      </c>
      <c r="N332" s="146" t="s">
        <v>35</v>
      </c>
      <c r="O332" s="57"/>
      <c r="P332" s="147">
        <f>O332*H332</f>
        <v>0</v>
      </c>
      <c r="Q332" s="147">
        <v>0</v>
      </c>
      <c r="R332" s="147">
        <f>Q332*H332</f>
        <v>0</v>
      </c>
      <c r="S332" s="147">
        <v>0</v>
      </c>
      <c r="T332" s="148">
        <f>S332*H332</f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49" t="s">
        <v>497</v>
      </c>
      <c r="AT332" s="149" t="s">
        <v>121</v>
      </c>
      <c r="AU332" s="149" t="s">
        <v>77</v>
      </c>
      <c r="AY332" s="16" t="s">
        <v>119</v>
      </c>
      <c r="BE332" s="150">
        <f>IF(N332="základní",J332,0)</f>
        <v>0</v>
      </c>
      <c r="BF332" s="150">
        <f>IF(N332="snížená",J332,0)</f>
        <v>0</v>
      </c>
      <c r="BG332" s="150">
        <f>IF(N332="zákl. přenesená",J332,0)</f>
        <v>0</v>
      </c>
      <c r="BH332" s="150">
        <f>IF(N332="sníž. přenesená",J332,0)</f>
        <v>0</v>
      </c>
      <c r="BI332" s="150">
        <f>IF(N332="nulová",J332,0)</f>
        <v>0</v>
      </c>
      <c r="BJ332" s="16" t="s">
        <v>75</v>
      </c>
      <c r="BK332" s="150">
        <f>ROUND(I332*H332,2)</f>
        <v>0</v>
      </c>
      <c r="BL332" s="16" t="s">
        <v>497</v>
      </c>
      <c r="BM332" s="149" t="s">
        <v>520</v>
      </c>
    </row>
    <row r="333" spans="1:65" s="2" customFormat="1">
      <c r="A333" s="31"/>
      <c r="B333" s="32"/>
      <c r="C333" s="31"/>
      <c r="D333" s="151" t="s">
        <v>128</v>
      </c>
      <c r="E333" s="31"/>
      <c r="F333" s="152" t="s">
        <v>519</v>
      </c>
      <c r="G333" s="31"/>
      <c r="H333" s="31"/>
      <c r="I333" s="153"/>
      <c r="J333" s="31"/>
      <c r="K333" s="31"/>
      <c r="L333" s="32"/>
      <c r="M333" s="154"/>
      <c r="N333" s="155"/>
      <c r="O333" s="57"/>
      <c r="P333" s="57"/>
      <c r="Q333" s="57"/>
      <c r="R333" s="57"/>
      <c r="S333" s="57"/>
      <c r="T333" s="58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T333" s="16" t="s">
        <v>128</v>
      </c>
      <c r="AU333" s="16" t="s">
        <v>77</v>
      </c>
    </row>
    <row r="334" spans="1:65" s="12" customFormat="1" ht="22.9" customHeight="1">
      <c r="B334" s="124"/>
      <c r="D334" s="125" t="s">
        <v>69</v>
      </c>
      <c r="E334" s="135" t="s">
        <v>521</v>
      </c>
      <c r="F334" s="135" t="s">
        <v>522</v>
      </c>
      <c r="I334" s="127"/>
      <c r="J334" s="136">
        <f>BK334</f>
        <v>0</v>
      </c>
      <c r="L334" s="124"/>
      <c r="M334" s="129"/>
      <c r="N334" s="130"/>
      <c r="O334" s="130"/>
      <c r="P334" s="131">
        <f>SUM(P335:P339)</f>
        <v>0</v>
      </c>
      <c r="Q334" s="130"/>
      <c r="R334" s="131">
        <f>SUM(R335:R339)</f>
        <v>0</v>
      </c>
      <c r="S334" s="130"/>
      <c r="T334" s="132">
        <f>SUM(T335:T339)</f>
        <v>0</v>
      </c>
      <c r="AR334" s="125" t="s">
        <v>147</v>
      </c>
      <c r="AT334" s="133" t="s">
        <v>69</v>
      </c>
      <c r="AU334" s="133" t="s">
        <v>75</v>
      </c>
      <c r="AY334" s="125" t="s">
        <v>119</v>
      </c>
      <c r="BK334" s="134">
        <f>SUM(BK335:BK339)</f>
        <v>0</v>
      </c>
    </row>
    <row r="335" spans="1:65" s="2" customFormat="1" ht="16.5" customHeight="1">
      <c r="A335" s="31"/>
      <c r="B335" s="137"/>
      <c r="C335" s="138" t="s">
        <v>523</v>
      </c>
      <c r="D335" s="138" t="s">
        <v>121</v>
      </c>
      <c r="E335" s="139" t="s">
        <v>524</v>
      </c>
      <c r="F335" s="140" t="s">
        <v>522</v>
      </c>
      <c r="G335" s="141" t="s">
        <v>496</v>
      </c>
      <c r="H335" s="142">
        <v>1</v>
      </c>
      <c r="I335" s="143"/>
      <c r="J335" s="144">
        <f>ROUND(I335*H335,2)</f>
        <v>0</v>
      </c>
      <c r="K335" s="140" t="s">
        <v>125</v>
      </c>
      <c r="L335" s="32"/>
      <c r="M335" s="145" t="s">
        <v>1</v>
      </c>
      <c r="N335" s="146" t="s">
        <v>35</v>
      </c>
      <c r="O335" s="57"/>
      <c r="P335" s="147">
        <f>O335*H335</f>
        <v>0</v>
      </c>
      <c r="Q335" s="147">
        <v>0</v>
      </c>
      <c r="R335" s="147">
        <f>Q335*H335</f>
        <v>0</v>
      </c>
      <c r="S335" s="147">
        <v>0</v>
      </c>
      <c r="T335" s="148">
        <f>S335*H335</f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49" t="s">
        <v>497</v>
      </c>
      <c r="AT335" s="149" t="s">
        <v>121</v>
      </c>
      <c r="AU335" s="149" t="s">
        <v>77</v>
      </c>
      <c r="AY335" s="16" t="s">
        <v>119</v>
      </c>
      <c r="BE335" s="150">
        <f>IF(N335="základní",J335,0)</f>
        <v>0</v>
      </c>
      <c r="BF335" s="150">
        <f>IF(N335="snížená",J335,0)</f>
        <v>0</v>
      </c>
      <c r="BG335" s="150">
        <f>IF(N335="zákl. přenesená",J335,0)</f>
        <v>0</v>
      </c>
      <c r="BH335" s="150">
        <f>IF(N335="sníž. přenesená",J335,0)</f>
        <v>0</v>
      </c>
      <c r="BI335" s="150">
        <f>IF(N335="nulová",J335,0)</f>
        <v>0</v>
      </c>
      <c r="BJ335" s="16" t="s">
        <v>75</v>
      </c>
      <c r="BK335" s="150">
        <f>ROUND(I335*H335,2)</f>
        <v>0</v>
      </c>
      <c r="BL335" s="16" t="s">
        <v>497</v>
      </c>
      <c r="BM335" s="149" t="s">
        <v>525</v>
      </c>
    </row>
    <row r="336" spans="1:65" s="2" customFormat="1">
      <c r="A336" s="31"/>
      <c r="B336" s="32"/>
      <c r="C336" s="31"/>
      <c r="D336" s="151" t="s">
        <v>128</v>
      </c>
      <c r="E336" s="31"/>
      <c r="F336" s="152" t="s">
        <v>522</v>
      </c>
      <c r="G336" s="31"/>
      <c r="H336" s="31"/>
      <c r="I336" s="153"/>
      <c r="J336" s="31"/>
      <c r="K336" s="31"/>
      <c r="L336" s="32"/>
      <c r="M336" s="154"/>
      <c r="N336" s="155"/>
      <c r="O336" s="57"/>
      <c r="P336" s="57"/>
      <c r="Q336" s="57"/>
      <c r="R336" s="57"/>
      <c r="S336" s="57"/>
      <c r="T336" s="58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T336" s="16" t="s">
        <v>128</v>
      </c>
      <c r="AU336" s="16" t="s">
        <v>77</v>
      </c>
    </row>
    <row r="337" spans="1:65" s="2" customFormat="1" ht="16.5" customHeight="1">
      <c r="A337" s="31"/>
      <c r="B337" s="137"/>
      <c r="C337" s="138" t="s">
        <v>526</v>
      </c>
      <c r="D337" s="138" t="s">
        <v>121</v>
      </c>
      <c r="E337" s="139" t="s">
        <v>527</v>
      </c>
      <c r="F337" s="140" t="s">
        <v>528</v>
      </c>
      <c r="G337" s="141" t="s">
        <v>496</v>
      </c>
      <c r="H337" s="142">
        <v>1</v>
      </c>
      <c r="I337" s="143"/>
      <c r="J337" s="144">
        <f>ROUND(I337*H337,2)</f>
        <v>0</v>
      </c>
      <c r="K337" s="140" t="s">
        <v>125</v>
      </c>
      <c r="L337" s="32"/>
      <c r="M337" s="145" t="s">
        <v>1</v>
      </c>
      <c r="N337" s="146" t="s">
        <v>35</v>
      </c>
      <c r="O337" s="57"/>
      <c r="P337" s="147">
        <f>O337*H337</f>
        <v>0</v>
      </c>
      <c r="Q337" s="147">
        <v>0</v>
      </c>
      <c r="R337" s="147">
        <f>Q337*H337</f>
        <v>0</v>
      </c>
      <c r="S337" s="147">
        <v>0</v>
      </c>
      <c r="T337" s="148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49" t="s">
        <v>497</v>
      </c>
      <c r="AT337" s="149" t="s">
        <v>121</v>
      </c>
      <c r="AU337" s="149" t="s">
        <v>77</v>
      </c>
      <c r="AY337" s="16" t="s">
        <v>119</v>
      </c>
      <c r="BE337" s="150">
        <f>IF(N337="základní",J337,0)</f>
        <v>0</v>
      </c>
      <c r="BF337" s="150">
        <f>IF(N337="snížená",J337,0)</f>
        <v>0</v>
      </c>
      <c r="BG337" s="150">
        <f>IF(N337="zákl. přenesená",J337,0)</f>
        <v>0</v>
      </c>
      <c r="BH337" s="150">
        <f>IF(N337="sníž. přenesená",J337,0)</f>
        <v>0</v>
      </c>
      <c r="BI337" s="150">
        <f>IF(N337="nulová",J337,0)</f>
        <v>0</v>
      </c>
      <c r="BJ337" s="16" t="s">
        <v>75</v>
      </c>
      <c r="BK337" s="150">
        <f>ROUND(I337*H337,2)</f>
        <v>0</v>
      </c>
      <c r="BL337" s="16" t="s">
        <v>497</v>
      </c>
      <c r="BM337" s="149" t="s">
        <v>529</v>
      </c>
    </row>
    <row r="338" spans="1:65" s="2" customFormat="1">
      <c r="A338" s="31"/>
      <c r="B338" s="32"/>
      <c r="C338" s="31"/>
      <c r="D338" s="151" t="s">
        <v>128</v>
      </c>
      <c r="E338" s="31"/>
      <c r="F338" s="152" t="s">
        <v>528</v>
      </c>
      <c r="G338" s="31"/>
      <c r="H338" s="31"/>
      <c r="I338" s="153"/>
      <c r="J338" s="31"/>
      <c r="K338" s="31"/>
      <c r="L338" s="32"/>
      <c r="M338" s="154"/>
      <c r="N338" s="155"/>
      <c r="O338" s="57"/>
      <c r="P338" s="57"/>
      <c r="Q338" s="57"/>
      <c r="R338" s="57"/>
      <c r="S338" s="57"/>
      <c r="T338" s="58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T338" s="16" t="s">
        <v>128</v>
      </c>
      <c r="AU338" s="16" t="s">
        <v>77</v>
      </c>
    </row>
    <row r="339" spans="1:65" s="2" customFormat="1" ht="29.25">
      <c r="A339" s="31"/>
      <c r="B339" s="32"/>
      <c r="C339" s="31"/>
      <c r="D339" s="151" t="s">
        <v>166</v>
      </c>
      <c r="E339" s="31"/>
      <c r="F339" s="172" t="s">
        <v>530</v>
      </c>
      <c r="G339" s="31"/>
      <c r="H339" s="31"/>
      <c r="I339" s="153"/>
      <c r="J339" s="31"/>
      <c r="K339" s="31"/>
      <c r="L339" s="32"/>
      <c r="M339" s="154"/>
      <c r="N339" s="155"/>
      <c r="O339" s="57"/>
      <c r="P339" s="57"/>
      <c r="Q339" s="57"/>
      <c r="R339" s="57"/>
      <c r="S339" s="57"/>
      <c r="T339" s="58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T339" s="16" t="s">
        <v>166</v>
      </c>
      <c r="AU339" s="16" t="s">
        <v>77</v>
      </c>
    </row>
    <row r="340" spans="1:65" s="12" customFormat="1" ht="22.9" customHeight="1">
      <c r="B340" s="124"/>
      <c r="D340" s="125" t="s">
        <v>69</v>
      </c>
      <c r="E340" s="135" t="s">
        <v>531</v>
      </c>
      <c r="F340" s="135" t="s">
        <v>532</v>
      </c>
      <c r="I340" s="127"/>
      <c r="J340" s="136">
        <f>BK340</f>
        <v>0</v>
      </c>
      <c r="L340" s="124"/>
      <c r="M340" s="129"/>
      <c r="N340" s="130"/>
      <c r="O340" s="130"/>
      <c r="P340" s="131">
        <f>SUM(P341:P344)</f>
        <v>0</v>
      </c>
      <c r="Q340" s="130"/>
      <c r="R340" s="131">
        <f>SUM(R341:R344)</f>
        <v>0</v>
      </c>
      <c r="S340" s="130"/>
      <c r="T340" s="132">
        <f>SUM(T341:T344)</f>
        <v>0</v>
      </c>
      <c r="AR340" s="125" t="s">
        <v>147</v>
      </c>
      <c r="AT340" s="133" t="s">
        <v>69</v>
      </c>
      <c r="AU340" s="133" t="s">
        <v>75</v>
      </c>
      <c r="AY340" s="125" t="s">
        <v>119</v>
      </c>
      <c r="BK340" s="134">
        <f>SUM(BK341:BK344)</f>
        <v>0</v>
      </c>
    </row>
    <row r="341" spans="1:65" s="2" customFormat="1" ht="16.5" customHeight="1">
      <c r="A341" s="31"/>
      <c r="B341" s="137"/>
      <c r="C341" s="138" t="s">
        <v>533</v>
      </c>
      <c r="D341" s="138" t="s">
        <v>121</v>
      </c>
      <c r="E341" s="139" t="s">
        <v>534</v>
      </c>
      <c r="F341" s="140" t="s">
        <v>535</v>
      </c>
      <c r="G341" s="141" t="s">
        <v>496</v>
      </c>
      <c r="H341" s="142">
        <v>10</v>
      </c>
      <c r="I341" s="143"/>
      <c r="J341" s="144">
        <f>ROUND(I341*H341,2)</f>
        <v>0</v>
      </c>
      <c r="K341" s="140" t="s">
        <v>125</v>
      </c>
      <c r="L341" s="32"/>
      <c r="M341" s="145" t="s">
        <v>1</v>
      </c>
      <c r="N341" s="146" t="s">
        <v>35</v>
      </c>
      <c r="O341" s="57"/>
      <c r="P341" s="147">
        <f>O341*H341</f>
        <v>0</v>
      </c>
      <c r="Q341" s="147">
        <v>0</v>
      </c>
      <c r="R341" s="147">
        <f>Q341*H341</f>
        <v>0</v>
      </c>
      <c r="S341" s="147">
        <v>0</v>
      </c>
      <c r="T341" s="148">
        <f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49" t="s">
        <v>497</v>
      </c>
      <c r="AT341" s="149" t="s">
        <v>121</v>
      </c>
      <c r="AU341" s="149" t="s">
        <v>77</v>
      </c>
      <c r="AY341" s="16" t="s">
        <v>119</v>
      </c>
      <c r="BE341" s="150">
        <f>IF(N341="základní",J341,0)</f>
        <v>0</v>
      </c>
      <c r="BF341" s="150">
        <f>IF(N341="snížená",J341,0)</f>
        <v>0</v>
      </c>
      <c r="BG341" s="150">
        <f>IF(N341="zákl. přenesená",J341,0)</f>
        <v>0</v>
      </c>
      <c r="BH341" s="150">
        <f>IF(N341="sníž. přenesená",J341,0)</f>
        <v>0</v>
      </c>
      <c r="BI341" s="150">
        <f>IF(N341="nulová",J341,0)</f>
        <v>0</v>
      </c>
      <c r="BJ341" s="16" t="s">
        <v>75</v>
      </c>
      <c r="BK341" s="150">
        <f>ROUND(I341*H341,2)</f>
        <v>0</v>
      </c>
      <c r="BL341" s="16" t="s">
        <v>497</v>
      </c>
      <c r="BM341" s="149" t="s">
        <v>536</v>
      </c>
    </row>
    <row r="342" spans="1:65" s="2" customFormat="1">
      <c r="A342" s="31"/>
      <c r="B342" s="32"/>
      <c r="C342" s="31"/>
      <c r="D342" s="151" t="s">
        <v>128</v>
      </c>
      <c r="E342" s="31"/>
      <c r="F342" s="152" t="s">
        <v>535</v>
      </c>
      <c r="G342" s="31"/>
      <c r="H342" s="31"/>
      <c r="I342" s="153"/>
      <c r="J342" s="31"/>
      <c r="K342" s="31"/>
      <c r="L342" s="32"/>
      <c r="M342" s="154"/>
      <c r="N342" s="155"/>
      <c r="O342" s="57"/>
      <c r="P342" s="57"/>
      <c r="Q342" s="57"/>
      <c r="R342" s="57"/>
      <c r="S342" s="57"/>
      <c r="T342" s="58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T342" s="16" t="s">
        <v>128</v>
      </c>
      <c r="AU342" s="16" t="s">
        <v>77</v>
      </c>
    </row>
    <row r="343" spans="1:65" s="2" customFormat="1" ht="16.5" customHeight="1">
      <c r="A343" s="31"/>
      <c r="B343" s="137"/>
      <c r="C343" s="138" t="s">
        <v>537</v>
      </c>
      <c r="D343" s="138" t="s">
        <v>121</v>
      </c>
      <c r="E343" s="139" t="s">
        <v>538</v>
      </c>
      <c r="F343" s="140" t="s">
        <v>539</v>
      </c>
      <c r="G343" s="141" t="s">
        <v>496</v>
      </c>
      <c r="H343" s="142">
        <v>1</v>
      </c>
      <c r="I343" s="143"/>
      <c r="J343" s="144">
        <f>ROUND(I343*H343,2)</f>
        <v>0</v>
      </c>
      <c r="K343" s="140" t="s">
        <v>125</v>
      </c>
      <c r="L343" s="32"/>
      <c r="M343" s="145" t="s">
        <v>1</v>
      </c>
      <c r="N343" s="146" t="s">
        <v>35</v>
      </c>
      <c r="O343" s="57"/>
      <c r="P343" s="147">
        <f>O343*H343</f>
        <v>0</v>
      </c>
      <c r="Q343" s="147">
        <v>0</v>
      </c>
      <c r="R343" s="147">
        <f>Q343*H343</f>
        <v>0</v>
      </c>
      <c r="S343" s="147">
        <v>0</v>
      </c>
      <c r="T343" s="148">
        <f>S343*H343</f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49" t="s">
        <v>497</v>
      </c>
      <c r="AT343" s="149" t="s">
        <v>121</v>
      </c>
      <c r="AU343" s="149" t="s">
        <v>77</v>
      </c>
      <c r="AY343" s="16" t="s">
        <v>119</v>
      </c>
      <c r="BE343" s="150">
        <f>IF(N343="základní",J343,0)</f>
        <v>0</v>
      </c>
      <c r="BF343" s="150">
        <f>IF(N343="snížená",J343,0)</f>
        <v>0</v>
      </c>
      <c r="BG343" s="150">
        <f>IF(N343="zákl. přenesená",J343,0)</f>
        <v>0</v>
      </c>
      <c r="BH343" s="150">
        <f>IF(N343="sníž. přenesená",J343,0)</f>
        <v>0</v>
      </c>
      <c r="BI343" s="150">
        <f>IF(N343="nulová",J343,0)</f>
        <v>0</v>
      </c>
      <c r="BJ343" s="16" t="s">
        <v>75</v>
      </c>
      <c r="BK343" s="150">
        <f>ROUND(I343*H343,2)</f>
        <v>0</v>
      </c>
      <c r="BL343" s="16" t="s">
        <v>497</v>
      </c>
      <c r="BM343" s="149" t="s">
        <v>540</v>
      </c>
    </row>
    <row r="344" spans="1:65" s="2" customFormat="1">
      <c r="A344" s="31"/>
      <c r="B344" s="32"/>
      <c r="C344" s="31"/>
      <c r="D344" s="151" t="s">
        <v>128</v>
      </c>
      <c r="E344" s="31"/>
      <c r="F344" s="152" t="s">
        <v>541</v>
      </c>
      <c r="G344" s="31"/>
      <c r="H344" s="31"/>
      <c r="I344" s="153"/>
      <c r="J344" s="31"/>
      <c r="K344" s="31"/>
      <c r="L344" s="32"/>
      <c r="M344" s="154"/>
      <c r="N344" s="155"/>
      <c r="O344" s="57"/>
      <c r="P344" s="57"/>
      <c r="Q344" s="57"/>
      <c r="R344" s="57"/>
      <c r="S344" s="57"/>
      <c r="T344" s="58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T344" s="16" t="s">
        <v>128</v>
      </c>
      <c r="AU344" s="16" t="s">
        <v>77</v>
      </c>
    </row>
    <row r="345" spans="1:65" s="12" customFormat="1" ht="22.9" customHeight="1">
      <c r="B345" s="124"/>
      <c r="D345" s="125" t="s">
        <v>69</v>
      </c>
      <c r="E345" s="135" t="s">
        <v>542</v>
      </c>
      <c r="F345" s="135" t="s">
        <v>543</v>
      </c>
      <c r="I345" s="127"/>
      <c r="J345" s="136">
        <f>BK345</f>
        <v>0</v>
      </c>
      <c r="L345" s="124"/>
      <c r="M345" s="129"/>
      <c r="N345" s="130"/>
      <c r="O345" s="130"/>
      <c r="P345" s="131">
        <f>SUM(P346:P347)</f>
        <v>0</v>
      </c>
      <c r="Q345" s="130"/>
      <c r="R345" s="131">
        <f>SUM(R346:R347)</f>
        <v>0</v>
      </c>
      <c r="S345" s="130"/>
      <c r="T345" s="132">
        <f>SUM(T346:T347)</f>
        <v>0</v>
      </c>
      <c r="AR345" s="125" t="s">
        <v>147</v>
      </c>
      <c r="AT345" s="133" t="s">
        <v>69</v>
      </c>
      <c r="AU345" s="133" t="s">
        <v>75</v>
      </c>
      <c r="AY345" s="125" t="s">
        <v>119</v>
      </c>
      <c r="BK345" s="134">
        <f>SUM(BK346:BK347)</f>
        <v>0</v>
      </c>
    </row>
    <row r="346" spans="1:65" s="2" customFormat="1" ht="16.5" customHeight="1">
      <c r="A346" s="31"/>
      <c r="B346" s="137"/>
      <c r="C346" s="138" t="s">
        <v>544</v>
      </c>
      <c r="D346" s="138" t="s">
        <v>121</v>
      </c>
      <c r="E346" s="139" t="s">
        <v>545</v>
      </c>
      <c r="F346" s="140" t="s">
        <v>546</v>
      </c>
      <c r="G346" s="141" t="s">
        <v>496</v>
      </c>
      <c r="H346" s="142">
        <v>1</v>
      </c>
      <c r="I346" s="143"/>
      <c r="J346" s="144">
        <f>ROUND(I346*H346,2)</f>
        <v>0</v>
      </c>
      <c r="K346" s="140" t="s">
        <v>1</v>
      </c>
      <c r="L346" s="32"/>
      <c r="M346" s="145" t="s">
        <v>1</v>
      </c>
      <c r="N346" s="146" t="s">
        <v>35</v>
      </c>
      <c r="O346" s="57"/>
      <c r="P346" s="147">
        <f>O346*H346</f>
        <v>0</v>
      </c>
      <c r="Q346" s="147">
        <v>0</v>
      </c>
      <c r="R346" s="147">
        <f>Q346*H346</f>
        <v>0</v>
      </c>
      <c r="S346" s="147">
        <v>0</v>
      </c>
      <c r="T346" s="148">
        <f>S346*H346</f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49" t="s">
        <v>497</v>
      </c>
      <c r="AT346" s="149" t="s">
        <v>121</v>
      </c>
      <c r="AU346" s="149" t="s">
        <v>77</v>
      </c>
      <c r="AY346" s="16" t="s">
        <v>119</v>
      </c>
      <c r="BE346" s="150">
        <f>IF(N346="základní",J346,0)</f>
        <v>0</v>
      </c>
      <c r="BF346" s="150">
        <f>IF(N346="snížená",J346,0)</f>
        <v>0</v>
      </c>
      <c r="BG346" s="150">
        <f>IF(N346="zákl. přenesená",J346,0)</f>
        <v>0</v>
      </c>
      <c r="BH346" s="150">
        <f>IF(N346="sníž. přenesená",J346,0)</f>
        <v>0</v>
      </c>
      <c r="BI346" s="150">
        <f>IF(N346="nulová",J346,0)</f>
        <v>0</v>
      </c>
      <c r="BJ346" s="16" t="s">
        <v>75</v>
      </c>
      <c r="BK346" s="150">
        <f>ROUND(I346*H346,2)</f>
        <v>0</v>
      </c>
      <c r="BL346" s="16" t="s">
        <v>497</v>
      </c>
      <c r="BM346" s="149" t="s">
        <v>547</v>
      </c>
    </row>
    <row r="347" spans="1:65" s="2" customFormat="1">
      <c r="A347" s="31"/>
      <c r="B347" s="32"/>
      <c r="C347" s="31"/>
      <c r="D347" s="151" t="s">
        <v>128</v>
      </c>
      <c r="E347" s="31"/>
      <c r="F347" s="152" t="s">
        <v>548</v>
      </c>
      <c r="G347" s="31"/>
      <c r="H347" s="31"/>
      <c r="I347" s="153"/>
      <c r="J347" s="31"/>
      <c r="K347" s="31"/>
      <c r="L347" s="32"/>
      <c r="M347" s="183"/>
      <c r="N347" s="184"/>
      <c r="O347" s="185"/>
      <c r="P347" s="185"/>
      <c r="Q347" s="185"/>
      <c r="R347" s="185"/>
      <c r="S347" s="185"/>
      <c r="T347" s="186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T347" s="16" t="s">
        <v>128</v>
      </c>
      <c r="AU347" s="16" t="s">
        <v>77</v>
      </c>
    </row>
    <row r="348" spans="1:65" s="2" customFormat="1" ht="6.95" customHeight="1">
      <c r="A348" s="31"/>
      <c r="B348" s="46"/>
      <c r="C348" s="47"/>
      <c r="D348" s="47"/>
      <c r="E348" s="47"/>
      <c r="F348" s="47"/>
      <c r="G348" s="47"/>
      <c r="H348" s="47"/>
      <c r="I348" s="47"/>
      <c r="J348" s="47"/>
      <c r="K348" s="47"/>
      <c r="L348" s="32"/>
      <c r="M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</row>
  </sheetData>
  <autoFilter ref="C131:K347"/>
  <mergeCells count="6">
    <mergeCell ref="E124:H124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Oprava mostu 1862-2, Kydliny</vt:lpstr>
      <vt:lpstr>'Oprava mostu 1862-2, Kydliny'!Názvy_tisku</vt:lpstr>
      <vt:lpstr>'Rekapitulace stavby'!Názvy_tisku</vt:lpstr>
      <vt:lpstr>'Oprava mostu 1862-2, Kydliny'!Oblast_tisku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JSF-10\rozpocty</dc:creator>
  <cp:lastModifiedBy>Tyrová Martina</cp:lastModifiedBy>
  <dcterms:created xsi:type="dcterms:W3CDTF">2023-12-01T09:33:27Z</dcterms:created>
  <dcterms:modified xsi:type="dcterms:W3CDTF">2023-12-07T12:10:40Z</dcterms:modified>
</cp:coreProperties>
</file>