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PJ" reservationPassword="0"/>
  <workbookPr/>
  <bookViews>
    <workbookView xWindow="240" yWindow="120" windowWidth="14940" windowHeight="9225" activeTab="0"/>
  </bookViews>
  <sheets>
    <sheet name="Rekapitulace" sheetId="1" r:id="rId1"/>
    <sheet name="SO 000_SO 000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<sst xmlns="http://schemas.openxmlformats.org/spreadsheetml/2006/main" count="1684" uniqueCount="634">
  <si>
    <t>Firma: Pontex, spol. s r.o.</t>
  </si>
  <si>
    <t>Rekapitulace ceny</t>
  </si>
  <si>
    <t>Stavba: 20 024 00 - Most ev.č. 169-024 v obci Horská Kvilda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</si>
  <si>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</si>
  <si>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</si>
  <si>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</si>
  <si>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</si>
  <si>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</si>
  <si>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</si>
  <si>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</si>
  <si>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</si>
  <si>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</si>
  <si>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</si>
  <si>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</si>
  <si>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</si>
  <si>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20 024 00</t>
  </si>
  <si>
    <t>Most ev.č. 169-024 v obci Horská Kvilda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</si>
  <si>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</si>
  <si>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</si>
  <si>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</si>
  <si>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</si>
  <si>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</si>
  <si>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</si>
  <si>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</si>
  <si>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</si>
  <si>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</si>
  <si>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</si>
  <si>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</si>
  <si>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</si>
  <si>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</si>
  <si>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</si>
  <si>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</si>
  <si>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</si>
  <si>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</si>
  <si>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</si>
  <si>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</si>
  <si>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</si>
  <si>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</si>
  <si>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</si>
  <si>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</si>
  <si>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</si>
  <si>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</si>
  <si>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</si>
  <si>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</si>
  <si>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</si>
  <si>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</si>
  <si>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</si>
  <si>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SO 000</t>
  </si>
  <si>
    <t>SD</t>
  </si>
  <si>
    <t>Všeobecné konstrukce a práce</t>
  </si>
  <si>
    <t>P</t>
  </si>
  <si>
    <t>00410R</t>
  </si>
  <si>
    <t/>
  </si>
  <si>
    <t>Vedlejší náklady</t>
  </si>
  <si>
    <t>KPL</t>
  </si>
  <si>
    <t>PP</t>
  </si>
  <si>
    <t>obsahují zejména náklady na: 
- ztížené výrobní podmínky související s umístěním stavby ve vysoké nadmořské výšce a značně odlehlém místě, provozními nebo 
dopravními omezeními 
- uvedení stavbou dotčených ploch a staveništní dopravou dotčených komunikací 
do původního nebo projektovaného stavu 
- zajištění bezpečnosti při provádění stavby ve smyslu bezpečnosti práce a 
ochrany životního prostředí 
- likvidace přebytečného stavebního materiálu odpovídajícím způsobem 
- péče o nepředané objekty a konstrukce stavby, jejich ošetřování 
- nutný rozsah stavebního pojištění budovaného díla na předmětné stavbě a 
pojištění odpovědnosti za škodu způsobenou dodavatelem třetí osobě 
- zajištění bankovních garancí 
- ochranu chráněných živočichů v místě stavby 
- všechny další nutné náklady k řádnému a úplnému zhotovení předmětu díla 
zřejmé ze zadávací dokumentace nebo místních podmínek</t>
  </si>
  <si>
    <t>VV</t>
  </si>
  <si>
    <t>1=1,000 [A]</t>
  </si>
  <si>
    <t>02520</t>
  </si>
  <si>
    <t>ZKOUŠENÍ MATERIÁLŮ NEZÁVISLOU ZKUŠEBNOU</t>
  </si>
  <si>
    <t>2023_OTSKP</t>
  </si>
  <si>
    <t>dle TKP, ZTKP</t>
  </si>
  <si>
    <t>02620</t>
  </si>
  <si>
    <t>ZKOUŠENÍ KONSTRUKCÍ A PRACÍ NEZÁVISLOU ZKUŠEBNOU</t>
  </si>
  <si>
    <t>dle TKP</t>
  </si>
  <si>
    <t>02710R</t>
  </si>
  <si>
    <t>A</t>
  </si>
  <si>
    <t>PASPORTIZACE OBJEKTŮ V OKOLÍ STAVBY</t>
  </si>
  <si>
    <t>pasportizace objektů v majetku jiných subjektů než investora 
vč. pořízení fotodokumentace</t>
  </si>
  <si>
    <t>02720</t>
  </si>
  <si>
    <t>POMOC PRÁCE ZŘÍZ NEBO ZAJIŠŤ REGULACI A OCHRANU DOPRAVY</t>
  </si>
  <si>
    <t>položka zahrnuje dopravně inženýrská opatření v průběhu celé stavby (dle 
schváleného plánu ZOV a vyjádření DI PČR), zahrnuje osazení, přesuny a odvoz 
provizorního dopravního značení. Zahrnuje dočasné dopravní značení, dopravní zařízení (např. zvětšené 
i základní svislé značky,ochranná zábradlí, světelné 
výstražné zařízení atd.- viz příloha TZ), oplocení a všechny související práce po 
dobu trvání 
stavby Součástí položky je i údržba a péče o dopravně inženýrská opatření v 
průběhu celé stavby. 
Součástí položky je vyřízení DIR včetně jeho projednání. 
KONSTRUKCE PROVIZORNÍ KOMUNIKACE JE PŘEDMĚTEM SAMOSTATNÝCH POLOŽEK</t>
  </si>
  <si>
    <t>02730</t>
  </si>
  <si>
    <t>POMOC PRÁCE ZŘÍZ NEBO ZAJIŠŤ OCHRANU INŽENÝRSKÝCH SÍTÍ</t>
  </si>
  <si>
    <t>zajištění ochrany všech stávajících vedení sítí po dobu stavby 
výčet nutno čerpat z koordinačních příloh stavby</t>
  </si>
  <si>
    <t>1=1,000 [A] 
Celkem: A=1,000 [B]</t>
  </si>
  <si>
    <t>7</t>
  </si>
  <si>
    <t>02851</t>
  </si>
  <si>
    <t>C</t>
  </si>
  <si>
    <t>PRŮZKUMNÉ PRÁCE DIAGNOSTIKY KONSTRUKCÍ NA POVRCHU</t>
  </si>
  <si>
    <t>sledování průběhu vrtání mikropilot s vyhodnocením - první mikropilota na každé opěře</t>
  </si>
  <si>
    <t>8</t>
  </si>
  <si>
    <t>02910</t>
  </si>
  <si>
    <t>OSTATNÍ POŽADAVKY - ZEMĚMĚŘIČSKÁ MĚŘENÍ</t>
  </si>
  <si>
    <t>vytyčení stávajících IS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</si>
  <si>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</si>
  <si>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</si>
  <si>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</si>
  <si>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</si>
  <si>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</si>
  <si>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</si>
  <si>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</si>
  <si>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</si>
  <si>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technické předpisy (betonáž, izolace, sanace, PKO, tryskání apod.)</t>
  </si>
  <si>
    <t>12</t>
  </si>
  <si>
    <t>029412</t>
  </si>
  <si>
    <t>OSTATNÍ POŽADAVKY - VYPRACOVÁNÍ MOSTNÍHO LISTU</t>
  </si>
  <si>
    <t>vč. zavedení do systému evidence mostů</t>
  </si>
  <si>
    <t>13</t>
  </si>
  <si>
    <t>02943</t>
  </si>
  <si>
    <t>OSTATNÍ POŽADAVKY - VYPRACOVÁNÍ RDS</t>
  </si>
  <si>
    <t>RDS-Z-PDS - pro celou stavbu</t>
  </si>
  <si>
    <t>14</t>
  </si>
  <si>
    <t>02944</t>
  </si>
  <si>
    <t>OSTAT POŽADAVKY - DOKUMENTACE SKUTEČ PROVEDENÍ V DIGIT FORMĚ</t>
  </si>
  <si>
    <t>skutečného provedení stavby 
digitálně+4x papírové Paré</t>
  </si>
  <si>
    <t>15</t>
  </si>
  <si>
    <t>02945</t>
  </si>
  <si>
    <t>OSTAT POŽADAVKY - GEOMETRICKÝ PLÁN</t>
  </si>
  <si>
    <t>16</t>
  </si>
  <si>
    <t>02950</t>
  </si>
  <si>
    <t>OSTATNÍ POŽADAVKY - POSUDKY, KONTROLY, REVIZNÍ ZPRÁVY</t>
  </si>
  <si>
    <t>výpočet zatížitelnosti vč.vyhodnocení</t>
  </si>
  <si>
    <t>17</t>
  </si>
  <si>
    <t>02953</t>
  </si>
  <si>
    <t>OSTATNÍ POŽADAVKY - HLAVNÍ MOSTNÍ PROHLÍDKA</t>
  </si>
  <si>
    <t>1. HMP vč.zpřístupnění</t>
  </si>
  <si>
    <t>18</t>
  </si>
  <si>
    <t>02991</t>
  </si>
  <si>
    <t>OSTATNÍ POŽADAVKY - INFORMAČNÍ TABULE</t>
  </si>
  <si>
    <t>Označení stavby dle směrnic investora</t>
  </si>
  <si>
    <t>2=2,000 [A] 
Celkem: A=2,000 [B]</t>
  </si>
  <si>
    <t>19</t>
  </si>
  <si>
    <t>03100</t>
  </si>
  <si>
    <t>ZAŘÍZENÍ STAVENIŠTĚ - ZŘÍZENÍ, PROVOZ, DEMONTÁŽ</t>
  </si>
  <si>
    <t>vč.oplocení staveniště, proviz.zábradlí a pod. 
Vč. případného nájmu pozemku, vč. provizorních komunikací a případných záborů 
vč. buňkoviště, toalet a dalšího zařízení nezbytného pro provoz a řízení stavby po 
celou dobu její výstavby</t>
  </si>
  <si>
    <t>Ostatní konstrukce a práce</t>
  </si>
  <si>
    <t>20</t>
  </si>
  <si>
    <t>940001R</t>
  </si>
  <si>
    <t>PRÁCE SPOJENÉ S MANIPULACÍ S METEOSTANICÍ</t>
  </si>
  <si>
    <t>práce řízené parcovníky Přírodovědecké fakulty Univerzity karlovy Praha -</t>
  </si>
  <si>
    <t>21</t>
  </si>
  <si>
    <t>944901R</t>
  </si>
  <si>
    <t>OCHRANNÁ KONSTRUKCE - MOSTEK</t>
  </si>
  <si>
    <t>Ochranná konstrukce historického mostku po dobu stavby 
dle možnosti a zkušenosti zhotovitele</t>
  </si>
  <si>
    <t>SO 201</t>
  </si>
  <si>
    <t>Most ev.č. 169-024</t>
  </si>
  <si>
    <t>015111</t>
  </si>
  <si>
    <t>POPLATKY ZA LIKVIDACI ODPADŮ NEKONTAMINOVANÝCH - 17 05 04  VYTĚŽENÉ ZEMINY A HORNINY -  I. TŘÍDA TĚŽITELNOSTI</t>
  </si>
  <si>
    <t>T</t>
  </si>
  <si>
    <t>zemina 
objemová hmotnost 2000 kg/m3</t>
  </si>
  <si>
    <t>(dle pol. 131838R) 
2,0*192,502=385,004 [A] 
(dle pol.122838R - PRV) 
2,0*377,330=754,660 [B] 
Celkem: A+B=1 139,664 [C]</t>
  </si>
  <si>
    <t>015130</t>
  </si>
  <si>
    <t>POPLATKY ZA LIKVIDACI ODPADŮ NEKONTAMINOVANÝCH - 17 03 02  VYBOURANÝ ASFALTOVÝ BETON BEZ DEHTU</t>
  </si>
  <si>
    <t>živice bez obsahu nebezpečných látek  
objemová hmotnost 2400 kg/m3 
stávající komunikace -  na základě zkoušek PAU - ZAS T1 
provizorní komunikace - 100% odpadu bez obsahu nebezpečných látek</t>
  </si>
  <si>
    <t>(dle pol. 113728R. 113728R PRV) 
0=0,000 [A] 
(dle pol.113138R) 
2,40*17,861=42,866 [B] 
(dle pol.113138R - PRV) 
2,40*39,232=94,157 [C] 
Celkem: A+B+C=137,023 [D]</t>
  </si>
  <si>
    <t>015140</t>
  </si>
  <si>
    <t>a</t>
  </si>
  <si>
    <t>POPLATKY ZA LIKVIDACI ODPADŮ NEKONTAMINOVANÝCH - 17 01 01  BETON Z DEMOLIC OBJEKTŮ, ZÁKLADŮ TV</t>
  </si>
  <si>
    <t>prostý beton 
objemová hmotnost 2300kg/m3</t>
  </si>
  <si>
    <t>(dle pol.113148R) 
2,30*15,792=36,322 [A] 
Celkem: A=36,322 [B]</t>
  </si>
  <si>
    <t>b</t>
  </si>
  <si>
    <t>žlb 
objemová hmotnost 2500kg/m3</t>
  </si>
  <si>
    <t>dle pol.966168R) 
2,50*9,576=23,940 [A] 
Celkem: A=23,940 [B]</t>
  </si>
  <si>
    <t>015330</t>
  </si>
  <si>
    <t>POPLATKY ZA LIKVIDACI ODPADŮ NEKONTAMINOVANÝCH - 17 05 04  KAMENNÁ SUŤ</t>
  </si>
  <si>
    <t>kámen, kamenivo 
objemová hmotnost 2600,1900 kg/m3</t>
  </si>
  <si>
    <t>(dle pol.113328R) 
1,90*24,78=47,082 [A] 
(dle pol.113328R - PRV) 
1,90*82,825=157,368 [B] 
(dle pol.966138R) 
2,60*93,05=241,930 [C] 
Celkem: A+B+C=446,380 [D]</t>
  </si>
  <si>
    <t>015760</t>
  </si>
  <si>
    <t>POPLATKY ZA LIKVIDACI ODPADŮ NEBEZPEČNÝCH - 17 06 03*  IZOLAČNÍ MATERIÁLY OBSAHUJÍCÍ NEBEZPEČNÉ LÁTKY</t>
  </si>
  <si>
    <t>izolace 
objemová hmotnost 2400 kg/m3</t>
  </si>
  <si>
    <t>(dle pol. 97817) 
2,40*36,60*0,015=1,318 [A] 
Celkem: A=1,318 [B]</t>
  </si>
  <si>
    <t>Zemní práce</t>
  </si>
  <si>
    <t>11130</t>
  </si>
  <si>
    <t>SEJMUTÍ DRNU</t>
  </si>
  <si>
    <t>M2</t>
  </si>
  <si>
    <t>sejmutí drnu v nezbytném rozsahu v oblasti dotčené stavbou mostu 
(sejmutí ornice pro zřízení provizorní komunikace - sam. pol.) 
vč. uložení na dočasnou skládku ornice/drnu - bude zpětně rozprostřeno  
(vč. zohlednění dopravních vzdáleností v ceně pol.)</t>
  </si>
  <si>
    <t>odhad  
4*25,0=100,000 [A] 
Celkem: A=100,000 [B]</t>
  </si>
  <si>
    <t>113138R</t>
  </si>
  <si>
    <t>ODSTRANĚNÍ KRYTU ZPEVNĚNÝCH PLOCH S ASFALT POJIVEM, ODVOZ NAD 20KM</t>
  </si>
  <si>
    <t>M3</t>
  </si>
  <si>
    <t>odstranění živičných vrstev - (vozovka přebalena)  - stávající komunikace 
odhad 100mm komunikace, na mostě 200mm 
odvoz a uložení na základě zkoušek PAU -ZAS T1</t>
  </si>
  <si>
    <t>na délku úpravy 27,70m 
průměrná š.vozovky 5,30m 
prováděno odstupňovaně z důvodu navázání vozovkových vrstev 
0,10*(27,70-0,50*2)*5,30=14,151 [A] 
na mostě 
0,10*7,0*5,30=3,710 [B] 
Celkem: A+B=17,861 [C]</t>
  </si>
  <si>
    <t>PRV</t>
  </si>
  <si>
    <t>PROVIZORNÍ KOMUNIKACE 
odstranění živičných vrstev provizorní komunikace - veškeré materiály bez obsahu nebezpečných látek</t>
  </si>
  <si>
    <t>(pol. 574B34 - PRV) 
209,05*0,04=8,362 [A] 
(pol.574C56 - PRV) 
216,50*0,06=12,990 [B] 
(pol.574E78 - PRV) 
223,50*0,08=17,880 [C] 
Celkem: A+B+C=39,232 [D]</t>
  </si>
  <si>
    <t>113148R</t>
  </si>
  <si>
    <t>ODSTRANĚNÍ KRYTU ZPEVNĚNÝCH PLOCH S CEMENT POJIVEM, ODVOZ NAD 20KM</t>
  </si>
  <si>
    <t>odstranění podkladních vozovkových vrstev - stávající komunikace 
mimo most 
150 mm</t>
  </si>
  <si>
    <t>prováděno odstupňovaně z důvodu navázání vozovkových vrstev 
0,15*(27,70-6,90-0,50*4)*(5,30+2*0,15)=15,792 [A] 
Celkem: A=15,792 [B]</t>
  </si>
  <si>
    <t>113328R</t>
  </si>
  <si>
    <t>ODSTRAN PODKL ZPEVNĚNÝCH PLOCH Z KAMENIVA NESTMEL, ODVOZ NAD 20KM</t>
  </si>
  <si>
    <t>odstranění podkladních vozovkových vrstev - mimo most - stávající komunikace 
250 mm</t>
  </si>
  <si>
    <t>prováděno odstupňovaně z důvodu navázání vozovkových vrstev 
0,25*(27,70-6,90-0,50*4-2*1,0)*(5,30+4*0,15)=24,780 [A] 
Celkem: A=24,780 [B]</t>
  </si>
  <si>
    <t>PROVIZORNÍ KOMUNIKACE 
odstranění podkladních vozovkových vrstev</t>
  </si>
  <si>
    <t>(pol. 56314 - PRV) 
232,70*0,20=46,540 [A] 
(pol. 56334 - PRV) 
241,90*0,15=36,285 [B] 
Celkem: A+B=82,825 [C]</t>
  </si>
  <si>
    <t>113728R</t>
  </si>
  <si>
    <t>FRÉZOVÁNÍ ZPEVNĚNÝCH PLOCH ASFALTOVÝCH, ODVOZ NAD 20KM</t>
  </si>
  <si>
    <t>frézování vozovky - 40mm - stávající komunikace 
na základě výsledků zkoušek PAU - ZAS T1 
vč. odvozu na skládku SÚSPK v Sušici</t>
  </si>
  <si>
    <t>na délku úpravy 27,70m a sjezd po pravé straně předmostí směr Kvilda 
odměřeno z autocadu 
164,50 (m2)*0,04=6,580 [A] 
Celkem: A=6,580 [B]</t>
  </si>
  <si>
    <t>PROVIZORNÍ KOMUNIKACE - součást  
frézování vozovky na stávající komunikaci po odstranění provizorních konstrukcí - 40mm 
na základě výsledků zkoušek PAU - ZAS T1 
vč. odvozu na skládku SÚSPK v Sušici</t>
  </si>
  <si>
    <t>REZERVA 
možno čerpat jen s výhradním souhlasem TDI 
frézování vozovky na stávající komunikace v místě napojení provizorní komunikace 
bude provedeno až  po odstranění provizorní komunikace 
uvažováno v délce 15,0m za koncem a začátkem úpravy na šířku stávající komunikace, 
2*15,0*6,0*0,04=7,200 [B]] 
Celkem: B=7,200 [C]</t>
  </si>
  <si>
    <t>113765</t>
  </si>
  <si>
    <t>FRÉZOVÁNÍ DRÁŽKY PRŮŘEZU DO 600MM2 V ASFALTOVÉ VOZOVCE</t>
  </si>
  <si>
    <t>M</t>
  </si>
  <si>
    <t>frézování drážky ve vozovce na začátku a konci úpravy 
na rubem rámu</t>
  </si>
  <si>
    <t>na začátku a konci úpravy 
5,30=5,300 [A] 
6,0+2,50+3,75=12,250 [B] 
nad rubem rámu 
2*6,94=13,880 [C] 
Celkem: A+B+C=31,430 [D]</t>
  </si>
  <si>
    <t>115140R</t>
  </si>
  <si>
    <t>ČERPÁNÍ VODY BĚHEM STAVBY</t>
  </si>
  <si>
    <t>zvýšené čerpání vody během stavby 
vč. odkalení před vypouštěním vody 
vč. likvidace vzniklých odpadů a skládkovného</t>
  </si>
  <si>
    <t>11525</t>
  </si>
  <si>
    <t>PŘEVEDENÍ VODY POTRUBÍM DN 600 NEBO ŽLABY R.O. DO 2,0M</t>
  </si>
  <si>
    <t>PROVIZORNÍ KOMUNIKACE 
zatrubnění příkopu - náhonu 
trouba DN 600 
vč. zřízení nátoku a výtoku, prohloubení výkopu, lože pod troubu 
vč. likvidace vzniklých odpadů a skládkovného</t>
  </si>
  <si>
    <t>10,0=10,000 [A] 
Celkem: A=10,000 [B]</t>
  </si>
  <si>
    <t>115250R</t>
  </si>
  <si>
    <t>PŘEVEDENÍ VODY POTRUBÍM DN 1400</t>
  </si>
  <si>
    <t>PROVIZORNÍ KOMUNIKACE 
zatrubnění Ranklovského potoka 
trouba DN 1400 
vč. zřízení nátoku a výtoku, prohloubení výkopu, lože pod troubu 
vč. likvidace vzniklých odpadů a skládkovného</t>
  </si>
  <si>
    <t>115260R</t>
  </si>
  <si>
    <t>PŘEVEDENÍ VODY PO DOBU STAVBY MOSTU</t>
  </si>
  <si>
    <t>2020_OTSKP</t>
  </si>
  <si>
    <t>BĚHEM DEMOLICE A VÝSTAVBY MOSTU 
kompletní provizorní zajištění toku během stavby - zatrubnění, hrázkování resp. dle technologie zhotovitele 
vč. zřízení, odstranění, nákupu materiálu, úpravy podloží atd. 
vč. pročištění koryta potoka 15 m před a za mostem před realizací zatrubnění 
vč. likvidace vzniklých odpadů a skládkovného</t>
  </si>
  <si>
    <t>121108R</t>
  </si>
  <si>
    <t>SEJMUTÍ ORNICE NEBO LESNÍ PŮDY S ODVOZEM NAD 20KM</t>
  </si>
  <si>
    <t>PROVIZORNÍ KOMUNIKACE 
sejmutí ornice v rozsahu výstavby provizorní komunikace 
vč. uložení na dočasnou skládku ornice 
po realizaci, bude uloženo zpět na místo 
sejmutí ornice ve zvětšené tl. 400 mm</t>
  </si>
  <si>
    <t>odměřeno z acad 
339,50*0,40=135,800 [A] 
Celkem: A=135,800 [B]</t>
  </si>
  <si>
    <t>122838R</t>
  </si>
  <si>
    <t>ODKOPÁVKY A PROKOPÁVKY OBECNÉ TŘ. II, ODVOZ NAD 20KM</t>
  </si>
  <si>
    <t>PROVIZORNÍ KONSTRUKCE 
odkopání násypu provizorní komunikace 
vč. následeného urovnání terénu v návaznosti na okolní terén a nový most</t>
  </si>
  <si>
    <t>(dle pol.17180 - PRV) 
370,580=370,580 [A] 
(dle pol.17380 - PRV) 
6,750=6,750 [B] 
Celkem: A+B=377,330 [C]</t>
  </si>
  <si>
    <t>22</t>
  </si>
  <si>
    <t>125738R</t>
  </si>
  <si>
    <t>VYKOPÁVKY ZE ZEMNÍKŮ A SKLÁDEK TŘ. I, ODVOZ NAD 20KM</t>
  </si>
  <si>
    <t>vykopávka zemina pro zpětný zásyp, 
vykopávka drnu/ornice z dočasné skládky ornice/drnu 
zahrnuje natěžení, naložení a dopravu</t>
  </si>
  <si>
    <t>102,640=102,640 [A] 
(pol.11130) 
4*25,0*0,20=20,000 [B] 
Celkem: A+B=122,640 [C]</t>
  </si>
  <si>
    <t>23</t>
  </si>
  <si>
    <t>PROVIZORNÍ KOMUNIKACE 
vykopávka ornice z dočasné skládky ornice 
zahrnuje natěžení, naložení a dopravu z dočasné skládky ornice</t>
  </si>
  <si>
    <t>(dle pol. 121108 - PRV) 
339,50*0,40=135,800 [A] 
Celkem: A=135,800 [B]</t>
  </si>
  <si>
    <t>24</t>
  </si>
  <si>
    <t>131838</t>
  </si>
  <si>
    <t>HLOUBENÍ JAM ZAPAŽ I NEPAŽ TŘ. II, ODVOZ DO 20KM</t>
  </si>
  <si>
    <t>hloubení zeminy pro zpětný zásyp (zemina na meziskládku) 
čerpání vody a odkalení před vypouštěním vody - viz samostatná pol. 
(vč. zohlednění dopravních vzdáleností v ceně pol.)</t>
  </si>
  <si>
    <t>102,640=102,640 [A] 
Celkem: A=102,640 [B]</t>
  </si>
  <si>
    <t>25</t>
  </si>
  <si>
    <t>131838R</t>
  </si>
  <si>
    <t>HLOUBENÍ JAM ZAPAŽ I NEPAŽ TŘ. II, ODVOZ NAD 20KM</t>
  </si>
  <si>
    <t>vč.odvozu na skládku 
čerpání vody a odkalení před vypouštěním vody - viz samostatná pol.</t>
  </si>
  <si>
    <t>výkop OP 01 
za rubem opěry 
(1,25+3,75)/2*2,60*(8,20+0,60+2,60/2)=65,650 [A] 
před rubem 
(0,60+1,10)/2*0,60*(9,85+0,60*2+(0,60+2,60)/2)=6,452 [B] 
výkop křídla 
((1,750+0,60*2)+(1,750+0,6*2+2,50/2+2,50))/2*(2,50)*(8,75+0,60+2,50/2)=127,863 [C] 
výkop OP 02 
za rubem opěry 
(1,25+3,75)/2*2,60*(9,85+0,60*2+2,60)=88,725 [D] 
před rubem 
(0,60+1,10)/2*0,60*(9,85+0,60*2+(0,60+2,60)/2)=6,452 [E] 
odpočet zeminy pro zpětný zásyp 
-102,640=- 102,640 [F] 
Celkem: A+B+C+D+E+F=192,502 [G]</t>
  </si>
  <si>
    <t>26</t>
  </si>
  <si>
    <t>17120</t>
  </si>
  <si>
    <t>ULOŽENÍ SYPANINY DO NÁSYPŮ A NA SKLÁDKY BEZ ZHUTNĚNÍ</t>
  </si>
  <si>
    <t>uložení na skládku a meziskládku</t>
  </si>
  <si>
    <t>na skládku 
přebytečná zemina z výkopů  
(pol. 131838R) 
192,502=192,502 [A] 
na meziskládku 
zemina pro zpětné zásypy 
(dle pol.131838) 
102,640=102,640 [B] 
Celkem: A+B=295,142 [C]</t>
  </si>
  <si>
    <t>27</t>
  </si>
  <si>
    <t>PROVIZORNÍ KOMUNIKACE 
uložení zeminy z odkopu násypu provizorní komunikace</t>
  </si>
  <si>
    <t>(dle pol.122838R - PRV) 
377,330=377,330 [A] 
Celkem: A=377,330 [B]</t>
  </si>
  <si>
    <t>28</t>
  </si>
  <si>
    <t>17180</t>
  </si>
  <si>
    <t>ULOŽENÍ SYPANINY DO NÁSYPŮ Z NAKUPOVANÝCH MATERIÁLŮ</t>
  </si>
  <si>
    <t>svahové kužele podél křídel</t>
  </si>
  <si>
    <t>OP 01 - pravé křídlo 
(1/3*3,14*(2,30*1,5)^2*2,30)/4=7,163 [A] 
OP 02 - levé křídlo 
(1/3*3,14*(1,70*1,5)^2*1,70)/4=2,893 [B] 
Celkem: A+B=10,056 [C]</t>
  </si>
  <si>
    <t>29</t>
  </si>
  <si>
    <t>PROVIZORNÍ KOMUNIKACE 
realizace násypu provizrní komunikace</t>
  </si>
  <si>
    <t>(plocha násypu v patě násypu 287,5 m2) 
(plocha násypu v koruně násypu 241,90 m2) 
(průměrná výška násypu 1,40 m2) 
(287,50+241,90)/2*1,40=370,580 [A] 
Celkem: A=370,580 [B]</t>
  </si>
  <si>
    <t>30</t>
  </si>
  <si>
    <t>171800R</t>
  </si>
  <si>
    <t>ÚPRAVA TERÉNU PRO VRTÁNÍ PILOT</t>
  </si>
  <si>
    <t>dle TZ 
vč. likvidace vzniklých odpadů a skládkovného 
kompletní - provedeno dle možností a zkušeností zhotovitele</t>
  </si>
  <si>
    <t>31</t>
  </si>
  <si>
    <t>17380</t>
  </si>
  <si>
    <t>ZEMNÍ KRAJNICE A DOSYPÁVKY Z NAKUPOVANÝCH MATERIÁLŮ</t>
  </si>
  <si>
    <t>dosypání krajnic</t>
  </si>
  <si>
    <t>podél levé strany komunikace 
(1,25+2,15)*1,0*0,50=1,700 [A] 
podél pravé strany komunikace 
4,95*(1,0+1,65)/2*0,50=3,279 [B] 
Celkem: A+B=4,979 [C]</t>
  </si>
  <si>
    <t>32</t>
  </si>
  <si>
    <t>PROVIZORNÍ KOMUNIKACE 
zemní krajnice podél vnějšího líce provizorní komunikace</t>
  </si>
  <si>
    <t>45,0*(0,25+0,50)/2*0,40=6,750 [A] 
Celkem: A=6,750 [B]</t>
  </si>
  <si>
    <t>33</t>
  </si>
  <si>
    <t>17411</t>
  </si>
  <si>
    <t>ZÁSYP JAM A RÝH ZEMINOU SE ZHUTNĚNÍM</t>
  </si>
  <si>
    <t>zpětný zásyp zeminou z deponie</t>
  </si>
  <si>
    <t>za OP 01 
do úrovně těsnící vrstvy 
(1,0+2,65)/2*1,35*8,28=20,400 [A] 
za rubem křídla 
do úrovně těsnící vrstvy 
(0,50+1,8)/2*1,15*(8,73-1,25+0,60+2,50/2)=12,339 [B] 
vně křídla - levé 
((0,60+1,5)/2*0,9+(0,60+3,10)/2*2,50)/2*(10,56+0,6+2,5/2)=34,562 [C] 
(pravé křídlo - svahový kužel - sam.pol.) 
za OP 02 
do úrovně těsnící vrstvy 
(1,0+2,65)/2*1,37*8,23=20,577 [D] 
vně křídla - pravé 
((0,60+1,5)/2*0,9+(0,60+3,10)/2*2,50)/2*(3,45+0,60+2,5/2)=14,761 [E] 
(levé křídlo - svahový kužel - sam.pol.) 
Celkem: A+B+C+D+E=102,639 [F]</t>
  </si>
  <si>
    <t>34</t>
  </si>
  <si>
    <t>18216</t>
  </si>
  <si>
    <t>ÚPRAVA POVRCHŮ SROVNÁNÍM ÚZEMÍ V TL DO 0,75M</t>
  </si>
  <si>
    <t>úprava koryta strouhy na vtoku</t>
  </si>
  <si>
    <t>50,0=50,000 [A] 
Celkem: A=50,000 [B]</t>
  </si>
  <si>
    <t>35</t>
  </si>
  <si>
    <t>18223</t>
  </si>
  <si>
    <t>ROZPROSTŘENÍ ORNICE VE SVAHU V TL DO 0,20M</t>
  </si>
  <si>
    <t>rozprostření sejmutého drnu zpět na místo</t>
  </si>
  <si>
    <t>(dle pol. 11130) 
4*25,0=100,000 [A] 
Celkem: A=100,000 [B]</t>
  </si>
  <si>
    <t>36</t>
  </si>
  <si>
    <t>18225</t>
  </si>
  <si>
    <t>ROZPROSTŘENÍ ORNICE VE SVAHU V TL DO 0,50M</t>
  </si>
  <si>
    <t>PROVIZORNÍ KOMUNIKACE 
rozprostření sejmuté ornice vč. drnu zpět na místo</t>
  </si>
  <si>
    <t>(dle pol. 121108 - PRV) 
339,50=339,500 [A] 
Celkem: A=339,500 [B]</t>
  </si>
  <si>
    <t>37</t>
  </si>
  <si>
    <t>18241</t>
  </si>
  <si>
    <t>ZALOŽENÍ TRÁVNÍKU RUČNÍM VÝSEVEM</t>
  </si>
  <si>
    <t>PROVIZORNÍ KOMUNIKACE 
osetí ohumusovaných ploch po odstraněném násypu provizorní komunikace</t>
  </si>
  <si>
    <t>(dle pol.18225 - PRV) 
339,50=339,500 [A] 
Celkem: A=339,500 [B]</t>
  </si>
  <si>
    <t>Základy</t>
  </si>
  <si>
    <t>38</t>
  </si>
  <si>
    <t>21331</t>
  </si>
  <si>
    <t>DRENÁŽNÍ VRSTVY Z BETONU MEZEROVITÉHO (DRENÁŽNÍHO)</t>
  </si>
  <si>
    <t>okolo drenáže za opěram</t>
  </si>
  <si>
    <t>za OP01 
(3,50+8,30+9,35)*0,30*0,30=1,904 [A] 
za OP02 
(2,50+8,25+2,3)*0,30*0,30=1,175 [B] 
Celkem: A+B=3,079 [C]</t>
  </si>
  <si>
    <t>39</t>
  </si>
  <si>
    <t>21461D</t>
  </si>
  <si>
    <t>SEPARAČNÍ GEOTEXTILIE DO 400G/M2</t>
  </si>
  <si>
    <t>PROVIZORNÍ KOMUNIKACE 
uloženo pod násyp provizorní konstrukce</t>
  </si>
  <si>
    <t>odměřeno z acad 
287,90=287,900 [A] 
Celkem: A=287,900 [B]</t>
  </si>
  <si>
    <t>40</t>
  </si>
  <si>
    <t>21461F</t>
  </si>
  <si>
    <t>SEPARAČNÍ GEOTEXTILIE DO 600G/M2</t>
  </si>
  <si>
    <t>geotextilíe - rub opěr</t>
  </si>
  <si>
    <t>stojky rámu + přetaženo 0,50m přes křídla 
OP 01 
(2,10-0,55+0,50)*(8,28+0,50*2)=19,024 [B] 
OP 02 
(2,15-0,55+0,50)*(8,23+0,50*2)=19,383 [C] 
Celkem: B+C=38,407 [D]</t>
  </si>
  <si>
    <t>41</t>
  </si>
  <si>
    <t>226940R</t>
  </si>
  <si>
    <t>ZÁPOROVÉ PAŽENÍ DOČASNÉ</t>
  </si>
  <si>
    <t>PROVIZORNÍ KOMUNIKACE 
záporové pažení - pro zřízení násypu provizorní komunikace</t>
  </si>
  <si>
    <t>17,0*2,50=42,500 [A] 
Celkem: A=42,500 [B]</t>
  </si>
  <si>
    <t>42</t>
  </si>
  <si>
    <t>227831</t>
  </si>
  <si>
    <t>MIKROPILOTY KOMPLET D DO 150MM NA POVRCHU</t>
  </si>
  <si>
    <t>trubky 108 s hlavicí a  s projinjektováním kořene dle PD 
skloněné  
kompletní provedení dle PD</t>
  </si>
  <si>
    <t>pod op 01 
2*10*6,0=120,000 [A] 
pod op  
2*10*6,0=120,000 [B] 
rezerva při nedosažení skalního podloží v předpokládáné úrovni 
rezervu možno čerpat pouze s výhradním souhlasm TDI 
40*1,5=60,000 [C] 
Celkem: A+B+C=300,000 [D]</t>
  </si>
  <si>
    <t>43</t>
  </si>
  <si>
    <t>26175</t>
  </si>
  <si>
    <t>VRTY PRO KOTV, INJEKT, MIKROPIL NA POVR TŘ I A II D DO 300MM</t>
  </si>
  <si>
    <t>vrty pro mikropiloty pro osazení trubky 108 - dle PD 
vrty skloněné  
vč. likvidace vzniklých odpadů a skládkovného 
předpoklad - do hloubky 4,0m - viz TZ</t>
  </si>
  <si>
    <t>pod op 01 
2*10*4,0=80,000 [A] 
pod op  
2*10*4,0=80,000 [B] 
Celkem: A+B=160,000 [C]</t>
  </si>
  <si>
    <t>44</t>
  </si>
  <si>
    <t>26185</t>
  </si>
  <si>
    <t>VRT PRO KOTV, INJEK, MIKROPIL NA POVR TŘ III A IV D DO 300MM</t>
  </si>
  <si>
    <t>vrty pro mikropiloty pro osazení trubky 108 - dle PD 
vrty skloněné  
vč. likvidace vzniklých odpadů a skládkovného 
předpoklad - hloubka od  4,0m - viz TZ</t>
  </si>
  <si>
    <t>pod op 01 
2*10*(6,0-4,0)=40,000 [A] 
pod op  
2*10*(6,0-4,0)=40,000 [B] 
rezerva při nedosažení skalního podloží v předpokládáné úrovni 
rezervu možno čerpat pouze s výhradním souhlasem TDI 
40*1,5=60,000 [C] 
Celkem: A+B+C=140,000 [D]</t>
  </si>
  <si>
    <t>45</t>
  </si>
  <si>
    <t>272325</t>
  </si>
  <si>
    <t>ZÁKLADY ZE ŽELEZOBETONU DO C30/37</t>
  </si>
  <si>
    <t>C 30/37- XA2 
vč.provedení dilatačních, pracovních a smršťovacích spar</t>
  </si>
  <si>
    <t>op 01 
19,55*0,75+10,5*0,50=19,913 [A] 
op 02 
14,55*0,75=10,913 [B] 
Celkem: A+B=30,826 [C]</t>
  </si>
  <si>
    <t>46</t>
  </si>
  <si>
    <t>272365</t>
  </si>
  <si>
    <t>VÝZTUŽ ZÁKLADŮ Z OCELI 10505, B500B</t>
  </si>
  <si>
    <t>výztuž základů 
180 kg/m3</t>
  </si>
  <si>
    <t>30,83*0,18=5,549 [B]</t>
  </si>
  <si>
    <t>47</t>
  </si>
  <si>
    <t>28999</t>
  </si>
  <si>
    <t>OPLÁŠTĚNÍ (ZPEVNĚNÍ) Z FÓLIE</t>
  </si>
  <si>
    <t>těsnící geomembrána, PE fólie 
provedena za rubem opěr a za rubem samostatnéhol samostatného hř</t>
  </si>
  <si>
    <t>OP 01 
2,85*8,28+2,10*6,40=37,038 [A] 
OP 02 
2,85*8,23=23,456 [B] 
Celkem: A+B=60,494 [C]</t>
  </si>
  <si>
    <t>Svislé konstrukce</t>
  </si>
  <si>
    <t>48</t>
  </si>
  <si>
    <t>31717</t>
  </si>
  <si>
    <t>KOVOVÉ KONSTRUKCE PRO KOTVENÍ ŘÍMSY</t>
  </si>
  <si>
    <t>KG</t>
  </si>
  <si>
    <t>6 kg/1ks 
kotvy říms - po 2m jen na n.k.</t>
  </si>
  <si>
    <t>2*6,0*7=84,000 [A] 
Celkem: A=84,000 [B]</t>
  </si>
  <si>
    <t>49</t>
  </si>
  <si>
    <t>317325</t>
  </si>
  <si>
    <t>ŘÍMSY ZE ŽELEZOBETONU DO C30/37</t>
  </si>
  <si>
    <t>C30/37 - XF4 
vč. realizace vlisu s letopočtem výstvavby</t>
  </si>
  <si>
    <t>levá římsa 
0,36*(12,50+6,0)=6,660 [A] 
pravá strana 
0,69*(12,50)=8,625 [B] 
Celkem: A+B=15,285 [C]</t>
  </si>
  <si>
    <t>50</t>
  </si>
  <si>
    <t>317365</t>
  </si>
  <si>
    <t>VÝZTUŽ ŘÍMS Z OCELI 10505, B500B</t>
  </si>
  <si>
    <t>180kg/m3</t>
  </si>
  <si>
    <t>0,18*15,285=2,751 [A] 
Celkem: A=2,751 [B]</t>
  </si>
  <si>
    <t>51</t>
  </si>
  <si>
    <t>327325</t>
  </si>
  <si>
    <t>ZDI OPĚRNÉ, ZÁRUBNÍ, NÁBŘEŽNÍ ZE ŽELEZOVÉHO BETONU DO C30/37</t>
  </si>
  <si>
    <t>samostatná navazující křídla</t>
  </si>
  <si>
    <t>6,020*0,50*(1,82+1,78)/2=5,418 [A] 
Celkem: A=5,418 [B]</t>
  </si>
  <si>
    <t>52</t>
  </si>
  <si>
    <t>327365</t>
  </si>
  <si>
    <t>VÝZTUŽ ZDÍ OPĚRNÝCH, ZÁRUBNÍCH, NÁBŘEŽNÍCH Z OCELI 10505, B500B</t>
  </si>
  <si>
    <t>180 kg/m3</t>
  </si>
  <si>
    <t>0,180*5,418=0,975 [A] 
Celkem: A=0,975 [B]</t>
  </si>
  <si>
    <t>53</t>
  </si>
  <si>
    <t>389325</t>
  </si>
  <si>
    <t>MOSTNÍ RÁMOVÉ KONSTRUKCE ZE ŽELEZOBETONU C30/37</t>
  </si>
  <si>
    <t>rámová konstrukce 
vč. výplně, těsnění, tmelení spár (dilatačních a smršťovacích),vč. přeizolování z rubu dle VL</t>
  </si>
  <si>
    <t>rámová příčle - střed 
0,40*9,24*1,97=7,281 [A] 
náběhy 
2*(0,40+0,60)/2*9,24*1,725=15,939 [B] 
stojky 
2*2,10*0,60*(9,24-2*0,50)=20,765 [C] 
křídla 
6,55*0,50=3,275 [D] 
5,49*0,50=2,745 [E] 
4,91*0,50=2,455 [F] 
7,96*0,50=3,980 [G] 
příčle zesílení - protispád 
(0+0,06*0,90)/2*0,90*6,7=0,163 [H] 
Celkem: A+B+C+D+E+F+G+H=56,603 [I]</t>
  </si>
  <si>
    <t>54</t>
  </si>
  <si>
    <t>389365</t>
  </si>
  <si>
    <t>VÝZTUŽ MOSTNÍ RÁMOVÉ KONSTRUKCE Z OCELI 10505, B500B</t>
  </si>
  <si>
    <t>240 kg/m3</t>
  </si>
  <si>
    <t>0,240*56,603=13,585 [A] 
Celkem: A=13,585 [B]</t>
  </si>
  <si>
    <t>Vodorovné konstrukce</t>
  </si>
  <si>
    <t>55</t>
  </si>
  <si>
    <t>451312</t>
  </si>
  <si>
    <t>PODKLADNÍ A VÝPLŇOVÉ VRSTVY Z PROSTÉHO BETONU C12/15</t>
  </si>
  <si>
    <t>podkladní beton pod základy, pod drenáž, pod kraj římsy na křídlech 
C12/15 X0</t>
  </si>
  <si>
    <t>pod základy 
OP 01 
(1,50+0,60*2)*(9,85+0,60*2)*0,15=4,475 [A] 
(1,75+0,60*2)*(8,10+0,60)*0,15=3,850 [B] 
OP 02 
(1,50+0,60*2)*(9,85+0,60*2)*0,15=4,475 [C] 
pod drenáž 
za OP01 
(3,50+8,30+9,35)*0,25*0,50=2,644 [D] 
za OP02 
(2,50+8,25+2,3)*0,25*0,50=1,631 [E] 
pod kraj říms na křídlech 
0,30*0,15*(9,35+2,92+3,70+2,11)=0,814 [F] 
Celkem: A+B+C+D+E+F=17,889 [G]</t>
  </si>
  <si>
    <t>56</t>
  </si>
  <si>
    <t>45131A</t>
  </si>
  <si>
    <t>PODKLADNÍ A VÝPLŇOVÉ VRSTVY Z PROSTÉHO BETONU C20/25</t>
  </si>
  <si>
    <t>C20/25n  lože dlažeb</t>
  </si>
  <si>
    <t>zakončení říms   
levá strana 
1,50*0,15=0,225 [A] 
(0,95+1,15)/2*3,0*0,15=0,473 [B] 
pravá strana 
(1,0+2,20)/2*3,0*0,15=0,720 [C] 
9,0*0,15=1,350 [D] 
podél zdí a křídel - ve sklonu 1:1,5=1,20 nebo v rovině 
OP 01 
0,50*10,55*0,15=0,791 [E] 
1,20*0,50*4,40*0,15=0,396 [F] 
OP 02 
1,20*0,50*3,52*0,15=0,317 [G] 
0,50*3,50*0,15=0,263 [H] 
Celkem: A+B+C+D+E+F+G+H=4,535 [I]</t>
  </si>
  <si>
    <t>57</t>
  </si>
  <si>
    <t>45157</t>
  </si>
  <si>
    <t>PODKLADNÍ A VÝPLŇOVÉ VRSTVY Z KAMENIVA TĚŽENÉHO</t>
  </si>
  <si>
    <t>pískový obsyp těsnící fólie (nad a pod)   
na rubu opěr  
(výměra dle pol. 28999) 
2*0,15*60,50=18,150 [A] 
Celkem: A=18,150 [B]</t>
  </si>
  <si>
    <t>58</t>
  </si>
  <si>
    <t>45852</t>
  </si>
  <si>
    <t>VÝPLŇ ZA OPĚRAMI A ZDMI Z KAMENIVA DRCENÉHO</t>
  </si>
  <si>
    <t>Ochranný obsyp s drenážní funkcí a podkladní přechodový klín</t>
  </si>
  <si>
    <t>OP01 
ochr.obsyp rubu opěry  
0,60*1,20*(8,28)=5,962 [A] 
rub křídel 
0,60*0,70*(8,73+3,5)=5,137 [B] 
OP 02 
0,60*1,15*(8,23+2,5+2,3)=8,991 [C] 
Celkem: A+B+C=20,090 [D]</t>
  </si>
  <si>
    <t>59</t>
  </si>
  <si>
    <t>45860</t>
  </si>
  <si>
    <t>VÝPLŇ ZA OPĚRAMI A ZDMI Z MEZEROVITÉHO BETONU</t>
  </si>
  <si>
    <t>přechodová oblast a výplň  za samostatným křídlem  - nad těsnící vrstvou</t>
  </si>
  <si>
    <t>OP 01 
(3,25+2,25)/2*1,15*8,28=26,186 [A] 
(1,97+1,61)/2*0,7*(6,05+0,6+2,5/2)=9,899 [B] 
OP 02 
(3,25+2,25)/2*1,13*8,23=25,575 [C] 
Celkem: A+B+C=61,660 [D]</t>
  </si>
  <si>
    <t>60</t>
  </si>
  <si>
    <t>46251</t>
  </si>
  <si>
    <t>ZÁHOZ Z LOMOVÉHO KAMENE</t>
  </si>
  <si>
    <t>Zához před lícem rámu v kotytě</t>
  </si>
  <si>
    <t>2*0,90 (m2)*(9,90+2*2,0)=25,020 [A]</t>
  </si>
  <si>
    <t>61</t>
  </si>
  <si>
    <t>465512</t>
  </si>
  <si>
    <t>DLAŽBY Z LOMOVÉHO KAMENE NA MC</t>
  </si>
  <si>
    <t>Dlažba tl.200 mm do betonu</t>
  </si>
  <si>
    <t>zakončení říms   
levá strana 
1,50*0,20=0,300 [A] 
(0,95+1,15)/2*3,0*0,20=0,630 [B] 
pravá strana 
(1,0+2,20)/2*3,0*0,20=0,960 [C] 
9,0*0,20=1,800 [D] 
podél zdí a křídel - ve sklonu 1:1,5=1,20 nebo v rovině 
OP 01 
0,50*10,55*0,20=1,055 [E] 
1,20*0,50*4,40*0,20=0,528 [F] 
OP 02 
1,20*0,50*3,52*0,20=0,422 [G] 
0,50*3,50*0,20=0,350 [H] 
Celkem: A+B+C+D+E+F+G+H=6,045 [I]</t>
  </si>
  <si>
    <t>Komunikace</t>
  </si>
  <si>
    <t>62</t>
  </si>
  <si>
    <t>56314</t>
  </si>
  <si>
    <t>VOZOVKOVÉ VRSTVY Z MECHANICKY ZPEVNĚNÉHO KAMENIVA TL. DO 200MM</t>
  </si>
  <si>
    <t>MZK 200 mm</t>
  </si>
  <si>
    <t>odměřeno z acad 
předmostí Zhůří 
67,35=67,350 [A] 
předmostí Kvilda 
45,35=45,350 [B] 
Celkem: A+B=112,700 [C]</t>
  </si>
  <si>
    <t>63</t>
  </si>
  <si>
    <t>PROVIZORNÍ KOMUNIKACE 
MZK 200 mm</t>
  </si>
  <si>
    <t>odměřeno z acad 
232,70=232,700 [A] 
Celkem: A=232,700 [B]</t>
  </si>
  <si>
    <t>64</t>
  </si>
  <si>
    <t>56334</t>
  </si>
  <si>
    <t>VOZOVKOVÉ VRSTVY ZE ŠTĚRKODRTI TL. DO 200MM</t>
  </si>
  <si>
    <t>štěrkodrť ŠDA min. 150 mm</t>
  </si>
  <si>
    <t>odměřeno z acad 
předmostí Zhůří 
66,50=66,500 [A] 
předmostí Kvilda 
44,30=44,300 [B] 
Celkem: A+B=110,800 [C]</t>
  </si>
  <si>
    <t>65</t>
  </si>
  <si>
    <t>PROVIZORNÍ KOMUNIKACE 
ŠDA min. 150 mm</t>
  </si>
  <si>
    <t>odměřeno z acad 
241,90=241,900 [A] 
Celkem: A=241,900 [B]</t>
  </si>
  <si>
    <t>66</t>
  </si>
  <si>
    <t>5673030R</t>
  </si>
  <si>
    <t>OBNOVA PARKOVACÍCH STÁNÍ</t>
  </si>
  <si>
    <t>obnova parkovacích stání - dle TZ</t>
  </si>
  <si>
    <t>67</t>
  </si>
  <si>
    <t>572123</t>
  </si>
  <si>
    <t>INFILTRAČNÍ POSTŘIK Z EMULZE DO 1,0KG/M2</t>
  </si>
  <si>
    <t>0,90kg/m2</t>
  </si>
  <si>
    <t>dle pol. 56314 
112,70=112,700 [A] 
Celkem: A=112,700 [B]</t>
  </si>
  <si>
    <t>68</t>
  </si>
  <si>
    <t>572212</t>
  </si>
  <si>
    <t>SPOJOVACÍ POSTŘIK Z MODIFIK ASFALTU DO 0,5KG/M2</t>
  </si>
  <si>
    <t>spojovací postři asfaltový C5085 - 0,35kg/m2 na mostě, 0,30 kg/m2 - mimo most</t>
  </si>
  <si>
    <t>dle pol. 574C56 
176,70=176,700 [A] 
dle pol.574J54 
204,25=204,250 [B] 
Celkem: A+B=380,950 [C]</t>
  </si>
  <si>
    <t>69</t>
  </si>
  <si>
    <t>574B34</t>
  </si>
  <si>
    <t>ASFALTOVÝ BETON PRO OBRUSNÉ VRSTVY MODIFIK ACO 11+, 11S TL. 40MM</t>
  </si>
  <si>
    <t>ACO 11S 40 mm</t>
  </si>
  <si>
    <t>odměřeno z acad 
v úseku úpravy komunikace 
204,25=204,250 [A] 
Celkem: A=204,250 [B]</t>
  </si>
  <si>
    <t>70</t>
  </si>
  <si>
    <t>PR</t>
  </si>
  <si>
    <t>PROVIZORNÍ KOMUNIKACE - součást 
ACO 11S 40 mm 
nová obrusná vrstva  na stávající komunikaci po odstranění provizorních konstrukcí (po odfrézovánící komunikace - sam. pol.)</t>
  </si>
  <si>
    <t>REZERVA 
možno čerpat jen s výhradním souhlasem TDI 
nová obrusná vrstva na stávající komunikave v místě napojení provizorní komunikace  
realizováno po odstranění provizorních konstrukcí a po odfrézování stávajícího povrchu 
2*15,0*6,0=180,000 [B] 
Celkem: B=180,000 [C]</t>
  </si>
  <si>
    <t>71</t>
  </si>
  <si>
    <t>PROVIZORNÍ KOMUNIKACE</t>
  </si>
  <si>
    <t>odměřeno z acad 
209,05=209,050 [A] 
Celkem: A=209,050 [B]</t>
  </si>
  <si>
    <t>72</t>
  </si>
  <si>
    <t>574C56</t>
  </si>
  <si>
    <t>ASFALTOVÝ BETON PRO LOŽNÍ VRSTVY ACL 16+, 16S TL. 60MM</t>
  </si>
  <si>
    <t>ACL 16S  55 mm 
napojeno odstrupňovaně</t>
  </si>
  <si>
    <t>odměřeno z acad 
176,70=176,700 [A] 
Celkem: A=176,700 [B]</t>
  </si>
  <si>
    <t>73</t>
  </si>
  <si>
    <t>PROVIZORNÍ KOMUNIKACE 
ACL 16 S - 55</t>
  </si>
  <si>
    <t>odměřeno z acad 
216,50=216,500 [A] 
Celkem: A=216,500 [B]</t>
  </si>
  <si>
    <t>74</t>
  </si>
  <si>
    <t>574E78</t>
  </si>
  <si>
    <t>ASFALTOVÝ BETON PRO PODKLADNÍ VRSTVY ACP 22+, 22S TL. 80MM</t>
  </si>
  <si>
    <t>ACP 22S 75 mm 
napojeno odstrupňovaně</t>
  </si>
  <si>
    <t>odměřeno z acad 
předmostí Zhůří 
73,35=73,350 [A] 
předmostí Kvilda 
51,85=51,850 [B] 
Celkem: A+B=125,200 [C]</t>
  </si>
  <si>
    <t>75</t>
  </si>
  <si>
    <t>PROVIZORNÍ KOMUNIKACE 
ACP 22S 75 mm</t>
  </si>
  <si>
    <t>odměřeno z acad 
223,50=223,500 [A] 
Celkem: A=223,500 [B]</t>
  </si>
  <si>
    <t>76</t>
  </si>
  <si>
    <t>575F43</t>
  </si>
  <si>
    <t>LITÝ ASFALT MA IV (OCHRANA MOSTNÍ IZOLACE) 11 TL. 35MM MODIFIK</t>
  </si>
  <si>
    <t>45,60=45,600 [A] 
Celkem: A=45,600 [B]</t>
  </si>
  <si>
    <t>Přidružená stavební výroba</t>
  </si>
  <si>
    <t>77</t>
  </si>
  <si>
    <t>711132</t>
  </si>
  <si>
    <t>IZOLACE BĚŽNÝCH KONSTRUKCÍ PROTI VOLNĚ STÉKAJÍCÍ VODĚ ASFALTOVÝMI PÁSY</t>
  </si>
  <si>
    <t>rub stojek rámu a křídel do úrovně drenáže 
přetažena na svislé plochy -do úrovně 0,50 m pod drenážní trubku 
provedení dle TZ</t>
  </si>
  <si>
    <t>stojky rámu  
OP 01 
(2,10-0,55+0,50)*(8,28)=16,974 [A] 
OP 02 
(2,15-0,55+0,50)*(8,23)=17,283 [B] 
křídla 
4,76+3,75+3,30+5,0=16,810 [C] 
opěrná zeď 
8,7=8,700 [D] 
Celkem: A+B+C+D=59,767 [E]</t>
  </si>
  <si>
    <t>78</t>
  </si>
  <si>
    <t>711442</t>
  </si>
  <si>
    <t>IZOLACE MOSTOVEK CELOPLOŠNÁ ASFALTOVÝMI PÁSY S PEČETÍCÍ VRSTVOU</t>
  </si>
  <si>
    <t>hydroizolace nk z natavovacích pásů z modfikovaného asfaltu na kotevně impregnační nátěr 
pečetící vrstva se souhlasem TDI</t>
  </si>
  <si>
    <t>horní povrch nk 
9,24*6,60=60,984 [A] 
Celkem: A=60,984 [B]</t>
  </si>
  <si>
    <t>79</t>
  </si>
  <si>
    <t>711502</t>
  </si>
  <si>
    <t>OCHRANA IZOLACE NA POVRCHU ASFALTOVÝMI PÁSY</t>
  </si>
  <si>
    <t>Ochrana izolace pod římsou - s kovovou vložkou  
jen na nk 
dle TZ</t>
  </si>
  <si>
    <t>6,70*(0,65+0,15)=5,360 [A] 
6,70*(1,65+0,15)=12,060 [B] 
Celkem: A+B=17,420 [C]</t>
  </si>
  <si>
    <t>80</t>
  </si>
  <si>
    <t>711509</t>
  </si>
  <si>
    <t>OCHRANA IZOLACE NA POVRCHU TEXTILIÍ</t>
  </si>
  <si>
    <t>ochrana izolace na rubu křídel,  
ochrana ploch opatřených nátěrem ALP+2xALN</t>
  </si>
  <si>
    <t>křídla rub: 
5,25+4,15+3,70+6,80=19,900 [A] 
opěrná zeď - rub 
10,80+1,0*9,50=20,300 [B] 
křídla líc: 
vtok 
4,0+23,20+10,0*0,25+0,30*1,05=30,015 [C] 
výtok 
5,30+4,05+2*1,05*0,30=9,980 [D] 
tubus rámu 
rub 2*(0,50+0,45+0,75)*8,30=28,220 [E] 
líc 2*(0,50+0,45+0,75)*9,15=31,110 [F] 
Celkem: A+B+C+D+E+F=139,525 [G]</t>
  </si>
  <si>
    <t>81</t>
  </si>
  <si>
    <t>78382</t>
  </si>
  <si>
    <t>NÁTĚRY BETON KONSTR TYP S2 (OS-B)</t>
  </si>
  <si>
    <t>nátěr okrajů říms</t>
  </si>
  <si>
    <t>(0,15+0,15)*(6,0+12,50)=5,550 [A] 
(0,15+0,15)*12,50=3,750 [B] 
Celkem: A+B=9,300 [C]</t>
  </si>
  <si>
    <t>82</t>
  </si>
  <si>
    <t>78383</t>
  </si>
  <si>
    <t>NÁTĚRY BETON KONSTR TYP S4 (OS-C)</t>
  </si>
  <si>
    <t>nátěr pod římsami - nk a křídla</t>
  </si>
  <si>
    <t>0,15*(6,0+12,50*2)=4,650 [A] 
Celkem: A=4,650 [B]</t>
  </si>
  <si>
    <t>Potrubí</t>
  </si>
  <si>
    <t>83</t>
  </si>
  <si>
    <t>87533</t>
  </si>
  <si>
    <t>POTRUBÍ DREN Z TRUB PLAST DN DO 150MM</t>
  </si>
  <si>
    <t>drenáž za rubem opěr a křídel  
vč. vyústení</t>
  </si>
  <si>
    <t>za OP01 
3,50+8,30+9,35+2*1,0=23,150 [A] 
za OP02 
2,50+8,25+2,3+2*1,0=15,050 [B] 
Celkem: A+B=38,200 [C]</t>
  </si>
  <si>
    <t>84</t>
  </si>
  <si>
    <t>9112B10R</t>
  </si>
  <si>
    <t>ZÁBRADLÍ MOSTNÍ SE SVISLOU VÝPLNÍ - DODÁVKA A MONTÁŽ - ATYPICKÉ</t>
  </si>
  <si>
    <t>2022_OTSKP</t>
  </si>
  <si>
    <t>Zábradlí atypické - kamenné sloupky, dřevěno-ocelová výplň 
vč. kotvení sloupků do římsy</t>
  </si>
  <si>
    <t>levá strana 
6,0+12,50=18,500 [A] 
pravá strana 
12,50=12,500 [B] 
Celkem: A+B=31,000 [C]</t>
  </si>
  <si>
    <t>85</t>
  </si>
  <si>
    <t>9112B3</t>
  </si>
  <si>
    <t>ZÁBRADLÍ MOSTNÍ SE SVISLOU VÝPLNÍ - DEMONTÁŽ S PŘESUNEM</t>
  </si>
  <si>
    <t>demontáž stávajícího zábradí</t>
  </si>
  <si>
    <t>9,0+8,0=17,000 [A] 
8,0=8,000 [B] 
Celkem: A+B=25,000 [C]</t>
  </si>
  <si>
    <t>86</t>
  </si>
  <si>
    <t>911DC2</t>
  </si>
  <si>
    <t>SVODIDLO BETON, ÚROVEŇ ZADRŽ H2 VÝŠ 1,0M - MONTÁŽ S PŘESUNEM (BEZ DODÁVKY)</t>
  </si>
  <si>
    <t>46,0=46,000 [A] 
24,0=24,000 [B] 
Celkem: A+B=70,000 [C]</t>
  </si>
  <si>
    <t>87</t>
  </si>
  <si>
    <t>911DC3</t>
  </si>
  <si>
    <t>SVODIDLO BETON, ÚROVEŇ ZADRŽ H2 VÝŠ 1,0M - DEMONTÁŽ S PŘESUNEM</t>
  </si>
  <si>
    <t>88</t>
  </si>
  <si>
    <t>911DC9</t>
  </si>
  <si>
    <t>SVODIDLO BETON, ÚROVEŇ ZADRŽ H2 VÝŠ 1,0M - NÁJEM</t>
  </si>
  <si>
    <t>MDEN</t>
  </si>
  <si>
    <t>PROVIZORNÍ KOMUNIKACE 
předpokládáná doba výstavby - 26 týdnů</t>
  </si>
  <si>
    <t>(26*7)*(46,0+24,0)=12 740,000 [A] 
Celkem: A=12 740,000 [B]</t>
  </si>
  <si>
    <t>89</t>
  </si>
  <si>
    <t>91345</t>
  </si>
  <si>
    <t>NIVELAČNÍ ZNAČKY KOVOVÉ</t>
  </si>
  <si>
    <t>na římsách 
2*2,0=4,000 [A] 
Celkem: A=4,000 [B]</t>
  </si>
  <si>
    <t>90</t>
  </si>
  <si>
    <t>913450R</t>
  </si>
  <si>
    <t>KOTEVNÍ PŘÍPRAVKY PRO SNĚHOVÉ TYČE</t>
  </si>
  <si>
    <t>podrobně dle TZ</t>
  </si>
  <si>
    <t>4=4,000 [A]</t>
  </si>
  <si>
    <t>91</t>
  </si>
  <si>
    <t>91355</t>
  </si>
  <si>
    <t>EVIDENČNÍ ČÍSLO MOSTU</t>
  </si>
  <si>
    <t>vč. tyče a kotvení - kpl</t>
  </si>
  <si>
    <t>92</t>
  </si>
  <si>
    <t>91400R</t>
  </si>
  <si>
    <t>MECHANICKÁ ZÁBRANA PROTI VJEZDU NA STAVENIŠTĚ</t>
  </si>
  <si>
    <t>Mechanická zábrana proti vjezdu vozidla na staveniště 
zřízení a odstranění</t>
  </si>
  <si>
    <t>2=2,000 [A]</t>
  </si>
  <si>
    <t>93</t>
  </si>
  <si>
    <t>914133</t>
  </si>
  <si>
    <t>DOPRAVNÍ ZNAČKY ZÁKLADNÍ VELIKOSTI OCELOVÉ FÓLIE TŘ 2 - DEMONTÁŽ</t>
  </si>
  <si>
    <t>odstranění 2 dopravních značek 
vykázáno na sloupky dopravního značení, na sloupku osazeno více cedulí 
uloženo dle pokynů investora 
vč. likvidace vzniklých odpadů a skládkovného</t>
  </si>
  <si>
    <t>94</t>
  </si>
  <si>
    <t>915111</t>
  </si>
  <si>
    <t>VODOROVNÉ DOPRAVNÍ ZNAČENÍ BARVOU HLADKÉ - DODÁVKA A POKLÁDKA</t>
  </si>
  <si>
    <t>předznačení</t>
  </si>
  <si>
    <t>2*75,0*0,15=22,500 [A] 
Celkem: A=22,500 [B]</t>
  </si>
  <si>
    <t>95</t>
  </si>
  <si>
    <t>915211</t>
  </si>
  <si>
    <t>VODOROVNÉ DOPRAVNÍ ZNAČENÍ PLASTEM HLADKÉ - DODÁVKA A POKLÁDKA</t>
  </si>
  <si>
    <t>vodorovné dopravní značení - trvalé</t>
  </si>
  <si>
    <t>96</t>
  </si>
  <si>
    <t>915321</t>
  </si>
  <si>
    <t>VODOR DOPRAV ZNAČ Z FÓLIE DOČAS ODSTRANITEL - DOD A POKLÁDKA</t>
  </si>
  <si>
    <t>53,50*0,125=6,688 [A] 
(44,80+26,30)*0,150=10,665 [B] 
Celkem: A+B=17,353 [C]</t>
  </si>
  <si>
    <t>97</t>
  </si>
  <si>
    <t>915322</t>
  </si>
  <si>
    <t>VODOR DOPRAV ZNAČ Z FÓLIE DOČAS ODSTRANITEL - ODSTRANĚNÍ</t>
  </si>
  <si>
    <t>98</t>
  </si>
  <si>
    <t>917212</t>
  </si>
  <si>
    <t>ZÁHONOVÉ OBRUBY Z BETONOVÝCH OBRUBNÍKŮ ŠÍŘ 80MM</t>
  </si>
  <si>
    <t>záhonový obrubník podél odláždění</t>
  </si>
  <si>
    <t>vlevo 
1,50+0,50+10,530+1,20*3,52+3,0+0,95=20,704 [A] 
vpravo 
1,0+3,35+1,20*4,40+1,20*3,50+3,80=17,630 [B] 
Celkem: A+B=38,334 [C]</t>
  </si>
  <si>
    <t>99</t>
  </si>
  <si>
    <t>917224</t>
  </si>
  <si>
    <t>SILNIČNÍ A CHODNÍKOVÉ OBRUBY Z BETONOVÝCH OBRUBNÍKŮ ŠÍŘ 150MM</t>
  </si>
  <si>
    <t>vč zapuštění  
vč.lože</t>
  </si>
  <si>
    <t>levá strana 
3,0=3,000 [A] 
pravá strana 
3,0+1,30+4,65=8,950 [B] 
Celkem: A+B=11,950 [C]</t>
  </si>
  <si>
    <t>100</t>
  </si>
  <si>
    <t>919111</t>
  </si>
  <si>
    <t>ŘEZÁNÍ ASFALTOVÉHO KRYTU VOZOVEK TL DO 50MM</t>
  </si>
  <si>
    <t>řezání vozovky v místě napojení na stávající stav a nad rubem rámu</t>
  </si>
  <si>
    <t>v místě napojení 
5,30=5,300 [A] 
6,0+2,50+3,75=12,250 [B] 
nad rubem rámu 
2*6,91=13,820 [C] 
podélná spára 
25,0=25,000 [D] 
Celkem: A+B+C+D=56,370 [E]</t>
  </si>
  <si>
    <t>101</t>
  </si>
  <si>
    <t>PROVIZORNÍ KOMUNIKACE 
řezání krytu vozovky v místě napojení na stávající komunikaci</t>
  </si>
  <si>
    <t>2*9,0=18,000 [A] 
Celkem: A=18,000 [B]</t>
  </si>
  <si>
    <t>102</t>
  </si>
  <si>
    <t>931314</t>
  </si>
  <si>
    <t>TĚSNĚNÍ DILATAČ SPAR ASF ZÁLIVKOU PRŮŘ DO 400MM2</t>
  </si>
  <si>
    <t>bez předtěsnění</t>
  </si>
  <si>
    <t>v místě napojení 
5,30=5,300 [A] 
6,0+2,50+3,75=12,250 [B] 
podél říms ve spodní vrstvě 
6,02+4,01+8,50=18,530 [C] 
12,50=12,500 [D] 
podélná spára  
25,0=25,000 [E] 
Celkem: A+B+C+D+E=73,580 [F]</t>
  </si>
  <si>
    <t>103</t>
  </si>
  <si>
    <t>s předtěsněním</t>
  </si>
  <si>
    <t>podél říms ve obrusné vrstvě 
6,02+4,01+8,50=18,530 [C] 
12,50=12,500 [D] 
Celkem: C+D=31,030 [E]</t>
  </si>
  <si>
    <t>104</t>
  </si>
  <si>
    <t>PROVIZORNÍ KOMUNIKACE 
těsnění řezané spáry v krytu vozovky v místě napojení na stávající komunikaci</t>
  </si>
  <si>
    <t>105</t>
  </si>
  <si>
    <t>931315</t>
  </si>
  <si>
    <t>TĚSNĚNÍ DILATAČ SPAR ASF ZÁLIVKOU PRŮŘ DO 600MM2</t>
  </si>
  <si>
    <t>těsnění řezané spáry nad rubem rámu</t>
  </si>
  <si>
    <t>nad rubem rámu 
2*6,91=13,820 [A] 
Celkem: A=13,820 [B]</t>
  </si>
  <si>
    <t>106</t>
  </si>
  <si>
    <t>935212</t>
  </si>
  <si>
    <t>PŘÍKOPOVÉ ŽLABY Z BETON TVÁRNIC ŠÍŘ DO 600MM DO BETONU TL 100MM</t>
  </si>
  <si>
    <t>vč. lože z betonu C20/25n 
zaústěno do příkopu</t>
  </si>
  <si>
    <t>1,20*3,70=4,440 [A]</t>
  </si>
  <si>
    <t>107</t>
  </si>
  <si>
    <t>966138R</t>
  </si>
  <si>
    <t>BOURÁNÍ KONSTRUKCÍ Z KAMENE NA MC S ODVOZEM NAD 20KM</t>
  </si>
  <si>
    <t>masivní kamenné zdivo omítnuté</t>
  </si>
  <si>
    <t>masivní opěry 
2*(1,25+0,90)/2*(2,40+0,50)*6,15=38,345 [A] 
2*0,45*0,60*6,15=3,321 [B] 
křídla 
OP 1 
1,0*7,90*((2,40+0,50)+1,0)/2=15,405 [C] 
1,0*9,88*((2,40+0,50)+1,0)/2=19,266 [D] 
OP 2 
1,0*5,07*((2,40+0,50)+1,0)/2=9,887 [E] 
1,0*3,50*((2,40+0,50)+1,0)/2=6,825 [F] 
Celkem: A+B+C+D+E+F=93,049 [G]</t>
  </si>
  <si>
    <t>108</t>
  </si>
  <si>
    <t>966168R</t>
  </si>
  <si>
    <t>BOURÁNÍ KONSTRUKCÍ ZE ŽELEZOBETONU S ODVOZEM NAD 20KM</t>
  </si>
  <si>
    <t>bourání žlb konstrukcí</t>
  </si>
  <si>
    <t>římsy 
0,50*0,20*8,35=0,835 [A] 
0,50*0,38*7,98=1,516 [B] 
žlb deska 
5,10*6,0*0,15=4,590 [C] 
deska - výplň Zores - 60% objemu 
0,60*6,10*6,0*0,120=2,635 [D] 
Celkem: A+B+C+D=9,576 [E]</t>
  </si>
  <si>
    <t>109</t>
  </si>
  <si>
    <t>966188R</t>
  </si>
  <si>
    <t>DEMONTÁŽ KONSTRUKCÍ KOVOVÝCH S ODVOZEM NAD 20KM</t>
  </si>
  <si>
    <t>vč. odvozu do kovošrotu, výzisk předán investorovi vč. výkupních lístků 
ostatní vzniklý odpad - vč. likvidace a skládkovného</t>
  </si>
  <si>
    <t>mostiny ZORES 
odhad hmotnosti - 15kg/m2 
0,015*6,0*6,10=0,549 [A] 
nosníky I280 
odhad hmotnosti 54,2 kg/m 
7*6,0*0,0542=2,276 [B] 
táhlo - odhad 10 kg/m2 
1*5,20*0,010=0,052 [D] 
úložné desky  
7*0,30*0,30*0,015*7,85=0,074 [E] 
vykázáné zakryté ocelové k-ce 
0,80=0,800 [F] 
Celkem: A+B+D+E+F=3,751 [G]</t>
  </si>
  <si>
    <t>110</t>
  </si>
  <si>
    <t>97817</t>
  </si>
  <si>
    <t>ODSTRANĚNÍ MOSTNÍ IZOLACE</t>
  </si>
  <si>
    <t>zbytky mostní izolace 
vč. dopravy a uložení 
(vč. zohlednění dopravních vzdáleností v ceně pol.)</t>
  </si>
  <si>
    <t>6,10*6,0=36,600 [A] 
Celkem: A=36,600 [B]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</si>
</sst>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0+C10+C12</f>
      </c>
      <c s="1"/>
      <c s="1"/>
    </row>
    <row r="7" spans="1:5" ht="12.75" customHeight="1">
      <c r="A7" s="1"/>
      <c s="4" t="s">
        <v>5</v>
      </c>
      <c s="7">
        <f>0+E10+E12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</f>
      </c>
      <c s="20">
        <f>0+D11</f>
      </c>
      <c s="20">
        <f>0+E11</f>
      </c>
    </row>
    <row r="11" spans="1:5" ht="12.75" customHeight="1">
      <c r="A11" s="21" t="s">
        <v>47</v>
      </c>
      <c s="21" t="s">
        <v>20</v>
      </c>
      <c s="22">
        <f>'SO 000_SO 000'!I3</f>
      </c>
      <c s="22">
        <f>'SO 000_SO 000'!O2</f>
      </c>
      <c s="22">
        <f>C11+D11</f>
      </c>
    </row>
    <row r="12" spans="1:5" ht="12.75" customHeight="1">
      <c r="A12" s="19" t="s">
        <v>136</v>
      </c>
      <c s="19" t="s">
        <v>137</v>
      </c>
      <c s="20">
        <f>'SO 201'!I3</f>
      </c>
      <c s="20">
        <f>'SO 201'!O2</f>
      </c>
      <c s="20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0+O9+O67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44">
        <f>0+I9+I67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19</v>
      </c>
      <c s="6"/>
      <c s="18" t="s">
        <v>20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</row>
    <row r="7" spans="1:10" ht="12.75" customHeight="1">
      <c r="A7" s="15"/>
      <c s="15"/>
      <c s="15"/>
      <c s="15"/>
      <c s="15"/>
      <c s="15"/>
      <c s="15"/>
      <c s="15" t="s">
        <v>41</v>
      </c>
      <c s="15" t="s">
        <v>43</v>
      </c>
      <c s="15"/>
    </row>
    <row r="8" spans="1:10" ht="12.75" customHeight="1">
      <c r="A8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9" spans="1:18" ht="12.75" customHeight="1">
      <c r="A9" s="27" t="s">
        <v>48</v>
      </c>
      <c s="27"/>
      <c s="28" t="s">
        <v>29</v>
      </c>
      <c s="27"/>
      <c s="29" t="s">
        <v>49</v>
      </c>
      <c s="27"/>
      <c s="27"/>
      <c s="27"/>
      <c s="30">
        <f>0+Q9</f>
      </c>
      <c s="27"/>
      <c r="O9">
        <f>0+R9</f>
      </c>
      <c r="Q9">
        <f>0+I10+I13+I16+I19+I22+I25+I28+I31+I34+I37+I40+I43+I46+I49+I52+I55+I58+I61+I64</f>
      </c>
      <c>
        <f>0+O10+O13+O16+O19+O22+O25+O28+O31+O34+O37+O40+O43+O46+O49+O52+O55+O58+O61+O64</f>
      </c>
    </row>
    <row r="10" spans="1:16" ht="12.75">
      <c r="A10" s="26" t="s">
        <v>50</v>
      </c>
      <c s="31" t="s">
        <v>31</v>
      </c>
      <c s="31" t="s">
        <v>51</v>
      </c>
      <c s="26" t="s">
        <v>52</v>
      </c>
      <c s="32" t="s">
        <v>53</v>
      </c>
      <c s="33" t="s">
        <v>54</v>
      </c>
      <c s="34">
        <v>1</v>
      </c>
      <c s="35">
        <v>0</v>
      </c>
      <c s="35">
        <f>ROUND(ROUND(H10,2)*ROUND(G10,3),2)</f>
      </c>
      <c s="33"/>
      <c r="O10">
        <f>(I10*21)/100</f>
      </c>
      <c t="s">
        <v>27</v>
      </c>
    </row>
    <row r="11" spans="1:5" ht="204">
      <c r="A11" s="36" t="s">
        <v>55</v>
      </c>
      <c r="E11" s="37" t="s">
        <v>56</v>
      </c>
    </row>
    <row r="12" spans="1:5" ht="12.75">
      <c r="A12" s="40" t="s">
        <v>57</v>
      </c>
      <c r="E12" s="39" t="s">
        <v>58</v>
      </c>
    </row>
    <row r="13" spans="1:16" ht="12.75">
      <c r="A13" s="26" t="s">
        <v>50</v>
      </c>
      <c s="31" t="s">
        <v>27</v>
      </c>
      <c s="31" t="s">
        <v>59</v>
      </c>
      <c s="26" t="s">
        <v>52</v>
      </c>
      <c s="32" t="s">
        <v>60</v>
      </c>
      <c s="33" t="s">
        <v>54</v>
      </c>
      <c s="34">
        <v>1</v>
      </c>
      <c s="35">
        <v>0</v>
      </c>
      <c s="35">
        <f>ROUND(ROUND(H13,2)*ROUND(G13,3),2)</f>
      </c>
      <c s="33" t="s">
        <v>61</v>
      </c>
      <c r="O13">
        <f>(I13*21)/100</f>
      </c>
      <c t="s">
        <v>27</v>
      </c>
    </row>
    <row r="14" spans="1:5" ht="12.75">
      <c r="A14" s="36" t="s">
        <v>55</v>
      </c>
      <c r="E14" s="37" t="s">
        <v>62</v>
      </c>
    </row>
    <row r="15" spans="1:5" ht="12.75">
      <c r="A15" s="40" t="s">
        <v>57</v>
      </c>
      <c r="E15" s="39" t="s">
        <v>58</v>
      </c>
    </row>
    <row r="16" spans="1:16" ht="12.75">
      <c r="A16" s="26" t="s">
        <v>50</v>
      </c>
      <c s="31" t="s">
        <v>26</v>
      </c>
      <c s="31" t="s">
        <v>63</v>
      </c>
      <c s="26" t="s">
        <v>52</v>
      </c>
      <c s="32" t="s">
        <v>64</v>
      </c>
      <c s="33" t="s">
        <v>54</v>
      </c>
      <c s="34">
        <v>1</v>
      </c>
      <c s="35">
        <v>0</v>
      </c>
      <c s="35">
        <f>ROUND(ROUND(H16,2)*ROUND(G16,3),2)</f>
      </c>
      <c s="33" t="s">
        <v>61</v>
      </c>
      <c r="O16">
        <f>(I16*21)/100</f>
      </c>
      <c t="s">
        <v>27</v>
      </c>
    </row>
    <row r="17" spans="1:5" ht="12.75">
      <c r="A17" s="36" t="s">
        <v>55</v>
      </c>
      <c r="E17" s="37" t="s">
        <v>65</v>
      </c>
    </row>
    <row r="18" spans="1:5" ht="12.75">
      <c r="A18" s="40" t="s">
        <v>57</v>
      </c>
      <c r="E18" s="39" t="s">
        <v>52</v>
      </c>
    </row>
    <row r="19" spans="1:16" ht="12.75">
      <c r="A19" s="26" t="s">
        <v>50</v>
      </c>
      <c s="31" t="s">
        <v>35</v>
      </c>
      <c s="31" t="s">
        <v>66</v>
      </c>
      <c s="26" t="s">
        <v>67</v>
      </c>
      <c s="32" t="s">
        <v>68</v>
      </c>
      <c s="33" t="s">
        <v>54</v>
      </c>
      <c s="34">
        <v>1</v>
      </c>
      <c s="35">
        <v>0</v>
      </c>
      <c s="35">
        <f>ROUND(ROUND(H19,2)*ROUND(G19,3),2)</f>
      </c>
      <c s="33"/>
      <c r="O19">
        <f>(I19*21)/100</f>
      </c>
      <c t="s">
        <v>27</v>
      </c>
    </row>
    <row r="20" spans="1:5" ht="25.5">
      <c r="A20" s="36" t="s">
        <v>55</v>
      </c>
      <c r="E20" s="37" t="s">
        <v>69</v>
      </c>
    </row>
    <row r="21" spans="1:5" ht="12.75">
      <c r="A21" s="40" t="s">
        <v>57</v>
      </c>
      <c r="E21" s="39" t="s">
        <v>58</v>
      </c>
    </row>
    <row r="22" spans="1:16" ht="12.75">
      <c r="A22" s="26" t="s">
        <v>50</v>
      </c>
      <c s="31" t="s">
        <v>37</v>
      </c>
      <c s="31" t="s">
        <v>70</v>
      </c>
      <c s="26" t="s">
        <v>52</v>
      </c>
      <c s="32" t="s">
        <v>71</v>
      </c>
      <c s="33" t="s">
        <v>54</v>
      </c>
      <c s="34">
        <v>1</v>
      </c>
      <c s="35">
        <v>0</v>
      </c>
      <c s="35">
        <f>ROUND(ROUND(H22,2)*ROUND(G22,3),2)</f>
      </c>
      <c s="33" t="s">
        <v>61</v>
      </c>
      <c r="O22">
        <f>(I22*21)/100</f>
      </c>
      <c t="s">
        <v>27</v>
      </c>
    </row>
    <row r="23" spans="1:5" ht="153">
      <c r="A23" s="36" t="s">
        <v>55</v>
      </c>
      <c r="E23" s="37" t="s">
        <v>72</v>
      </c>
    </row>
    <row r="24" spans="1:5" ht="12.75">
      <c r="A24" s="40" t="s">
        <v>57</v>
      </c>
      <c r="E24" s="39" t="s">
        <v>58</v>
      </c>
    </row>
    <row r="25" spans="1:16" ht="12.75">
      <c r="A25" s="26" t="s">
        <v>50</v>
      </c>
      <c s="31" t="s">
        <v>39</v>
      </c>
      <c s="31" t="s">
        <v>73</v>
      </c>
      <c s="26" t="s">
        <v>52</v>
      </c>
      <c s="32" t="s">
        <v>74</v>
      </c>
      <c s="33" t="s">
        <v>54</v>
      </c>
      <c s="34">
        <v>1</v>
      </c>
      <c s="35">
        <v>0</v>
      </c>
      <c s="35">
        <f>ROUND(ROUND(H25,2)*ROUND(G25,3),2)</f>
      </c>
      <c s="33" t="s">
        <v>61</v>
      </c>
      <c r="O25">
        <f>(I25*21)/100</f>
      </c>
      <c t="s">
        <v>27</v>
      </c>
    </row>
    <row r="26" spans="1:5" ht="25.5">
      <c r="A26" s="36" t="s">
        <v>55</v>
      </c>
      <c r="E26" s="37" t="s">
        <v>75</v>
      </c>
    </row>
    <row r="27" spans="1:5" ht="25.5">
      <c r="A27" s="40" t="s">
        <v>57</v>
      </c>
      <c r="E27" s="39" t="s">
        <v>76</v>
      </c>
    </row>
    <row r="28" spans="1:16" ht="12.75">
      <c r="A28" s="26" t="s">
        <v>50</v>
      </c>
      <c s="31" t="s">
        <v>77</v>
      </c>
      <c s="31" t="s">
        <v>78</v>
      </c>
      <c s="26" t="s">
        <v>79</v>
      </c>
      <c s="32" t="s">
        <v>80</v>
      </c>
      <c s="33" t="s">
        <v>54</v>
      </c>
      <c s="34">
        <v>1</v>
      </c>
      <c s="35">
        <v>0</v>
      </c>
      <c s="35">
        <f>ROUND(ROUND(H28,2)*ROUND(G28,3),2)</f>
      </c>
      <c s="33" t="s">
        <v>61</v>
      </c>
      <c r="O28">
        <f>(I28*21)/100</f>
      </c>
      <c t="s">
        <v>27</v>
      </c>
    </row>
    <row r="29" spans="1:5" ht="25.5">
      <c r="A29" s="36" t="s">
        <v>55</v>
      </c>
      <c r="E29" s="37" t="s">
        <v>81</v>
      </c>
    </row>
    <row r="30" spans="1:5" ht="12.75">
      <c r="A30" s="40" t="s">
        <v>57</v>
      </c>
      <c r="E30" s="39" t="s">
        <v>58</v>
      </c>
    </row>
    <row r="31" spans="1:16" ht="12.75">
      <c r="A31" s="26" t="s">
        <v>50</v>
      </c>
      <c s="31" t="s">
        <v>82</v>
      </c>
      <c s="31" t="s">
        <v>83</v>
      </c>
      <c s="26" t="s">
        <v>67</v>
      </c>
      <c s="32" t="s">
        <v>84</v>
      </c>
      <c s="33" t="s">
        <v>54</v>
      </c>
      <c s="34">
        <v>1</v>
      </c>
      <c s="35">
        <v>0</v>
      </c>
      <c s="35">
        <f>ROUND(ROUND(H31,2)*ROUND(G31,3),2)</f>
      </c>
      <c s="33" t="s">
        <v>61</v>
      </c>
      <c r="O31">
        <f>(I31*21)/100</f>
      </c>
      <c t="s">
        <v>27</v>
      </c>
    </row>
    <row r="32" spans="1:5" ht="12.75">
      <c r="A32" s="36" t="s">
        <v>55</v>
      </c>
      <c r="E32" s="37" t="s">
        <v>85</v>
      </c>
    </row>
    <row r="33" spans="1:5" ht="12.75">
      <c r="A33" s="40" t="s">
        <v>57</v>
      </c>
      <c r="E33" s="39" t="s">
        <v>58</v>
      </c>
    </row>
    <row r="34" spans="1:16" ht="12.75">
      <c r="A34" s="26" t="s">
        <v>50</v>
      </c>
      <c s="31" t="s">
        <v>42</v>
      </c>
      <c s="31" t="s">
        <v>83</v>
      </c>
      <c s="26" t="s">
        <v>86</v>
      </c>
      <c s="32" t="s">
        <v>84</v>
      </c>
      <c s="33" t="s">
        <v>54</v>
      </c>
      <c s="34">
        <v>1</v>
      </c>
      <c s="35">
        <v>0</v>
      </c>
      <c s="35">
        <f>ROUND(ROUND(H34,2)*ROUND(G34,3),2)</f>
      </c>
      <c s="33" t="s">
        <v>61</v>
      </c>
      <c r="O34">
        <f>(I34*21)/100</f>
      </c>
      <c t="s">
        <v>27</v>
      </c>
    </row>
    <row r="35" spans="1:5" ht="12.75">
      <c r="A35" s="36" t="s">
        <v>55</v>
      </c>
      <c r="E35" s="37" t="s">
        <v>87</v>
      </c>
    </row>
    <row r="36" spans="1:5" ht="25.5">
      <c r="A36" s="40" t="s">
        <v>57</v>
      </c>
      <c r="E36" s="39" t="s">
        <v>76</v>
      </c>
    </row>
    <row r="37" spans="1:16" ht="12.75">
      <c r="A37" s="26" t="s">
        <v>50</v>
      </c>
      <c s="31" t="s">
        <v>44</v>
      </c>
      <c s="31" t="s">
        <v>88</v>
      </c>
      <c s="26" t="s">
        <v>67</v>
      </c>
      <c s="32" t="s">
        <v>89</v>
      </c>
      <c s="33" t="s">
        <v>90</v>
      </c>
      <c s="34">
        <v>1</v>
      </c>
      <c s="35">
        <v>0</v>
      </c>
      <c s="35">
        <f>ROUND(ROUND(H37,2)*ROUND(G37,3),2)</f>
      </c>
      <c s="33" t="s">
        <v>61</v>
      </c>
      <c r="O37">
        <f>(I37*21)/100</f>
      </c>
      <c t="s">
        <v>27</v>
      </c>
    </row>
    <row r="38" spans="1:5" ht="25.5">
      <c r="A38" s="36" t="s">
        <v>55</v>
      </c>
      <c r="E38" s="37" t="s">
        <v>91</v>
      </c>
    </row>
    <row r="39" spans="1:5" ht="25.5">
      <c r="A39" s="40" t="s">
        <v>57</v>
      </c>
      <c r="E39" s="39" t="s">
        <v>76</v>
      </c>
    </row>
    <row r="40" spans="1:16" ht="12.75">
      <c r="A40" s="26" t="s">
        <v>50</v>
      </c>
      <c s="31" t="s">
        <v>46</v>
      </c>
      <c s="31" t="s">
        <v>92</v>
      </c>
      <c s="26" t="s">
        <v>67</v>
      </c>
      <c s="32" t="s">
        <v>93</v>
      </c>
      <c s="33" t="s">
        <v>54</v>
      </c>
      <c s="34">
        <v>1</v>
      </c>
      <c s="35">
        <v>0</v>
      </c>
      <c s="35">
        <f>ROUND(ROUND(H40,2)*ROUND(G40,3),2)</f>
      </c>
      <c s="33" t="s">
        <v>61</v>
      </c>
      <c r="O40">
        <f>(I40*21)/100</f>
      </c>
      <c t="s">
        <v>27</v>
      </c>
    </row>
    <row r="41" spans="1:5" ht="12.75">
      <c r="A41" s="36" t="s">
        <v>55</v>
      </c>
      <c r="E41" s="37" t="s">
        <v>94</v>
      </c>
    </row>
    <row r="42" spans="1:5" ht="12.75">
      <c r="A42" s="40" t="s">
        <v>57</v>
      </c>
      <c r="E42" s="39" t="s">
        <v>58</v>
      </c>
    </row>
    <row r="43" spans="1:16" ht="12.75">
      <c r="A43" s="26" t="s">
        <v>50</v>
      </c>
      <c s="31" t="s">
        <v>95</v>
      </c>
      <c s="31" t="s">
        <v>96</v>
      </c>
      <c s="26" t="s">
        <v>52</v>
      </c>
      <c s="32" t="s">
        <v>97</v>
      </c>
      <c s="33" t="s">
        <v>90</v>
      </c>
      <c s="34">
        <v>1</v>
      </c>
      <c s="35">
        <v>0</v>
      </c>
      <c s="35">
        <f>ROUND(ROUND(H43,2)*ROUND(G43,3),2)</f>
      </c>
      <c s="33" t="s">
        <v>61</v>
      </c>
      <c r="O43">
        <f>(I43*21)/100</f>
      </c>
      <c t="s">
        <v>27</v>
      </c>
    </row>
    <row r="44" spans="1:5" ht="12.75">
      <c r="A44" s="36" t="s">
        <v>55</v>
      </c>
      <c r="E44" s="37" t="s">
        <v>98</v>
      </c>
    </row>
    <row r="45" spans="1:5" ht="25.5">
      <c r="A45" s="40" t="s">
        <v>57</v>
      </c>
      <c r="E45" s="39" t="s">
        <v>76</v>
      </c>
    </row>
    <row r="46" spans="1:16" ht="12.75">
      <c r="A46" s="26" t="s">
        <v>50</v>
      </c>
      <c s="31" t="s">
        <v>99</v>
      </c>
      <c s="31" t="s">
        <v>100</v>
      </c>
      <c s="26" t="s">
        <v>52</v>
      </c>
      <c s="32" t="s">
        <v>101</v>
      </c>
      <c s="33" t="s">
        <v>54</v>
      </c>
      <c s="34">
        <v>1</v>
      </c>
      <c s="35">
        <v>0</v>
      </c>
      <c s="35">
        <f>ROUND(ROUND(H46,2)*ROUND(G46,3),2)</f>
      </c>
      <c s="33" t="s">
        <v>61</v>
      </c>
      <c r="O46">
        <f>(I46*21)/100</f>
      </c>
      <c t="s">
        <v>27</v>
      </c>
    </row>
    <row r="47" spans="1:5" ht="12.75">
      <c r="A47" s="36" t="s">
        <v>55</v>
      </c>
      <c r="E47" s="37" t="s">
        <v>102</v>
      </c>
    </row>
    <row r="48" spans="1:5" ht="12.75">
      <c r="A48" s="40" t="s">
        <v>57</v>
      </c>
      <c r="E48" s="39" t="s">
        <v>58</v>
      </c>
    </row>
    <row r="49" spans="1:16" ht="12.75">
      <c r="A49" s="26" t="s">
        <v>50</v>
      </c>
      <c s="31" t="s">
        <v>103</v>
      </c>
      <c s="31" t="s">
        <v>104</v>
      </c>
      <c s="26" t="s">
        <v>52</v>
      </c>
      <c s="32" t="s">
        <v>105</v>
      </c>
      <c s="33" t="s">
        <v>54</v>
      </c>
      <c s="34">
        <v>1</v>
      </c>
      <c s="35">
        <v>0</v>
      </c>
      <c s="35">
        <f>ROUND(ROUND(H49,2)*ROUND(G49,3),2)</f>
      </c>
      <c s="33" t="s">
        <v>61</v>
      </c>
      <c r="O49">
        <f>(I49*21)/100</f>
      </c>
      <c t="s">
        <v>27</v>
      </c>
    </row>
    <row r="50" spans="1:5" ht="25.5">
      <c r="A50" s="36" t="s">
        <v>55</v>
      </c>
      <c r="E50" s="37" t="s">
        <v>106</v>
      </c>
    </row>
    <row r="51" spans="1:5" ht="12.75">
      <c r="A51" s="40" t="s">
        <v>57</v>
      </c>
      <c r="E51" s="39" t="s">
        <v>58</v>
      </c>
    </row>
    <row r="52" spans="1:16" ht="12.75">
      <c r="A52" s="26" t="s">
        <v>50</v>
      </c>
      <c s="31" t="s">
        <v>107</v>
      </c>
      <c s="31" t="s">
        <v>108</v>
      </c>
      <c s="26" t="s">
        <v>52</v>
      </c>
      <c s="32" t="s">
        <v>109</v>
      </c>
      <c s="33" t="s">
        <v>54</v>
      </c>
      <c s="34">
        <v>1</v>
      </c>
      <c s="35">
        <v>0</v>
      </c>
      <c s="35">
        <f>ROUND(ROUND(H52,2)*ROUND(G52,3),2)</f>
      </c>
      <c s="33" t="s">
        <v>61</v>
      </c>
      <c r="O52">
        <f>(I52*21)/100</f>
      </c>
      <c t="s">
        <v>27</v>
      </c>
    </row>
    <row r="53" spans="1:5" ht="12.75">
      <c r="A53" s="36" t="s">
        <v>55</v>
      </c>
      <c r="E53" s="37" t="s">
        <v>52</v>
      </c>
    </row>
    <row r="54" spans="1:5" ht="12.75">
      <c r="A54" s="40" t="s">
        <v>57</v>
      </c>
      <c r="E54" s="39" t="s">
        <v>58</v>
      </c>
    </row>
    <row r="55" spans="1:16" ht="12.75">
      <c r="A55" s="26" t="s">
        <v>50</v>
      </c>
      <c s="31" t="s">
        <v>110</v>
      </c>
      <c s="31" t="s">
        <v>111</v>
      </c>
      <c s="26" t="s">
        <v>67</v>
      </c>
      <c s="32" t="s">
        <v>112</v>
      </c>
      <c s="33" t="s">
        <v>54</v>
      </c>
      <c s="34">
        <v>1</v>
      </c>
      <c s="35">
        <v>0</v>
      </c>
      <c s="35">
        <f>ROUND(ROUND(H55,2)*ROUND(G55,3),2)</f>
      </c>
      <c s="33" t="s">
        <v>61</v>
      </c>
      <c r="O55">
        <f>(I55*21)/100</f>
      </c>
      <c t="s">
        <v>27</v>
      </c>
    </row>
    <row r="56" spans="1:5" ht="12.75">
      <c r="A56" s="36" t="s">
        <v>55</v>
      </c>
      <c r="E56" s="37" t="s">
        <v>113</v>
      </c>
    </row>
    <row r="57" spans="1:5" ht="25.5">
      <c r="A57" s="40" t="s">
        <v>57</v>
      </c>
      <c r="E57" s="39" t="s">
        <v>76</v>
      </c>
    </row>
    <row r="58" spans="1:16" ht="12.75">
      <c r="A58" s="26" t="s">
        <v>50</v>
      </c>
      <c s="31" t="s">
        <v>114</v>
      </c>
      <c s="31" t="s">
        <v>115</v>
      </c>
      <c s="26" t="s">
        <v>52</v>
      </c>
      <c s="32" t="s">
        <v>116</v>
      </c>
      <c s="33" t="s">
        <v>90</v>
      </c>
      <c s="34">
        <v>1</v>
      </c>
      <c s="35">
        <v>0</v>
      </c>
      <c s="35">
        <f>ROUND(ROUND(H58,2)*ROUND(G58,3),2)</f>
      </c>
      <c s="33" t="s">
        <v>61</v>
      </c>
      <c r="O58">
        <f>(I58*21)/100</f>
      </c>
      <c t="s">
        <v>27</v>
      </c>
    </row>
    <row r="59" spans="1:5" ht="12.75">
      <c r="A59" s="36" t="s">
        <v>55</v>
      </c>
      <c r="E59" s="37" t="s">
        <v>117</v>
      </c>
    </row>
    <row r="60" spans="1:5" ht="25.5">
      <c r="A60" s="40" t="s">
        <v>57</v>
      </c>
      <c r="E60" s="39" t="s">
        <v>76</v>
      </c>
    </row>
    <row r="61" spans="1:16" ht="12.75">
      <c r="A61" s="26" t="s">
        <v>50</v>
      </c>
      <c s="31" t="s">
        <v>118</v>
      </c>
      <c s="31" t="s">
        <v>119</v>
      </c>
      <c s="26" t="s">
        <v>52</v>
      </c>
      <c s="32" t="s">
        <v>120</v>
      </c>
      <c s="33" t="s">
        <v>90</v>
      </c>
      <c s="34">
        <v>2</v>
      </c>
      <c s="35">
        <v>0</v>
      </c>
      <c s="35">
        <f>ROUND(ROUND(H61,2)*ROUND(G61,3),2)</f>
      </c>
      <c s="33" t="s">
        <v>61</v>
      </c>
      <c r="O61">
        <f>(I61*21)/100</f>
      </c>
      <c t="s">
        <v>27</v>
      </c>
    </row>
    <row r="62" spans="1:5" ht="12.75">
      <c r="A62" s="36" t="s">
        <v>55</v>
      </c>
      <c r="E62" s="37" t="s">
        <v>121</v>
      </c>
    </row>
    <row r="63" spans="1:5" ht="25.5">
      <c r="A63" s="40" t="s">
        <v>57</v>
      </c>
      <c r="E63" s="39" t="s">
        <v>122</v>
      </c>
    </row>
    <row r="64" spans="1:16" ht="12.75">
      <c r="A64" s="26" t="s">
        <v>50</v>
      </c>
      <c s="31" t="s">
        <v>123</v>
      </c>
      <c s="31" t="s">
        <v>124</v>
      </c>
      <c s="26" t="s">
        <v>52</v>
      </c>
      <c s="32" t="s">
        <v>125</v>
      </c>
      <c s="33" t="s">
        <v>54</v>
      </c>
      <c s="34">
        <v>1</v>
      </c>
      <c s="35">
        <v>0</v>
      </c>
      <c s="35">
        <f>ROUND(ROUND(H64,2)*ROUND(G64,3),2)</f>
      </c>
      <c s="33" t="s">
        <v>61</v>
      </c>
      <c r="O64">
        <f>(I64*21)/100</f>
      </c>
      <c t="s">
        <v>27</v>
      </c>
    </row>
    <row r="65" spans="1:5" ht="51">
      <c r="A65" s="36" t="s">
        <v>55</v>
      </c>
      <c r="E65" s="37" t="s">
        <v>126</v>
      </c>
    </row>
    <row r="66" spans="1:5" ht="12.75">
      <c r="A66" s="38" t="s">
        <v>57</v>
      </c>
      <c r="E66" s="39" t="s">
        <v>58</v>
      </c>
    </row>
    <row r="67" spans="1:18" ht="12.75" customHeight="1">
      <c r="A67" s="6" t="s">
        <v>48</v>
      </c>
      <c s="6"/>
      <c s="42" t="s">
        <v>42</v>
      </c>
      <c s="6"/>
      <c s="29" t="s">
        <v>127</v>
      </c>
      <c s="6"/>
      <c s="6"/>
      <c s="6"/>
      <c s="43">
        <f>0+Q67</f>
      </c>
      <c s="6"/>
      <c r="O67">
        <f>0+R67</f>
      </c>
      <c r="Q67">
        <f>0+I68+I71</f>
      </c>
      <c>
        <f>0+O68+O71</f>
      </c>
    </row>
    <row r="68" spans="1:16" ht="12.75">
      <c r="A68" s="26" t="s">
        <v>50</v>
      </c>
      <c s="31" t="s">
        <v>128</v>
      </c>
      <c s="31" t="s">
        <v>129</v>
      </c>
      <c s="26" t="s">
        <v>52</v>
      </c>
      <c s="32" t="s">
        <v>130</v>
      </c>
      <c s="33" t="s">
        <v>54</v>
      </c>
      <c s="34">
        <v>1</v>
      </c>
      <c s="35">
        <v>0</v>
      </c>
      <c s="35">
        <f>ROUND(ROUND(H68,2)*ROUND(G68,3),2)</f>
      </c>
      <c s="33"/>
      <c r="O68">
        <f>(I68*21)/100</f>
      </c>
      <c t="s">
        <v>27</v>
      </c>
    </row>
    <row r="69" spans="1:5" ht="12.75">
      <c r="A69" s="36" t="s">
        <v>55</v>
      </c>
      <c r="E69" s="37" t="s">
        <v>131</v>
      </c>
    </row>
    <row r="70" spans="1:5" ht="12.75">
      <c r="A70" s="40" t="s">
        <v>57</v>
      </c>
      <c r="E70" s="39" t="s">
        <v>58</v>
      </c>
    </row>
    <row r="71" spans="1:16" ht="12.75">
      <c r="A71" s="26" t="s">
        <v>50</v>
      </c>
      <c s="31" t="s">
        <v>132</v>
      </c>
      <c s="31" t="s">
        <v>133</v>
      </c>
      <c s="26" t="s">
        <v>67</v>
      </c>
      <c s="32" t="s">
        <v>134</v>
      </c>
      <c s="33" t="s">
        <v>54</v>
      </c>
      <c s="34">
        <v>1</v>
      </c>
      <c s="35">
        <v>0</v>
      </c>
      <c s="35">
        <f>ROUND(ROUND(H71,2)*ROUND(G71,3),2)</f>
      </c>
      <c s="33"/>
      <c r="O71">
        <f>(I71*21)/100</f>
      </c>
      <c t="s">
        <v>27</v>
      </c>
    </row>
    <row r="72" spans="1:5" ht="25.5">
      <c r="A72" s="36" t="s">
        <v>55</v>
      </c>
      <c r="E72" s="37" t="s">
        <v>135</v>
      </c>
    </row>
    <row r="73" spans="1:5" ht="12.75">
      <c r="A73" s="38" t="s">
        <v>57</v>
      </c>
      <c r="E73" s="39" t="s">
        <v>58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0+O8+O27+O121+O152+O174+O196+O242+O261+O265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136</v>
      </c>
      <c s="44">
        <f>0+I8+I27+I121+I152+I174+I196+I242+I261+I265</f>
      </c>
      <c s="10"/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136</v>
      </c>
      <c s="6"/>
      <c s="18" t="s">
        <v>137</v>
      </c>
      <c s="6"/>
      <c s="6"/>
      <c s="27"/>
      <c s="27"/>
      <c s="6"/>
      <c r="O4" t="s">
        <v>24</v>
      </c>
      <c t="s">
        <v>27</v>
      </c>
    </row>
    <row r="5" spans="1:16" ht="12.75" customHeight="1">
      <c r="A5" s="15" t="s">
        <v>28</v>
      </c>
      <c s="15" t="s">
        <v>30</v>
      </c>
      <c s="15" t="s">
        <v>32</v>
      </c>
      <c s="15" t="s">
        <v>33</v>
      </c>
      <c s="15" t="s">
        <v>34</v>
      </c>
      <c s="15" t="s">
        <v>36</v>
      </c>
      <c s="15" t="s">
        <v>38</v>
      </c>
      <c s="15" t="s">
        <v>40</v>
      </c>
      <c s="15"/>
      <c s="15" t="s">
        <v>45</v>
      </c>
      <c r="O5" t="s">
        <v>25</v>
      </c>
      <c t="s">
        <v>27</v>
      </c>
    </row>
    <row r="6" spans="1:10" ht="12.75" customHeight="1">
      <c r="A6" s="15"/>
      <c s="15"/>
      <c s="15"/>
      <c s="15"/>
      <c s="15"/>
      <c s="15"/>
      <c s="15"/>
      <c s="15" t="s">
        <v>41</v>
      </c>
      <c s="15" t="s">
        <v>43</v>
      </c>
      <c s="15"/>
    </row>
    <row r="7" spans="1:10" ht="12.75" customHeight="1">
      <c r="A7" s="15" t="s">
        <v>29</v>
      </c>
      <c s="15" t="s">
        <v>31</v>
      </c>
      <c s="15" t="s">
        <v>27</v>
      </c>
      <c s="15" t="s">
        <v>26</v>
      </c>
      <c s="15" t="s">
        <v>35</v>
      </c>
      <c s="15" t="s">
        <v>37</v>
      </c>
      <c s="15" t="s">
        <v>39</v>
      </c>
      <c s="15" t="s">
        <v>42</v>
      </c>
      <c s="15" t="s">
        <v>44</v>
      </c>
      <c s="15" t="s">
        <v>46</v>
      </c>
    </row>
    <row r="8" spans="1:18" ht="12.75" customHeight="1">
      <c r="A8" s="27" t="s">
        <v>48</v>
      </c>
      <c s="27"/>
      <c s="28" t="s">
        <v>29</v>
      </c>
      <c s="27"/>
      <c s="29" t="s">
        <v>49</v>
      </c>
      <c s="27"/>
      <c s="27"/>
      <c s="27"/>
      <c s="30">
        <f>0+Q8</f>
      </c>
      <c s="27"/>
      <c r="O8">
        <f>0+R8</f>
      </c>
      <c r="Q8">
        <f>0+I9+I12+I15+I18+I21+I24</f>
      </c>
      <c>
        <f>0+O9+O12+O15+O18+O21+O24</f>
      </c>
    </row>
    <row r="9" spans="1:16" ht="25.5">
      <c r="A9" s="26" t="s">
        <v>50</v>
      </c>
      <c s="31" t="s">
        <v>31</v>
      </c>
      <c s="31" t="s">
        <v>138</v>
      </c>
      <c s="26" t="s">
        <v>52</v>
      </c>
      <c s="32" t="s">
        <v>139</v>
      </c>
      <c s="33" t="s">
        <v>140</v>
      </c>
      <c s="34">
        <v>1139.664</v>
      </c>
      <c s="35">
        <v>0</v>
      </c>
      <c s="35">
        <f>ROUND(ROUND(H9,2)*ROUND(G9,3),2)</f>
      </c>
      <c s="33" t="s">
        <v>61</v>
      </c>
      <c r="O9">
        <f>(I9*21)/100</f>
      </c>
      <c t="s">
        <v>27</v>
      </c>
    </row>
    <row r="10" spans="1:5" ht="25.5">
      <c r="A10" s="36" t="s">
        <v>55</v>
      </c>
      <c r="E10" s="37" t="s">
        <v>141</v>
      </c>
    </row>
    <row r="11" spans="1:5" ht="63.75">
      <c r="A11" s="40" t="s">
        <v>57</v>
      </c>
      <c r="E11" s="39" t="s">
        <v>142</v>
      </c>
    </row>
    <row r="12" spans="1:16" ht="25.5">
      <c r="A12" s="26" t="s">
        <v>50</v>
      </c>
      <c s="31" t="s">
        <v>27</v>
      </c>
      <c s="31" t="s">
        <v>143</v>
      </c>
      <c s="26" t="s">
        <v>52</v>
      </c>
      <c s="32" t="s">
        <v>144</v>
      </c>
      <c s="33" t="s">
        <v>140</v>
      </c>
      <c s="34">
        <v>137.023</v>
      </c>
      <c s="35">
        <v>0</v>
      </c>
      <c s="35">
        <f>ROUND(ROUND(H12,2)*ROUND(G12,3),2)</f>
      </c>
      <c s="33" t="s">
        <v>61</v>
      </c>
      <c r="O12">
        <f>(I12*21)/100</f>
      </c>
      <c t="s">
        <v>27</v>
      </c>
    </row>
    <row r="13" spans="1:5" ht="51">
      <c r="A13" s="36" t="s">
        <v>55</v>
      </c>
      <c r="E13" s="37" t="s">
        <v>145</v>
      </c>
    </row>
    <row r="14" spans="1:5" ht="89.25">
      <c r="A14" s="40" t="s">
        <v>57</v>
      </c>
      <c r="E14" s="39" t="s">
        <v>146</v>
      </c>
    </row>
    <row r="15" spans="1:16" ht="25.5">
      <c r="A15" s="26" t="s">
        <v>50</v>
      </c>
      <c s="31" t="s">
        <v>26</v>
      </c>
      <c s="31" t="s">
        <v>147</v>
      </c>
      <c s="26" t="s">
        <v>148</v>
      </c>
      <c s="32" t="s">
        <v>149</v>
      </c>
      <c s="33" t="s">
        <v>140</v>
      </c>
      <c s="34">
        <v>36.322</v>
      </c>
      <c s="35">
        <v>0</v>
      </c>
      <c s="35">
        <f>ROUND(ROUND(H15,2)*ROUND(G15,3),2)</f>
      </c>
      <c s="33" t="s">
        <v>61</v>
      </c>
      <c r="O15">
        <f>(I15*21)/100</f>
      </c>
      <c t="s">
        <v>27</v>
      </c>
    </row>
    <row r="16" spans="1:5" ht="25.5">
      <c r="A16" s="36" t="s">
        <v>55</v>
      </c>
      <c r="E16" s="37" t="s">
        <v>150</v>
      </c>
    </row>
    <row r="17" spans="1:5" ht="38.25">
      <c r="A17" s="40" t="s">
        <v>57</v>
      </c>
      <c r="E17" s="39" t="s">
        <v>151</v>
      </c>
    </row>
    <row r="18" spans="1:16" ht="25.5">
      <c r="A18" s="26" t="s">
        <v>50</v>
      </c>
      <c s="31" t="s">
        <v>35</v>
      </c>
      <c s="31" t="s">
        <v>147</v>
      </c>
      <c s="26" t="s">
        <v>152</v>
      </c>
      <c s="32" t="s">
        <v>149</v>
      </c>
      <c s="33" t="s">
        <v>140</v>
      </c>
      <c s="34">
        <v>23.94</v>
      </c>
      <c s="35">
        <v>0</v>
      </c>
      <c s="35">
        <f>ROUND(ROUND(H18,2)*ROUND(G18,3),2)</f>
      </c>
      <c s="33" t="s">
        <v>61</v>
      </c>
      <c r="O18">
        <f>(I18*21)/100</f>
      </c>
      <c t="s">
        <v>27</v>
      </c>
    </row>
    <row r="19" spans="1:5" ht="25.5">
      <c r="A19" s="36" t="s">
        <v>55</v>
      </c>
      <c r="E19" s="37" t="s">
        <v>153</v>
      </c>
    </row>
    <row r="20" spans="1:5" ht="38.25">
      <c r="A20" s="40" t="s">
        <v>57</v>
      </c>
      <c r="E20" s="39" t="s">
        <v>154</v>
      </c>
    </row>
    <row r="21" spans="1:16" ht="25.5">
      <c r="A21" s="26" t="s">
        <v>50</v>
      </c>
      <c s="31" t="s">
        <v>37</v>
      </c>
      <c s="31" t="s">
        <v>155</v>
      </c>
      <c s="26" t="s">
        <v>52</v>
      </c>
      <c s="32" t="s">
        <v>156</v>
      </c>
      <c s="33" t="s">
        <v>140</v>
      </c>
      <c s="34">
        <v>446.38</v>
      </c>
      <c s="35">
        <v>0</v>
      </c>
      <c s="35">
        <f>ROUND(ROUND(H21,2)*ROUND(G21,3),2)</f>
      </c>
      <c s="33" t="s">
        <v>61</v>
      </c>
      <c r="O21">
        <f>(I21*21)/100</f>
      </c>
      <c t="s">
        <v>27</v>
      </c>
    </row>
    <row r="22" spans="1:5" ht="25.5">
      <c r="A22" s="36" t="s">
        <v>55</v>
      </c>
      <c r="E22" s="37" t="s">
        <v>157</v>
      </c>
    </row>
    <row r="23" spans="1:5" ht="89.25">
      <c r="A23" s="40" t="s">
        <v>57</v>
      </c>
      <c r="E23" s="39" t="s">
        <v>158</v>
      </c>
    </row>
    <row r="24" spans="1:16" ht="25.5">
      <c r="A24" s="26" t="s">
        <v>50</v>
      </c>
      <c s="31" t="s">
        <v>39</v>
      </c>
      <c s="31" t="s">
        <v>159</v>
      </c>
      <c s="26" t="s">
        <v>152</v>
      </c>
      <c s="32" t="s">
        <v>160</v>
      </c>
      <c s="33" t="s">
        <v>140</v>
      </c>
      <c s="34">
        <v>1.318</v>
      </c>
      <c s="35">
        <v>0</v>
      </c>
      <c s="35">
        <f>ROUND(ROUND(H24,2)*ROUND(G24,3),2)</f>
      </c>
      <c s="33" t="s">
        <v>61</v>
      </c>
      <c r="O24">
        <f>(I24*21)/100</f>
      </c>
      <c t="s">
        <v>27</v>
      </c>
    </row>
    <row r="25" spans="1:5" ht="25.5">
      <c r="A25" s="36" t="s">
        <v>55</v>
      </c>
      <c r="E25" s="37" t="s">
        <v>161</v>
      </c>
    </row>
    <row r="26" spans="1:5" ht="38.25">
      <c r="A26" s="38" t="s">
        <v>57</v>
      </c>
      <c r="E26" s="39" t="s">
        <v>162</v>
      </c>
    </row>
    <row r="27" spans="1:18" ht="12.75" customHeight="1">
      <c r="A27" s="6" t="s">
        <v>48</v>
      </c>
      <c s="6"/>
      <c s="42" t="s">
        <v>31</v>
      </c>
      <c s="6"/>
      <c s="29" t="s">
        <v>163</v>
      </c>
      <c s="6"/>
      <c s="6"/>
      <c s="6"/>
      <c s="43">
        <f>0+Q27</f>
      </c>
      <c s="6"/>
      <c r="O27">
        <f>0+R27</f>
      </c>
      <c r="Q27">
        <f>0+I28+I31+I34+I37+I40+I43+I46+I49+I52+I55+I58+I61+I64+I67+I70+I73+I76+I79+I82+I85+I88+I91+I94+I97+I100+I103+I106+I109+I112+I115+I118</f>
      </c>
      <c>
        <f>0+O28+O31+O34+O37+O40+O43+O46+O49+O52+O55+O58+O61+O64+O67+O70+O73+O76+O79+O82+O85+O88+O91+O94+O97+O100+O103+O106+O109+O112+O115+O118</f>
      </c>
    </row>
    <row r="28" spans="1:16" ht="12.75">
      <c r="A28" s="26" t="s">
        <v>50</v>
      </c>
      <c s="31" t="s">
        <v>77</v>
      </c>
      <c s="31" t="s">
        <v>164</v>
      </c>
      <c s="26" t="s">
        <v>52</v>
      </c>
      <c s="32" t="s">
        <v>165</v>
      </c>
      <c s="33" t="s">
        <v>166</v>
      </c>
      <c s="34">
        <v>100</v>
      </c>
      <c s="35">
        <v>0</v>
      </c>
      <c s="35">
        <f>ROUND(ROUND(H28,2)*ROUND(G28,3),2)</f>
      </c>
      <c s="33" t="s">
        <v>61</v>
      </c>
      <c r="O28">
        <f>(I28*21)/100</f>
      </c>
      <c t="s">
        <v>27</v>
      </c>
    </row>
    <row r="29" spans="1:5" ht="51">
      <c r="A29" s="36" t="s">
        <v>55</v>
      </c>
      <c r="E29" s="37" t="s">
        <v>167</v>
      </c>
    </row>
    <row r="30" spans="1:5" ht="38.25">
      <c r="A30" s="40" t="s">
        <v>57</v>
      </c>
      <c r="E30" s="39" t="s">
        <v>168</v>
      </c>
    </row>
    <row r="31" spans="1:16" ht="25.5">
      <c r="A31" s="26" t="s">
        <v>50</v>
      </c>
      <c s="31" t="s">
        <v>82</v>
      </c>
      <c s="31" t="s">
        <v>169</v>
      </c>
      <c s="26" t="s">
        <v>52</v>
      </c>
      <c s="32" t="s">
        <v>170</v>
      </c>
      <c s="33" t="s">
        <v>171</v>
      </c>
      <c s="34">
        <v>17.861</v>
      </c>
      <c s="35">
        <v>0</v>
      </c>
      <c s="35">
        <f>ROUND(ROUND(H31,2)*ROUND(G31,3),2)</f>
      </c>
      <c s="33"/>
      <c r="O31">
        <f>(I31*21)/100</f>
      </c>
      <c t="s">
        <v>27</v>
      </c>
    </row>
    <row r="32" spans="1:5" ht="38.25">
      <c r="A32" s="36" t="s">
        <v>55</v>
      </c>
      <c r="E32" s="37" t="s">
        <v>172</v>
      </c>
    </row>
    <row r="33" spans="1:5" ht="89.25">
      <c r="A33" s="40" t="s">
        <v>57</v>
      </c>
      <c r="E33" s="39" t="s">
        <v>173</v>
      </c>
    </row>
    <row r="34" spans="1:16" ht="25.5">
      <c r="A34" s="26" t="s">
        <v>50</v>
      </c>
      <c s="31" t="s">
        <v>42</v>
      </c>
      <c s="31" t="s">
        <v>169</v>
      </c>
      <c s="26" t="s">
        <v>174</v>
      </c>
      <c s="32" t="s">
        <v>170</v>
      </c>
      <c s="33" t="s">
        <v>171</v>
      </c>
      <c s="34">
        <v>39.232</v>
      </c>
      <c s="35">
        <v>0</v>
      </c>
      <c s="35">
        <f>ROUND(ROUND(H34,2)*ROUND(G34,3),2)</f>
      </c>
      <c s="33" t="s">
        <v>61</v>
      </c>
      <c r="O34">
        <f>(I34*21)/100</f>
      </c>
      <c t="s">
        <v>27</v>
      </c>
    </row>
    <row r="35" spans="1:5" ht="38.25">
      <c r="A35" s="36" t="s">
        <v>55</v>
      </c>
      <c r="E35" s="37" t="s">
        <v>175</v>
      </c>
    </row>
    <row r="36" spans="1:5" ht="89.25">
      <c r="A36" s="40" t="s">
        <v>57</v>
      </c>
      <c r="E36" s="39" t="s">
        <v>176</v>
      </c>
    </row>
    <row r="37" spans="1:16" ht="25.5">
      <c r="A37" s="26" t="s">
        <v>50</v>
      </c>
      <c s="31" t="s">
        <v>44</v>
      </c>
      <c s="31" t="s">
        <v>177</v>
      </c>
      <c s="26" t="s">
        <v>52</v>
      </c>
      <c s="32" t="s">
        <v>178</v>
      </c>
      <c s="33" t="s">
        <v>171</v>
      </c>
      <c s="34">
        <v>15.792</v>
      </c>
      <c s="35">
        <v>0</v>
      </c>
      <c s="35">
        <f>ROUND(ROUND(H37,2)*ROUND(G37,3),2)</f>
      </c>
      <c s="33"/>
      <c r="O37">
        <f>(I37*21)/100</f>
      </c>
      <c t="s">
        <v>27</v>
      </c>
    </row>
    <row r="38" spans="1:5" ht="38.25">
      <c r="A38" s="36" t="s">
        <v>55</v>
      </c>
      <c r="E38" s="37" t="s">
        <v>179</v>
      </c>
    </row>
    <row r="39" spans="1:5" ht="38.25">
      <c r="A39" s="40" t="s">
        <v>57</v>
      </c>
      <c r="E39" s="39" t="s">
        <v>180</v>
      </c>
    </row>
    <row r="40" spans="1:16" ht="25.5">
      <c r="A40" s="26" t="s">
        <v>50</v>
      </c>
      <c s="31" t="s">
        <v>46</v>
      </c>
      <c s="31" t="s">
        <v>181</v>
      </c>
      <c s="26" t="s">
        <v>52</v>
      </c>
      <c s="32" t="s">
        <v>182</v>
      </c>
      <c s="33" t="s">
        <v>171</v>
      </c>
      <c s="34">
        <v>24.78</v>
      </c>
      <c s="35">
        <v>0</v>
      </c>
      <c s="35">
        <f>ROUND(ROUND(H40,2)*ROUND(G40,3),2)</f>
      </c>
      <c s="33" t="s">
        <v>61</v>
      </c>
      <c r="O40">
        <f>(I40*21)/100</f>
      </c>
      <c t="s">
        <v>27</v>
      </c>
    </row>
    <row r="41" spans="1:5" ht="25.5">
      <c r="A41" s="36" t="s">
        <v>55</v>
      </c>
      <c r="E41" s="37" t="s">
        <v>183</v>
      </c>
    </row>
    <row r="42" spans="1:5" ht="38.25">
      <c r="A42" s="40" t="s">
        <v>57</v>
      </c>
      <c r="E42" s="39" t="s">
        <v>184</v>
      </c>
    </row>
    <row r="43" spans="1:16" ht="25.5">
      <c r="A43" s="26" t="s">
        <v>50</v>
      </c>
      <c s="31" t="s">
        <v>95</v>
      </c>
      <c s="31" t="s">
        <v>181</v>
      </c>
      <c s="26" t="s">
        <v>174</v>
      </c>
      <c s="32" t="s">
        <v>182</v>
      </c>
      <c s="33" t="s">
        <v>171</v>
      </c>
      <c s="34">
        <v>82.825</v>
      </c>
      <c s="35">
        <v>0</v>
      </c>
      <c s="35">
        <f>ROUND(ROUND(H43,2)*ROUND(G43,3),2)</f>
      </c>
      <c s="33"/>
      <c r="O43">
        <f>(I43*21)/100</f>
      </c>
      <c t="s">
        <v>27</v>
      </c>
    </row>
    <row r="44" spans="1:5" ht="25.5">
      <c r="A44" s="36" t="s">
        <v>55</v>
      </c>
      <c r="E44" s="37" t="s">
        <v>185</v>
      </c>
    </row>
    <row r="45" spans="1:5" ht="63.75">
      <c r="A45" s="40" t="s">
        <v>57</v>
      </c>
      <c r="E45" s="39" t="s">
        <v>186</v>
      </c>
    </row>
    <row r="46" spans="1:16" ht="12.75">
      <c r="A46" s="26" t="s">
        <v>50</v>
      </c>
      <c s="31" t="s">
        <v>99</v>
      </c>
      <c s="31" t="s">
        <v>187</v>
      </c>
      <c s="26" t="s">
        <v>52</v>
      </c>
      <c s="32" t="s">
        <v>188</v>
      </c>
      <c s="33" t="s">
        <v>171</v>
      </c>
      <c s="34">
        <v>6.58</v>
      </c>
      <c s="35">
        <v>0</v>
      </c>
      <c s="35">
        <f>ROUND(ROUND(H46,2)*ROUND(G46,3),2)</f>
      </c>
      <c s="33"/>
      <c r="O46">
        <f>(I46*21)/100</f>
      </c>
      <c t="s">
        <v>27</v>
      </c>
    </row>
    <row r="47" spans="1:5" ht="38.25">
      <c r="A47" s="36" t="s">
        <v>55</v>
      </c>
      <c r="E47" s="37" t="s">
        <v>189</v>
      </c>
    </row>
    <row r="48" spans="1:5" ht="51">
      <c r="A48" s="40" t="s">
        <v>57</v>
      </c>
      <c r="E48" s="39" t="s">
        <v>190</v>
      </c>
    </row>
    <row r="49" spans="1:16" ht="12.75">
      <c r="A49" s="26" t="s">
        <v>50</v>
      </c>
      <c s="31" t="s">
        <v>103</v>
      </c>
      <c s="31" t="s">
        <v>187</v>
      </c>
      <c s="26" t="s">
        <v>174</v>
      </c>
      <c s="32" t="s">
        <v>188</v>
      </c>
      <c s="33" t="s">
        <v>171</v>
      </c>
      <c s="34">
        <v>7.2</v>
      </c>
      <c s="35">
        <v>0</v>
      </c>
      <c s="35">
        <f>ROUND(ROUND(H49,2)*ROUND(G49,3),2)</f>
      </c>
      <c s="33"/>
      <c r="O49">
        <f>(I49*21)/100</f>
      </c>
      <c t="s">
        <v>27</v>
      </c>
    </row>
    <row r="50" spans="1:5" ht="63.75">
      <c r="A50" s="36" t="s">
        <v>55</v>
      </c>
      <c r="E50" s="37" t="s">
        <v>191</v>
      </c>
    </row>
    <row r="51" spans="1:5" ht="102">
      <c r="A51" s="40" t="s">
        <v>57</v>
      </c>
      <c r="E51" s="39" t="s">
        <v>192</v>
      </c>
    </row>
    <row r="52" spans="1:16" ht="12.75">
      <c r="A52" s="26" t="s">
        <v>50</v>
      </c>
      <c s="31" t="s">
        <v>107</v>
      </c>
      <c s="31" t="s">
        <v>193</v>
      </c>
      <c s="26" t="s">
        <v>52</v>
      </c>
      <c s="32" t="s">
        <v>194</v>
      </c>
      <c s="33" t="s">
        <v>195</v>
      </c>
      <c s="34">
        <v>31.43</v>
      </c>
      <c s="35">
        <v>0</v>
      </c>
      <c s="35">
        <f>ROUND(ROUND(H52,2)*ROUND(G52,3),2)</f>
      </c>
      <c s="33" t="s">
        <v>61</v>
      </c>
      <c r="O52">
        <f>(I52*21)/100</f>
      </c>
      <c t="s">
        <v>27</v>
      </c>
    </row>
    <row r="53" spans="1:5" ht="25.5">
      <c r="A53" s="36" t="s">
        <v>55</v>
      </c>
      <c r="E53" s="37" t="s">
        <v>196</v>
      </c>
    </row>
    <row r="54" spans="1:5" ht="76.5">
      <c r="A54" s="40" t="s">
        <v>57</v>
      </c>
      <c r="E54" s="39" t="s">
        <v>197</v>
      </c>
    </row>
    <row r="55" spans="1:16" ht="12.75">
      <c r="A55" s="26" t="s">
        <v>50</v>
      </c>
      <c s="31" t="s">
        <v>110</v>
      </c>
      <c s="31" t="s">
        <v>198</v>
      </c>
      <c s="26" t="s">
        <v>52</v>
      </c>
      <c s="32" t="s">
        <v>199</v>
      </c>
      <c s="33" t="s">
        <v>54</v>
      </c>
      <c s="34">
        <v>1</v>
      </c>
      <c s="35">
        <v>0</v>
      </c>
      <c s="35">
        <f>ROUND(ROUND(H55,2)*ROUND(G55,3),2)</f>
      </c>
      <c s="33"/>
      <c r="O55">
        <f>(I55*21)/100</f>
      </c>
      <c t="s">
        <v>27</v>
      </c>
    </row>
    <row r="56" spans="1:5" ht="38.25">
      <c r="A56" s="36" t="s">
        <v>55</v>
      </c>
      <c r="E56" s="37" t="s">
        <v>200</v>
      </c>
    </row>
    <row r="57" spans="1:5" ht="12.75">
      <c r="A57" s="40" t="s">
        <v>57</v>
      </c>
      <c r="E57" s="39" t="s">
        <v>58</v>
      </c>
    </row>
    <row r="58" spans="1:16" ht="12.75">
      <c r="A58" s="26" t="s">
        <v>50</v>
      </c>
      <c s="31" t="s">
        <v>114</v>
      </c>
      <c s="31" t="s">
        <v>201</v>
      </c>
      <c s="26" t="s">
        <v>174</v>
      </c>
      <c s="32" t="s">
        <v>202</v>
      </c>
      <c s="33" t="s">
        <v>195</v>
      </c>
      <c s="34">
        <v>10</v>
      </c>
      <c s="35">
        <v>0</v>
      </c>
      <c s="35">
        <f>ROUND(ROUND(H58,2)*ROUND(G58,3),2)</f>
      </c>
      <c s="33" t="s">
        <v>61</v>
      </c>
      <c r="O58">
        <f>(I58*21)/100</f>
      </c>
      <c t="s">
        <v>27</v>
      </c>
    </row>
    <row r="59" spans="1:5" ht="63.75">
      <c r="A59" s="36" t="s">
        <v>55</v>
      </c>
      <c r="E59" s="37" t="s">
        <v>203</v>
      </c>
    </row>
    <row r="60" spans="1:5" ht="25.5">
      <c r="A60" s="40" t="s">
        <v>57</v>
      </c>
      <c r="E60" s="39" t="s">
        <v>204</v>
      </c>
    </row>
    <row r="61" spans="1:16" ht="12.75">
      <c r="A61" s="26" t="s">
        <v>50</v>
      </c>
      <c s="31" t="s">
        <v>118</v>
      </c>
      <c s="31" t="s">
        <v>205</v>
      </c>
      <c s="26" t="s">
        <v>174</v>
      </c>
      <c s="32" t="s">
        <v>206</v>
      </c>
      <c s="33" t="s">
        <v>195</v>
      </c>
      <c s="34">
        <v>10</v>
      </c>
      <c s="35">
        <v>0</v>
      </c>
      <c s="35">
        <f>ROUND(ROUND(H61,2)*ROUND(G61,3),2)</f>
      </c>
      <c s="33"/>
      <c r="O61">
        <f>(I61*21)/100</f>
      </c>
      <c t="s">
        <v>27</v>
      </c>
    </row>
    <row r="62" spans="1:5" ht="63.75">
      <c r="A62" s="36" t="s">
        <v>55</v>
      </c>
      <c r="E62" s="37" t="s">
        <v>207</v>
      </c>
    </row>
    <row r="63" spans="1:5" ht="25.5">
      <c r="A63" s="40" t="s">
        <v>57</v>
      </c>
      <c r="E63" s="39" t="s">
        <v>204</v>
      </c>
    </row>
    <row r="64" spans="1:16" ht="12.75">
      <c r="A64" s="26" t="s">
        <v>50</v>
      </c>
      <c s="31" t="s">
        <v>123</v>
      </c>
      <c s="31" t="s">
        <v>208</v>
      </c>
      <c s="26" t="s">
        <v>52</v>
      </c>
      <c s="32" t="s">
        <v>209</v>
      </c>
      <c s="33" t="s">
        <v>54</v>
      </c>
      <c s="34">
        <v>1</v>
      </c>
      <c s="35">
        <v>0</v>
      </c>
      <c s="35">
        <f>ROUND(ROUND(H64,2)*ROUND(G64,3),2)</f>
      </c>
      <c s="33" t="s">
        <v>210</v>
      </c>
      <c r="O64">
        <f>(I64*21)/100</f>
      </c>
      <c t="s">
        <v>27</v>
      </c>
    </row>
    <row r="65" spans="1:5" ht="76.5">
      <c r="A65" s="36" t="s">
        <v>55</v>
      </c>
      <c r="E65" s="37" t="s">
        <v>211</v>
      </c>
    </row>
    <row r="66" spans="1:5" ht="12.75">
      <c r="A66" s="40" t="s">
        <v>57</v>
      </c>
      <c r="E66" s="39" t="s">
        <v>58</v>
      </c>
    </row>
    <row r="67" spans="1:16" ht="12.75">
      <c r="A67" s="26" t="s">
        <v>50</v>
      </c>
      <c s="31" t="s">
        <v>128</v>
      </c>
      <c s="31" t="s">
        <v>212</v>
      </c>
      <c s="26" t="s">
        <v>174</v>
      </c>
      <c s="32" t="s">
        <v>213</v>
      </c>
      <c s="33" t="s">
        <v>171</v>
      </c>
      <c s="34">
        <v>135.8</v>
      </c>
      <c s="35">
        <v>0</v>
      </c>
      <c s="35">
        <f>ROUND(ROUND(H67,2)*ROUND(G67,3),2)</f>
      </c>
      <c s="33"/>
      <c r="O67">
        <f>(I67*21)/100</f>
      </c>
      <c t="s">
        <v>27</v>
      </c>
    </row>
    <row r="68" spans="1:5" ht="63.75">
      <c r="A68" s="36" t="s">
        <v>55</v>
      </c>
      <c r="E68" s="37" t="s">
        <v>214</v>
      </c>
    </row>
    <row r="69" spans="1:5" ht="38.25">
      <c r="A69" s="40" t="s">
        <v>57</v>
      </c>
      <c r="E69" s="39" t="s">
        <v>215</v>
      </c>
    </row>
    <row r="70" spans="1:16" ht="12.75">
      <c r="A70" s="26" t="s">
        <v>50</v>
      </c>
      <c s="31" t="s">
        <v>132</v>
      </c>
      <c s="31" t="s">
        <v>216</v>
      </c>
      <c s="26" t="s">
        <v>174</v>
      </c>
      <c s="32" t="s">
        <v>217</v>
      </c>
      <c s="33" t="s">
        <v>171</v>
      </c>
      <c s="34">
        <v>377.33</v>
      </c>
      <c s="35">
        <v>0</v>
      </c>
      <c s="35">
        <f>ROUND(ROUND(H70,2)*ROUND(G70,3),2)</f>
      </c>
      <c s="33"/>
      <c r="O70">
        <f>(I70*21)/100</f>
      </c>
      <c t="s">
        <v>27</v>
      </c>
    </row>
    <row r="71" spans="1:5" ht="38.25">
      <c r="A71" s="36" t="s">
        <v>55</v>
      </c>
      <c r="E71" s="37" t="s">
        <v>218</v>
      </c>
    </row>
    <row r="72" spans="1:5" ht="63.75">
      <c r="A72" s="40" t="s">
        <v>57</v>
      </c>
      <c r="E72" s="39" t="s">
        <v>219</v>
      </c>
    </row>
    <row r="73" spans="1:16" ht="12.75">
      <c r="A73" s="26" t="s">
        <v>50</v>
      </c>
      <c s="31" t="s">
        <v>220</v>
      </c>
      <c s="31" t="s">
        <v>221</v>
      </c>
      <c s="26" t="s">
        <v>52</v>
      </c>
      <c s="32" t="s">
        <v>222</v>
      </c>
      <c s="33" t="s">
        <v>171</v>
      </c>
      <c s="34">
        <v>122.64</v>
      </c>
      <c s="35">
        <v>0</v>
      </c>
      <c s="35">
        <f>ROUND(ROUND(H73,2)*ROUND(G73,3),2)</f>
      </c>
      <c s="33"/>
      <c r="O73">
        <f>(I73*21)/100</f>
      </c>
      <c t="s">
        <v>27</v>
      </c>
    </row>
    <row r="74" spans="1:5" ht="38.25">
      <c r="A74" s="36" t="s">
        <v>55</v>
      </c>
      <c r="E74" s="37" t="s">
        <v>223</v>
      </c>
    </row>
    <row r="75" spans="1:5" ht="51">
      <c r="A75" s="40" t="s">
        <v>57</v>
      </c>
      <c r="E75" s="39" t="s">
        <v>224</v>
      </c>
    </row>
    <row r="76" spans="1:16" ht="12.75">
      <c r="A76" s="26" t="s">
        <v>50</v>
      </c>
      <c s="31" t="s">
        <v>225</v>
      </c>
      <c s="31" t="s">
        <v>221</v>
      </c>
      <c s="26" t="s">
        <v>174</v>
      </c>
      <c s="32" t="s">
        <v>222</v>
      </c>
      <c s="33" t="s">
        <v>171</v>
      </c>
      <c s="34">
        <v>135.8</v>
      </c>
      <c s="35">
        <v>0</v>
      </c>
      <c s="35">
        <f>ROUND(ROUND(H76,2)*ROUND(G76,3),2)</f>
      </c>
      <c s="33"/>
      <c r="O76">
        <f>(I76*21)/100</f>
      </c>
      <c t="s">
        <v>27</v>
      </c>
    </row>
    <row r="77" spans="1:5" ht="38.25">
      <c r="A77" s="36" t="s">
        <v>55</v>
      </c>
      <c r="E77" s="37" t="s">
        <v>226</v>
      </c>
    </row>
    <row r="78" spans="1:5" ht="38.25">
      <c r="A78" s="40" t="s">
        <v>57</v>
      </c>
      <c r="E78" s="39" t="s">
        <v>227</v>
      </c>
    </row>
    <row r="79" spans="1:16" ht="12.75">
      <c r="A79" s="26" t="s">
        <v>50</v>
      </c>
      <c s="31" t="s">
        <v>228</v>
      </c>
      <c s="31" t="s">
        <v>229</v>
      </c>
      <c s="26" t="s">
        <v>52</v>
      </c>
      <c s="32" t="s">
        <v>230</v>
      </c>
      <c s="33" t="s">
        <v>171</v>
      </c>
      <c s="34">
        <v>102.64</v>
      </c>
      <c s="35">
        <v>0</v>
      </c>
      <c s="35">
        <f>ROUND(ROUND(H79,2)*ROUND(G79,3),2)</f>
      </c>
      <c s="33" t="s">
        <v>61</v>
      </c>
      <c r="O79">
        <f>(I79*21)/100</f>
      </c>
      <c t="s">
        <v>27</v>
      </c>
    </row>
    <row r="80" spans="1:5" ht="38.25">
      <c r="A80" s="36" t="s">
        <v>55</v>
      </c>
      <c r="E80" s="37" t="s">
        <v>231</v>
      </c>
    </row>
    <row r="81" spans="1:5" ht="25.5">
      <c r="A81" s="40" t="s">
        <v>57</v>
      </c>
      <c r="E81" s="39" t="s">
        <v>232</v>
      </c>
    </row>
    <row r="82" spans="1:16" ht="12.75">
      <c r="A82" s="26" t="s">
        <v>50</v>
      </c>
      <c s="31" t="s">
        <v>233</v>
      </c>
      <c s="31" t="s">
        <v>234</v>
      </c>
      <c s="26" t="s">
        <v>52</v>
      </c>
      <c s="32" t="s">
        <v>235</v>
      </c>
      <c s="33" t="s">
        <v>171</v>
      </c>
      <c s="34">
        <v>192.502</v>
      </c>
      <c s="35">
        <v>0</v>
      </c>
      <c s="35">
        <f>ROUND(ROUND(H82,2)*ROUND(G82,3),2)</f>
      </c>
      <c s="33"/>
      <c r="O82">
        <f>(I82*21)/100</f>
      </c>
      <c t="s">
        <v>27</v>
      </c>
    </row>
    <row r="83" spans="1:5" ht="25.5">
      <c r="A83" s="36" t="s">
        <v>55</v>
      </c>
      <c r="E83" s="37" t="s">
        <v>236</v>
      </c>
    </row>
    <row r="84" spans="1:5" ht="216.75">
      <c r="A84" s="40" t="s">
        <v>57</v>
      </c>
      <c r="E84" s="39" t="s">
        <v>237</v>
      </c>
    </row>
    <row r="85" spans="1:16" ht="12.75">
      <c r="A85" s="26" t="s">
        <v>50</v>
      </c>
      <c s="31" t="s">
        <v>238</v>
      </c>
      <c s="31" t="s">
        <v>239</v>
      </c>
      <c s="26" t="s">
        <v>52</v>
      </c>
      <c s="32" t="s">
        <v>240</v>
      </c>
      <c s="33" t="s">
        <v>171</v>
      </c>
      <c s="34">
        <v>295.142</v>
      </c>
      <c s="35">
        <v>0</v>
      </c>
      <c s="35">
        <f>ROUND(ROUND(H85,2)*ROUND(G85,3),2)</f>
      </c>
      <c s="33" t="s">
        <v>61</v>
      </c>
      <c r="O85">
        <f>(I85*21)/100</f>
      </c>
      <c t="s">
        <v>27</v>
      </c>
    </row>
    <row r="86" spans="1:5" ht="12.75">
      <c r="A86" s="36" t="s">
        <v>55</v>
      </c>
      <c r="E86" s="37" t="s">
        <v>241</v>
      </c>
    </row>
    <row r="87" spans="1:5" ht="114.75">
      <c r="A87" s="40" t="s">
        <v>57</v>
      </c>
      <c r="E87" s="39" t="s">
        <v>242</v>
      </c>
    </row>
    <row r="88" spans="1:16" ht="12.75">
      <c r="A88" s="26" t="s">
        <v>50</v>
      </c>
      <c s="31" t="s">
        <v>243</v>
      </c>
      <c s="31" t="s">
        <v>239</v>
      </c>
      <c s="26" t="s">
        <v>174</v>
      </c>
      <c s="32" t="s">
        <v>240</v>
      </c>
      <c s="33" t="s">
        <v>171</v>
      </c>
      <c s="34">
        <v>377.33</v>
      </c>
      <c s="35">
        <v>0</v>
      </c>
      <c s="35">
        <f>ROUND(ROUND(H88,2)*ROUND(G88,3),2)</f>
      </c>
      <c s="33" t="s">
        <v>61</v>
      </c>
      <c r="O88">
        <f>(I88*21)/100</f>
      </c>
      <c t="s">
        <v>27</v>
      </c>
    </row>
    <row r="89" spans="1:5" ht="25.5">
      <c r="A89" s="36" t="s">
        <v>55</v>
      </c>
      <c r="E89" s="37" t="s">
        <v>244</v>
      </c>
    </row>
    <row r="90" spans="1:5" ht="38.25">
      <c r="A90" s="40" t="s">
        <v>57</v>
      </c>
      <c r="E90" s="39" t="s">
        <v>245</v>
      </c>
    </row>
    <row r="91" spans="1:16" ht="12.75">
      <c r="A91" s="26" t="s">
        <v>50</v>
      </c>
      <c s="31" t="s">
        <v>246</v>
      </c>
      <c s="31" t="s">
        <v>247</v>
      </c>
      <c s="26" t="s">
        <v>52</v>
      </c>
      <c s="32" t="s">
        <v>248</v>
      </c>
      <c s="33" t="s">
        <v>171</v>
      </c>
      <c s="34">
        <v>10.056</v>
      </c>
      <c s="35">
        <v>0</v>
      </c>
      <c s="35">
        <f>ROUND(ROUND(H91,2)*ROUND(G91,3),2)</f>
      </c>
      <c s="33" t="s">
        <v>61</v>
      </c>
      <c r="O91">
        <f>(I91*21)/100</f>
      </c>
      <c t="s">
        <v>27</v>
      </c>
    </row>
    <row r="92" spans="1:5" ht="12.75">
      <c r="A92" s="36" t="s">
        <v>55</v>
      </c>
      <c r="E92" s="37" t="s">
        <v>249</v>
      </c>
    </row>
    <row r="93" spans="1:5" ht="63.75">
      <c r="A93" s="40" t="s">
        <v>57</v>
      </c>
      <c r="E93" s="39" t="s">
        <v>250</v>
      </c>
    </row>
    <row r="94" spans="1:16" ht="12.75">
      <c r="A94" s="26" t="s">
        <v>50</v>
      </c>
      <c s="31" t="s">
        <v>251</v>
      </c>
      <c s="31" t="s">
        <v>247</v>
      </c>
      <c s="26" t="s">
        <v>174</v>
      </c>
      <c s="32" t="s">
        <v>248</v>
      </c>
      <c s="33" t="s">
        <v>171</v>
      </c>
      <c s="34">
        <v>370.58</v>
      </c>
      <c s="35">
        <v>0</v>
      </c>
      <c s="35">
        <f>ROUND(ROUND(H94,2)*ROUND(G94,3),2)</f>
      </c>
      <c s="33" t="s">
        <v>61</v>
      </c>
      <c r="O94">
        <f>(I94*21)/100</f>
      </c>
      <c t="s">
        <v>27</v>
      </c>
    </row>
    <row r="95" spans="1:5" ht="25.5">
      <c r="A95" s="36" t="s">
        <v>55</v>
      </c>
      <c r="E95" s="37" t="s">
        <v>252</v>
      </c>
    </row>
    <row r="96" spans="1:5" ht="63.75">
      <c r="A96" s="40" t="s">
        <v>57</v>
      </c>
      <c r="E96" s="39" t="s">
        <v>253</v>
      </c>
    </row>
    <row r="97" spans="1:16" ht="12.75">
      <c r="A97" s="26" t="s">
        <v>50</v>
      </c>
      <c s="31" t="s">
        <v>254</v>
      </c>
      <c s="31" t="s">
        <v>255</v>
      </c>
      <c s="26" t="s">
        <v>52</v>
      </c>
      <c s="32" t="s">
        <v>256</v>
      </c>
      <c s="33" t="s">
        <v>54</v>
      </c>
      <c s="34">
        <v>1</v>
      </c>
      <c s="35">
        <v>0</v>
      </c>
      <c s="35">
        <f>ROUND(ROUND(H97,2)*ROUND(G97,3),2)</f>
      </c>
      <c s="33"/>
      <c r="O97">
        <f>(I97*21)/100</f>
      </c>
      <c t="s">
        <v>27</v>
      </c>
    </row>
    <row r="98" spans="1:5" ht="38.25">
      <c r="A98" s="36" t="s">
        <v>55</v>
      </c>
      <c r="E98" s="37" t="s">
        <v>257</v>
      </c>
    </row>
    <row r="99" spans="1:5" ht="12.75">
      <c r="A99" s="40" t="s">
        <v>57</v>
      </c>
      <c r="E99" s="39" t="s">
        <v>58</v>
      </c>
    </row>
    <row r="100" spans="1:16" ht="12.75">
      <c r="A100" s="26" t="s">
        <v>50</v>
      </c>
      <c s="31" t="s">
        <v>258</v>
      </c>
      <c s="31" t="s">
        <v>259</v>
      </c>
      <c s="26" t="s">
        <v>52</v>
      </c>
      <c s="32" t="s">
        <v>260</v>
      </c>
      <c s="33" t="s">
        <v>171</v>
      </c>
      <c s="34">
        <v>4.979</v>
      </c>
      <c s="35">
        <v>0</v>
      </c>
      <c s="35">
        <f>ROUND(ROUND(H100,2)*ROUND(G100,3),2)</f>
      </c>
      <c s="33" t="s">
        <v>61</v>
      </c>
      <c r="O100">
        <f>(I100*21)/100</f>
      </c>
      <c t="s">
        <v>27</v>
      </c>
    </row>
    <row r="101" spans="1:5" ht="12.75">
      <c r="A101" s="36" t="s">
        <v>55</v>
      </c>
      <c r="E101" s="37" t="s">
        <v>261</v>
      </c>
    </row>
    <row r="102" spans="1:5" ht="63.75">
      <c r="A102" s="40" t="s">
        <v>57</v>
      </c>
      <c r="E102" s="39" t="s">
        <v>262</v>
      </c>
    </row>
    <row r="103" spans="1:16" ht="12.75">
      <c r="A103" s="26" t="s">
        <v>50</v>
      </c>
      <c s="31" t="s">
        <v>263</v>
      </c>
      <c s="31" t="s">
        <v>259</v>
      </c>
      <c s="26" t="s">
        <v>174</v>
      </c>
      <c s="32" t="s">
        <v>260</v>
      </c>
      <c s="33" t="s">
        <v>171</v>
      </c>
      <c s="34">
        <v>6.75</v>
      </c>
      <c s="35">
        <v>0</v>
      </c>
      <c s="35">
        <f>ROUND(ROUND(H103,2)*ROUND(G103,3),2)</f>
      </c>
      <c s="33" t="s">
        <v>61</v>
      </c>
      <c r="O103">
        <f>(I103*21)/100</f>
      </c>
      <c t="s">
        <v>27</v>
      </c>
    </row>
    <row r="104" spans="1:5" ht="25.5">
      <c r="A104" s="36" t="s">
        <v>55</v>
      </c>
      <c r="E104" s="37" t="s">
        <v>264</v>
      </c>
    </row>
    <row r="105" spans="1:5" ht="25.5">
      <c r="A105" s="40" t="s">
        <v>57</v>
      </c>
      <c r="E105" s="39" t="s">
        <v>265</v>
      </c>
    </row>
    <row r="106" spans="1:16" ht="12.75">
      <c r="A106" s="26" t="s">
        <v>50</v>
      </c>
      <c s="31" t="s">
        <v>266</v>
      </c>
      <c s="31" t="s">
        <v>267</v>
      </c>
      <c s="26" t="s">
        <v>52</v>
      </c>
      <c s="32" t="s">
        <v>268</v>
      </c>
      <c s="33" t="s">
        <v>171</v>
      </c>
      <c s="34">
        <v>102.639</v>
      </c>
      <c s="35">
        <v>0</v>
      </c>
      <c s="35">
        <f>ROUND(ROUND(H106,2)*ROUND(G106,3),2)</f>
      </c>
      <c s="33" t="s">
        <v>61</v>
      </c>
      <c r="O106">
        <f>(I106*21)/100</f>
      </c>
      <c t="s">
        <v>27</v>
      </c>
    </row>
    <row r="107" spans="1:5" ht="12.75">
      <c r="A107" s="36" t="s">
        <v>55</v>
      </c>
      <c r="E107" s="37" t="s">
        <v>269</v>
      </c>
    </row>
    <row r="108" spans="1:5" ht="216.75">
      <c r="A108" s="40" t="s">
        <v>57</v>
      </c>
      <c r="E108" s="39" t="s">
        <v>270</v>
      </c>
    </row>
    <row r="109" spans="1:16" ht="12.75">
      <c r="A109" s="26" t="s">
        <v>50</v>
      </c>
      <c s="31" t="s">
        <v>271</v>
      </c>
      <c s="31" t="s">
        <v>272</v>
      </c>
      <c s="26" t="s">
        <v>52</v>
      </c>
      <c s="32" t="s">
        <v>273</v>
      </c>
      <c s="33" t="s">
        <v>166</v>
      </c>
      <c s="34">
        <v>50</v>
      </c>
      <c s="35">
        <v>0</v>
      </c>
      <c s="35">
        <f>ROUND(ROUND(H109,2)*ROUND(G109,3),2)</f>
      </c>
      <c s="33" t="s">
        <v>61</v>
      </c>
      <c r="O109">
        <f>(I109*21)/100</f>
      </c>
      <c t="s">
        <v>27</v>
      </c>
    </row>
    <row r="110" spans="1:5" ht="12.75">
      <c r="A110" s="36" t="s">
        <v>55</v>
      </c>
      <c r="E110" s="37" t="s">
        <v>274</v>
      </c>
    </row>
    <row r="111" spans="1:5" ht="25.5">
      <c r="A111" s="40" t="s">
        <v>57</v>
      </c>
      <c r="E111" s="39" t="s">
        <v>275</v>
      </c>
    </row>
    <row r="112" spans="1:16" ht="12.75">
      <c r="A112" s="26" t="s">
        <v>50</v>
      </c>
      <c s="31" t="s">
        <v>276</v>
      </c>
      <c s="31" t="s">
        <v>277</v>
      </c>
      <c s="26" t="s">
        <v>52</v>
      </c>
      <c s="32" t="s">
        <v>278</v>
      </c>
      <c s="33" t="s">
        <v>166</v>
      </c>
      <c s="34">
        <v>100</v>
      </c>
      <c s="35">
        <v>0</v>
      </c>
      <c s="35">
        <f>ROUND(ROUND(H112,2)*ROUND(G112,3),2)</f>
      </c>
      <c s="33" t="s">
        <v>61</v>
      </c>
      <c r="O112">
        <f>(I112*21)/100</f>
      </c>
      <c t="s">
        <v>27</v>
      </c>
    </row>
    <row r="113" spans="1:5" ht="12.75">
      <c r="A113" s="36" t="s">
        <v>55</v>
      </c>
      <c r="E113" s="37" t="s">
        <v>279</v>
      </c>
    </row>
    <row r="114" spans="1:5" ht="38.25">
      <c r="A114" s="40" t="s">
        <v>57</v>
      </c>
      <c r="E114" s="39" t="s">
        <v>280</v>
      </c>
    </row>
    <row r="115" spans="1:16" ht="12.75">
      <c r="A115" s="26" t="s">
        <v>50</v>
      </c>
      <c s="31" t="s">
        <v>281</v>
      </c>
      <c s="31" t="s">
        <v>282</v>
      </c>
      <c s="26" t="s">
        <v>174</v>
      </c>
      <c s="32" t="s">
        <v>283</v>
      </c>
      <c s="33" t="s">
        <v>166</v>
      </c>
      <c s="34">
        <v>339.5</v>
      </c>
      <c s="35">
        <v>0</v>
      </c>
      <c s="35">
        <f>ROUND(ROUND(H115,2)*ROUND(G115,3),2)</f>
      </c>
      <c s="33" t="s">
        <v>61</v>
      </c>
      <c r="O115">
        <f>(I115*21)/100</f>
      </c>
      <c t="s">
        <v>27</v>
      </c>
    </row>
    <row r="116" spans="1:5" ht="25.5">
      <c r="A116" s="36" t="s">
        <v>55</v>
      </c>
      <c r="E116" s="37" t="s">
        <v>284</v>
      </c>
    </row>
    <row r="117" spans="1:5" ht="38.25">
      <c r="A117" s="40" t="s">
        <v>57</v>
      </c>
      <c r="E117" s="39" t="s">
        <v>285</v>
      </c>
    </row>
    <row r="118" spans="1:16" ht="12.75">
      <c r="A118" s="26" t="s">
        <v>50</v>
      </c>
      <c s="31" t="s">
        <v>286</v>
      </c>
      <c s="31" t="s">
        <v>287</v>
      </c>
      <c s="26" t="s">
        <v>174</v>
      </c>
      <c s="32" t="s">
        <v>288</v>
      </c>
      <c s="33" t="s">
        <v>166</v>
      </c>
      <c s="34">
        <v>339.5</v>
      </c>
      <c s="35">
        <v>0</v>
      </c>
      <c s="35">
        <f>ROUND(ROUND(H118,2)*ROUND(G118,3),2)</f>
      </c>
      <c s="33" t="s">
        <v>61</v>
      </c>
      <c r="O118">
        <f>(I118*21)/100</f>
      </c>
      <c t="s">
        <v>27</v>
      </c>
    </row>
    <row r="119" spans="1:5" ht="25.5">
      <c r="A119" s="36" t="s">
        <v>55</v>
      </c>
      <c r="E119" s="37" t="s">
        <v>289</v>
      </c>
    </row>
    <row r="120" spans="1:5" ht="38.25">
      <c r="A120" s="38" t="s">
        <v>57</v>
      </c>
      <c r="E120" s="39" t="s">
        <v>290</v>
      </c>
    </row>
    <row r="121" spans="1:18" ht="12.75" customHeight="1">
      <c r="A121" s="6" t="s">
        <v>48</v>
      </c>
      <c s="6"/>
      <c s="42" t="s">
        <v>27</v>
      </c>
      <c s="6"/>
      <c s="29" t="s">
        <v>291</v>
      </c>
      <c s="6"/>
      <c s="6"/>
      <c s="6"/>
      <c s="43">
        <f>0+Q121</f>
      </c>
      <c s="6"/>
      <c r="O121">
        <f>0+R121</f>
      </c>
      <c r="Q121">
        <f>0+I122+I125+I128+I131+I134+I137+I140+I143+I146+I149</f>
      </c>
      <c>
        <f>0+O122+O125+O128+O131+O134+O137+O140+O143+O146+O149</f>
      </c>
    </row>
    <row r="122" spans="1:16" ht="12.75">
      <c r="A122" s="26" t="s">
        <v>50</v>
      </c>
      <c s="31" t="s">
        <v>292</v>
      </c>
      <c s="31" t="s">
        <v>293</v>
      </c>
      <c s="26" t="s">
        <v>52</v>
      </c>
      <c s="32" t="s">
        <v>294</v>
      </c>
      <c s="33" t="s">
        <v>171</v>
      </c>
      <c s="34">
        <v>3.079</v>
      </c>
      <c s="35">
        <v>0</v>
      </c>
      <c s="35">
        <f>ROUND(ROUND(H122,2)*ROUND(G122,3),2)</f>
      </c>
      <c s="33" t="s">
        <v>61</v>
      </c>
      <c r="O122">
        <f>(I122*21)/100</f>
      </c>
      <c t="s">
        <v>27</v>
      </c>
    </row>
    <row r="123" spans="1:5" ht="12.75">
      <c r="A123" s="36" t="s">
        <v>55</v>
      </c>
      <c r="E123" s="37" t="s">
        <v>295</v>
      </c>
    </row>
    <row r="124" spans="1:5" ht="63.75">
      <c r="A124" s="40" t="s">
        <v>57</v>
      </c>
      <c r="E124" s="39" t="s">
        <v>296</v>
      </c>
    </row>
    <row r="125" spans="1:16" ht="12.75">
      <c r="A125" s="26" t="s">
        <v>50</v>
      </c>
      <c s="31" t="s">
        <v>297</v>
      </c>
      <c s="31" t="s">
        <v>298</v>
      </c>
      <c s="26" t="s">
        <v>174</v>
      </c>
      <c s="32" t="s">
        <v>299</v>
      </c>
      <c s="33" t="s">
        <v>166</v>
      </c>
      <c s="34">
        <v>287.9</v>
      </c>
      <c s="35">
        <v>0</v>
      </c>
      <c s="35">
        <f>ROUND(ROUND(H125,2)*ROUND(G125,3),2)</f>
      </c>
      <c s="33" t="s">
        <v>61</v>
      </c>
      <c r="O125">
        <f>(I125*21)/100</f>
      </c>
      <c t="s">
        <v>27</v>
      </c>
    </row>
    <row r="126" spans="1:5" ht="25.5">
      <c r="A126" s="36" t="s">
        <v>55</v>
      </c>
      <c r="E126" s="37" t="s">
        <v>300</v>
      </c>
    </row>
    <row r="127" spans="1:5" ht="38.25">
      <c r="A127" s="40" t="s">
        <v>57</v>
      </c>
      <c r="E127" s="39" t="s">
        <v>301</v>
      </c>
    </row>
    <row r="128" spans="1:16" ht="12.75">
      <c r="A128" s="26" t="s">
        <v>50</v>
      </c>
      <c s="31" t="s">
        <v>302</v>
      </c>
      <c s="31" t="s">
        <v>303</v>
      </c>
      <c s="26" t="s">
        <v>52</v>
      </c>
      <c s="32" t="s">
        <v>304</v>
      </c>
      <c s="33" t="s">
        <v>166</v>
      </c>
      <c s="34">
        <v>38.407</v>
      </c>
      <c s="35">
        <v>0</v>
      </c>
      <c s="35">
        <f>ROUND(ROUND(H128,2)*ROUND(G128,3),2)</f>
      </c>
      <c s="33" t="s">
        <v>61</v>
      </c>
      <c r="O128">
        <f>(I128*21)/100</f>
      </c>
      <c t="s">
        <v>27</v>
      </c>
    </row>
    <row r="129" spans="1:5" ht="12.75">
      <c r="A129" s="36" t="s">
        <v>55</v>
      </c>
      <c r="E129" s="37" t="s">
        <v>305</v>
      </c>
    </row>
    <row r="130" spans="1:5" ht="76.5">
      <c r="A130" s="40" t="s">
        <v>57</v>
      </c>
      <c r="E130" s="39" t="s">
        <v>306</v>
      </c>
    </row>
    <row r="131" spans="1:16" ht="12.75">
      <c r="A131" s="26" t="s">
        <v>50</v>
      </c>
      <c s="31" t="s">
        <v>307</v>
      </c>
      <c s="31" t="s">
        <v>308</v>
      </c>
      <c s="26" t="s">
        <v>174</v>
      </c>
      <c s="32" t="s">
        <v>309</v>
      </c>
      <c s="33" t="s">
        <v>166</v>
      </c>
      <c s="34">
        <v>42.5</v>
      </c>
      <c s="35">
        <v>0</v>
      </c>
      <c s="35">
        <f>ROUND(ROUND(H131,2)*ROUND(G131,3),2)</f>
      </c>
      <c s="33"/>
      <c r="O131">
        <f>(I131*21)/100</f>
      </c>
      <c t="s">
        <v>27</v>
      </c>
    </row>
    <row r="132" spans="1:5" ht="25.5">
      <c r="A132" s="36" t="s">
        <v>55</v>
      </c>
      <c r="E132" s="37" t="s">
        <v>310</v>
      </c>
    </row>
    <row r="133" spans="1:5" ht="25.5">
      <c r="A133" s="40" t="s">
        <v>57</v>
      </c>
      <c r="E133" s="39" t="s">
        <v>311</v>
      </c>
    </row>
    <row r="134" spans="1:16" ht="12.75">
      <c r="A134" s="26" t="s">
        <v>50</v>
      </c>
      <c s="31" t="s">
        <v>312</v>
      </c>
      <c s="31" t="s">
        <v>313</v>
      </c>
      <c s="26" t="s">
        <v>52</v>
      </c>
      <c s="32" t="s">
        <v>314</v>
      </c>
      <c s="33" t="s">
        <v>195</v>
      </c>
      <c s="34">
        <v>300</v>
      </c>
      <c s="35">
        <v>0</v>
      </c>
      <c s="35">
        <f>ROUND(ROUND(H134,2)*ROUND(G134,3),2)</f>
      </c>
      <c s="33" t="s">
        <v>61</v>
      </c>
      <c r="O134">
        <f>(I134*21)/100</f>
      </c>
      <c t="s">
        <v>27</v>
      </c>
    </row>
    <row r="135" spans="1:5" ht="38.25">
      <c r="A135" s="36" t="s">
        <v>55</v>
      </c>
      <c r="E135" s="37" t="s">
        <v>315</v>
      </c>
    </row>
    <row r="136" spans="1:5" ht="102">
      <c r="A136" s="40" t="s">
        <v>57</v>
      </c>
      <c r="E136" s="39" t="s">
        <v>316</v>
      </c>
    </row>
    <row r="137" spans="1:16" ht="12.75">
      <c r="A137" s="26" t="s">
        <v>50</v>
      </c>
      <c s="31" t="s">
        <v>317</v>
      </c>
      <c s="31" t="s">
        <v>318</v>
      </c>
      <c s="26" t="s">
        <v>52</v>
      </c>
      <c s="32" t="s">
        <v>319</v>
      </c>
      <c s="33" t="s">
        <v>195</v>
      </c>
      <c s="34">
        <v>160</v>
      </c>
      <c s="35">
        <v>0</v>
      </c>
      <c s="35">
        <f>ROUND(ROUND(H137,2)*ROUND(G137,3),2)</f>
      </c>
      <c s="33" t="s">
        <v>61</v>
      </c>
      <c r="O137">
        <f>(I137*21)/100</f>
      </c>
      <c t="s">
        <v>27</v>
      </c>
    </row>
    <row r="138" spans="1:5" ht="51">
      <c r="A138" s="36" t="s">
        <v>55</v>
      </c>
      <c r="E138" s="37" t="s">
        <v>320</v>
      </c>
    </row>
    <row r="139" spans="1:5" ht="63.75">
      <c r="A139" s="40" t="s">
        <v>57</v>
      </c>
      <c r="E139" s="39" t="s">
        <v>321</v>
      </c>
    </row>
    <row r="140" spans="1:16" ht="12.75">
      <c r="A140" s="26" t="s">
        <v>50</v>
      </c>
      <c s="31" t="s">
        <v>322</v>
      </c>
      <c s="31" t="s">
        <v>323</v>
      </c>
      <c s="26" t="s">
        <v>52</v>
      </c>
      <c s="32" t="s">
        <v>324</v>
      </c>
      <c s="33" t="s">
        <v>195</v>
      </c>
      <c s="34">
        <v>140</v>
      </c>
      <c s="35">
        <v>0</v>
      </c>
      <c s="35">
        <f>ROUND(ROUND(H140,2)*ROUND(G140,3),2)</f>
      </c>
      <c s="33" t="s">
        <v>61</v>
      </c>
      <c r="O140">
        <f>(I140*21)/100</f>
      </c>
      <c t="s">
        <v>27</v>
      </c>
    </row>
    <row r="141" spans="1:5" ht="51">
      <c r="A141" s="36" t="s">
        <v>55</v>
      </c>
      <c r="E141" s="37" t="s">
        <v>325</v>
      </c>
    </row>
    <row r="142" spans="1:5" ht="102">
      <c r="A142" s="40" t="s">
        <v>57</v>
      </c>
      <c r="E142" s="39" t="s">
        <v>326</v>
      </c>
    </row>
    <row r="143" spans="1:16" ht="12.75">
      <c r="A143" s="26" t="s">
        <v>50</v>
      </c>
      <c s="31" t="s">
        <v>327</v>
      </c>
      <c s="31" t="s">
        <v>328</v>
      </c>
      <c s="26" t="s">
        <v>52</v>
      </c>
      <c s="32" t="s">
        <v>329</v>
      </c>
      <c s="33" t="s">
        <v>171</v>
      </c>
      <c s="34">
        <v>30.826</v>
      </c>
      <c s="35">
        <v>0</v>
      </c>
      <c s="35">
        <f>ROUND(ROUND(H143,2)*ROUND(G143,3),2)</f>
      </c>
      <c s="33" t="s">
        <v>61</v>
      </c>
      <c r="O143">
        <f>(I143*21)/100</f>
      </c>
      <c t="s">
        <v>27</v>
      </c>
    </row>
    <row r="144" spans="1:5" ht="25.5">
      <c r="A144" s="36" t="s">
        <v>55</v>
      </c>
      <c r="E144" s="37" t="s">
        <v>330</v>
      </c>
    </row>
    <row r="145" spans="1:5" ht="63.75">
      <c r="A145" s="40" t="s">
        <v>57</v>
      </c>
      <c r="E145" s="39" t="s">
        <v>331</v>
      </c>
    </row>
    <row r="146" spans="1:16" ht="12.75">
      <c r="A146" s="26" t="s">
        <v>50</v>
      </c>
      <c s="31" t="s">
        <v>332</v>
      </c>
      <c s="31" t="s">
        <v>333</v>
      </c>
      <c s="26" t="s">
        <v>52</v>
      </c>
      <c s="32" t="s">
        <v>334</v>
      </c>
      <c s="33" t="s">
        <v>140</v>
      </c>
      <c s="34">
        <v>5.549</v>
      </c>
      <c s="35">
        <v>0</v>
      </c>
      <c s="35">
        <f>ROUND(ROUND(H146,2)*ROUND(G146,3),2)</f>
      </c>
      <c s="33" t="s">
        <v>61</v>
      </c>
      <c r="O146">
        <f>(I146*21)/100</f>
      </c>
      <c t="s">
        <v>27</v>
      </c>
    </row>
    <row r="147" spans="1:5" ht="25.5">
      <c r="A147" s="36" t="s">
        <v>55</v>
      </c>
      <c r="E147" s="37" t="s">
        <v>335</v>
      </c>
    </row>
    <row r="148" spans="1:5" ht="12.75">
      <c r="A148" s="40" t="s">
        <v>57</v>
      </c>
      <c r="E148" s="39" t="s">
        <v>336</v>
      </c>
    </row>
    <row r="149" spans="1:16" ht="12.75">
      <c r="A149" s="26" t="s">
        <v>50</v>
      </c>
      <c s="31" t="s">
        <v>337</v>
      </c>
      <c s="31" t="s">
        <v>338</v>
      </c>
      <c s="26" t="s">
        <v>52</v>
      </c>
      <c s="32" t="s">
        <v>339</v>
      </c>
      <c s="33" t="s">
        <v>166</v>
      </c>
      <c s="34">
        <v>60.494</v>
      </c>
      <c s="35">
        <v>0</v>
      </c>
      <c s="35">
        <f>ROUND(ROUND(H149,2)*ROUND(G149,3),2)</f>
      </c>
      <c s="33" t="s">
        <v>61</v>
      </c>
      <c r="O149">
        <f>(I149*21)/100</f>
      </c>
      <c t="s">
        <v>27</v>
      </c>
    </row>
    <row r="150" spans="1:5" ht="25.5">
      <c r="A150" s="36" t="s">
        <v>55</v>
      </c>
      <c r="E150" s="37" t="s">
        <v>340</v>
      </c>
    </row>
    <row r="151" spans="1:5" ht="63.75">
      <c r="A151" s="38" t="s">
        <v>57</v>
      </c>
      <c r="E151" s="39" t="s">
        <v>341</v>
      </c>
    </row>
    <row r="152" spans="1:18" ht="12.75" customHeight="1">
      <c r="A152" s="6" t="s">
        <v>48</v>
      </c>
      <c s="6"/>
      <c s="42" t="s">
        <v>26</v>
      </c>
      <c s="6"/>
      <c s="29" t="s">
        <v>342</v>
      </c>
      <c s="6"/>
      <c s="6"/>
      <c s="6"/>
      <c s="43">
        <f>0+Q152</f>
      </c>
      <c s="6"/>
      <c r="O152">
        <f>0+R152</f>
      </c>
      <c r="Q152">
        <f>0+I153+I156+I159+I162+I165+I168+I171</f>
      </c>
      <c>
        <f>0+O153+O156+O159+O162+O165+O168+O171</f>
      </c>
    </row>
    <row r="153" spans="1:16" ht="12.75">
      <c r="A153" s="26" t="s">
        <v>50</v>
      </c>
      <c s="31" t="s">
        <v>343</v>
      </c>
      <c s="31" t="s">
        <v>344</v>
      </c>
      <c s="26" t="s">
        <v>52</v>
      </c>
      <c s="32" t="s">
        <v>345</v>
      </c>
      <c s="33" t="s">
        <v>346</v>
      </c>
      <c s="34">
        <v>84</v>
      </c>
      <c s="35">
        <v>0</v>
      </c>
      <c s="35">
        <f>ROUND(ROUND(H153,2)*ROUND(G153,3),2)</f>
      </c>
      <c s="33" t="s">
        <v>61</v>
      </c>
      <c r="O153">
        <f>(I153*21)/100</f>
      </c>
      <c t="s">
        <v>27</v>
      </c>
    </row>
    <row r="154" spans="1:5" ht="25.5">
      <c r="A154" s="36" t="s">
        <v>55</v>
      </c>
      <c r="E154" s="37" t="s">
        <v>347</v>
      </c>
    </row>
    <row r="155" spans="1:5" ht="25.5">
      <c r="A155" s="40" t="s">
        <v>57</v>
      </c>
      <c r="E155" s="39" t="s">
        <v>348</v>
      </c>
    </row>
    <row r="156" spans="1:16" ht="12.75">
      <c r="A156" s="26" t="s">
        <v>50</v>
      </c>
      <c s="31" t="s">
        <v>349</v>
      </c>
      <c s="31" t="s">
        <v>350</v>
      </c>
      <c s="26" t="s">
        <v>52</v>
      </c>
      <c s="32" t="s">
        <v>351</v>
      </c>
      <c s="33" t="s">
        <v>171</v>
      </c>
      <c s="34">
        <v>15.285</v>
      </c>
      <c s="35">
        <v>0</v>
      </c>
      <c s="35">
        <f>ROUND(ROUND(H156,2)*ROUND(G156,3),2)</f>
      </c>
      <c s="33" t="s">
        <v>61</v>
      </c>
      <c r="O156">
        <f>(I156*21)/100</f>
      </c>
      <c t="s">
        <v>27</v>
      </c>
    </row>
    <row r="157" spans="1:5" ht="25.5">
      <c r="A157" s="36" t="s">
        <v>55</v>
      </c>
      <c r="E157" s="37" t="s">
        <v>352</v>
      </c>
    </row>
    <row r="158" spans="1:5" ht="63.75">
      <c r="A158" s="40" t="s">
        <v>57</v>
      </c>
      <c r="E158" s="39" t="s">
        <v>353</v>
      </c>
    </row>
    <row r="159" spans="1:16" ht="12.75">
      <c r="A159" s="26" t="s">
        <v>50</v>
      </c>
      <c s="31" t="s">
        <v>354</v>
      </c>
      <c s="31" t="s">
        <v>355</v>
      </c>
      <c s="26" t="s">
        <v>52</v>
      </c>
      <c s="32" t="s">
        <v>356</v>
      </c>
      <c s="33" t="s">
        <v>140</v>
      </c>
      <c s="34">
        <v>2.751</v>
      </c>
      <c s="35">
        <v>0</v>
      </c>
      <c s="35">
        <f>ROUND(ROUND(H159,2)*ROUND(G159,3),2)</f>
      </c>
      <c s="33" t="s">
        <v>61</v>
      </c>
      <c r="O159">
        <f>(I159*21)/100</f>
      </c>
      <c t="s">
        <v>27</v>
      </c>
    </row>
    <row r="160" spans="1:5" ht="12.75">
      <c r="A160" s="36" t="s">
        <v>55</v>
      </c>
      <c r="E160" s="37" t="s">
        <v>357</v>
      </c>
    </row>
    <row r="161" spans="1:5" ht="25.5">
      <c r="A161" s="40" t="s">
        <v>57</v>
      </c>
      <c r="E161" s="39" t="s">
        <v>358</v>
      </c>
    </row>
    <row r="162" spans="1:16" ht="12.75">
      <c r="A162" s="26" t="s">
        <v>50</v>
      </c>
      <c s="31" t="s">
        <v>359</v>
      </c>
      <c s="31" t="s">
        <v>360</v>
      </c>
      <c s="26" t="s">
        <v>52</v>
      </c>
      <c s="32" t="s">
        <v>361</v>
      </c>
      <c s="33" t="s">
        <v>171</v>
      </c>
      <c s="34">
        <v>5.418</v>
      </c>
      <c s="35">
        <v>0</v>
      </c>
      <c s="35">
        <f>ROUND(ROUND(H162,2)*ROUND(G162,3),2)</f>
      </c>
      <c s="33" t="s">
        <v>61</v>
      </c>
      <c r="O162">
        <f>(I162*21)/100</f>
      </c>
      <c t="s">
        <v>27</v>
      </c>
    </row>
    <row r="163" spans="1:5" ht="12.75">
      <c r="A163" s="36" t="s">
        <v>55</v>
      </c>
      <c r="E163" s="37" t="s">
        <v>362</v>
      </c>
    </row>
    <row r="164" spans="1:5" ht="25.5">
      <c r="A164" s="40" t="s">
        <v>57</v>
      </c>
      <c r="E164" s="39" t="s">
        <v>363</v>
      </c>
    </row>
    <row r="165" spans="1:16" ht="12.75">
      <c r="A165" s="26" t="s">
        <v>50</v>
      </c>
      <c s="31" t="s">
        <v>364</v>
      </c>
      <c s="31" t="s">
        <v>365</v>
      </c>
      <c s="26" t="s">
        <v>52</v>
      </c>
      <c s="32" t="s">
        <v>366</v>
      </c>
      <c s="33" t="s">
        <v>140</v>
      </c>
      <c s="34">
        <v>0.975</v>
      </c>
      <c s="35">
        <v>0</v>
      </c>
      <c s="35">
        <f>ROUND(ROUND(H165,2)*ROUND(G165,3),2)</f>
      </c>
      <c s="33" t="s">
        <v>61</v>
      </c>
      <c r="O165">
        <f>(I165*21)/100</f>
      </c>
      <c t="s">
        <v>27</v>
      </c>
    </row>
    <row r="166" spans="1:5" ht="12.75">
      <c r="A166" s="36" t="s">
        <v>55</v>
      </c>
      <c r="E166" s="37" t="s">
        <v>367</v>
      </c>
    </row>
    <row r="167" spans="1:5" ht="25.5">
      <c r="A167" s="40" t="s">
        <v>57</v>
      </c>
      <c r="E167" s="39" t="s">
        <v>368</v>
      </c>
    </row>
    <row r="168" spans="1:16" ht="12.75">
      <c r="A168" s="26" t="s">
        <v>50</v>
      </c>
      <c s="31" t="s">
        <v>369</v>
      </c>
      <c s="31" t="s">
        <v>370</v>
      </c>
      <c s="26" t="s">
        <v>52</v>
      </c>
      <c s="32" t="s">
        <v>371</v>
      </c>
      <c s="33" t="s">
        <v>171</v>
      </c>
      <c s="34">
        <v>56.603</v>
      </c>
      <c s="35">
        <v>0</v>
      </c>
      <c s="35">
        <f>ROUND(ROUND(H168,2)*ROUND(G168,3),2)</f>
      </c>
      <c s="33" t="s">
        <v>61</v>
      </c>
      <c r="O168">
        <f>(I168*21)/100</f>
      </c>
      <c t="s">
        <v>27</v>
      </c>
    </row>
    <row r="169" spans="1:5" ht="38.25">
      <c r="A169" s="36" t="s">
        <v>55</v>
      </c>
      <c r="E169" s="37" t="s">
        <v>372</v>
      </c>
    </row>
    <row r="170" spans="1:5" ht="178.5">
      <c r="A170" s="40" t="s">
        <v>57</v>
      </c>
      <c r="E170" s="39" t="s">
        <v>373</v>
      </c>
    </row>
    <row r="171" spans="1:16" ht="12.75">
      <c r="A171" s="26" t="s">
        <v>50</v>
      </c>
      <c s="31" t="s">
        <v>374</v>
      </c>
      <c s="31" t="s">
        <v>375</v>
      </c>
      <c s="26" t="s">
        <v>52</v>
      </c>
      <c s="32" t="s">
        <v>376</v>
      </c>
      <c s="33" t="s">
        <v>140</v>
      </c>
      <c s="34">
        <v>13.585</v>
      </c>
      <c s="35">
        <v>0</v>
      </c>
      <c s="35">
        <f>ROUND(ROUND(H171,2)*ROUND(G171,3),2)</f>
      </c>
      <c s="33" t="s">
        <v>61</v>
      </c>
      <c r="O171">
        <f>(I171*21)/100</f>
      </c>
      <c t="s">
        <v>27</v>
      </c>
    </row>
    <row r="172" spans="1:5" ht="12.75">
      <c r="A172" s="36" t="s">
        <v>55</v>
      </c>
      <c r="E172" s="37" t="s">
        <v>377</v>
      </c>
    </row>
    <row r="173" spans="1:5" ht="25.5">
      <c r="A173" s="38" t="s">
        <v>57</v>
      </c>
      <c r="E173" s="39" t="s">
        <v>378</v>
      </c>
    </row>
    <row r="174" spans="1:18" ht="12.75" customHeight="1">
      <c r="A174" s="6" t="s">
        <v>48</v>
      </c>
      <c s="6"/>
      <c s="42" t="s">
        <v>35</v>
      </c>
      <c s="6"/>
      <c s="29" t="s">
        <v>379</v>
      </c>
      <c s="6"/>
      <c s="6"/>
      <c s="6"/>
      <c s="43">
        <f>0+Q174</f>
      </c>
      <c s="6"/>
      <c r="O174">
        <f>0+R174</f>
      </c>
      <c r="Q174">
        <f>0+I175+I178+I181+I184+I187+I190+I193</f>
      </c>
      <c>
        <f>0+O175+O178+O181+O184+O187+O190+O193</f>
      </c>
    </row>
    <row r="175" spans="1:16" ht="12.75">
      <c r="A175" s="26" t="s">
        <v>50</v>
      </c>
      <c s="31" t="s">
        <v>380</v>
      </c>
      <c s="31" t="s">
        <v>381</v>
      </c>
      <c s="26" t="s">
        <v>52</v>
      </c>
      <c s="32" t="s">
        <v>382</v>
      </c>
      <c s="33" t="s">
        <v>171</v>
      </c>
      <c s="34">
        <v>17.889</v>
      </c>
      <c s="35">
        <v>0</v>
      </c>
      <c s="35">
        <f>ROUND(ROUND(H175,2)*ROUND(G175,3),2)</f>
      </c>
      <c s="33" t="s">
        <v>61</v>
      </c>
      <c r="O175">
        <f>(I175*21)/100</f>
      </c>
      <c t="s">
        <v>27</v>
      </c>
    </row>
    <row r="176" spans="1:5" ht="25.5">
      <c r="A176" s="36" t="s">
        <v>55</v>
      </c>
      <c r="E176" s="37" t="s">
        <v>383</v>
      </c>
    </row>
    <row r="177" spans="1:5" ht="178.5">
      <c r="A177" s="40" t="s">
        <v>57</v>
      </c>
      <c r="E177" s="39" t="s">
        <v>384</v>
      </c>
    </row>
    <row r="178" spans="1:16" ht="12.75">
      <c r="A178" s="26" t="s">
        <v>50</v>
      </c>
      <c s="31" t="s">
        <v>385</v>
      </c>
      <c s="31" t="s">
        <v>386</v>
      </c>
      <c s="26" t="s">
        <v>52</v>
      </c>
      <c s="32" t="s">
        <v>387</v>
      </c>
      <c s="33" t="s">
        <v>171</v>
      </c>
      <c s="34">
        <v>4.535</v>
      </c>
      <c s="35">
        <v>0</v>
      </c>
      <c s="35">
        <f>ROUND(ROUND(H178,2)*ROUND(G178,3),2)</f>
      </c>
      <c s="33" t="s">
        <v>61</v>
      </c>
      <c r="O178">
        <f>(I178*21)/100</f>
      </c>
      <c t="s">
        <v>27</v>
      </c>
    </row>
    <row r="179" spans="1:5" ht="12.75">
      <c r="A179" s="36" t="s">
        <v>55</v>
      </c>
      <c r="E179" s="37" t="s">
        <v>388</v>
      </c>
    </row>
    <row r="180" spans="1:5" ht="191.25">
      <c r="A180" s="40" t="s">
        <v>57</v>
      </c>
      <c r="E180" s="39" t="s">
        <v>389</v>
      </c>
    </row>
    <row r="181" spans="1:16" ht="12.75">
      <c r="A181" s="26" t="s">
        <v>50</v>
      </c>
      <c s="31" t="s">
        <v>390</v>
      </c>
      <c s="31" t="s">
        <v>391</v>
      </c>
      <c s="26" t="s">
        <v>52</v>
      </c>
      <c s="32" t="s">
        <v>392</v>
      </c>
      <c s="33" t="s">
        <v>171</v>
      </c>
      <c s="34">
        <v>18.15</v>
      </c>
      <c s="35">
        <v>0</v>
      </c>
      <c s="35">
        <f>ROUND(ROUND(H181,2)*ROUND(G181,3),2)</f>
      </c>
      <c s="33" t="s">
        <v>61</v>
      </c>
      <c r="O181">
        <f>(I181*21)/100</f>
      </c>
      <c t="s">
        <v>27</v>
      </c>
    </row>
    <row r="182" spans="1:5" ht="12.75">
      <c r="A182" s="36" t="s">
        <v>55</v>
      </c>
      <c r="E182" s="37" t="s">
        <v>52</v>
      </c>
    </row>
    <row r="183" spans="1:5" ht="63.75">
      <c r="A183" s="40" t="s">
        <v>57</v>
      </c>
      <c r="E183" s="39" t="s">
        <v>393</v>
      </c>
    </row>
    <row r="184" spans="1:16" ht="12.75">
      <c r="A184" s="26" t="s">
        <v>50</v>
      </c>
      <c s="31" t="s">
        <v>394</v>
      </c>
      <c s="31" t="s">
        <v>395</v>
      </c>
      <c s="26" t="s">
        <v>52</v>
      </c>
      <c s="32" t="s">
        <v>396</v>
      </c>
      <c s="33" t="s">
        <v>171</v>
      </c>
      <c s="34">
        <v>20.09</v>
      </c>
      <c s="35">
        <v>0</v>
      </c>
      <c s="35">
        <f>ROUND(ROUND(H184,2)*ROUND(G184,3),2)</f>
      </c>
      <c s="33" t="s">
        <v>61</v>
      </c>
      <c r="O184">
        <f>(I184*21)/100</f>
      </c>
      <c t="s">
        <v>27</v>
      </c>
    </row>
    <row r="185" spans="1:5" ht="12.75">
      <c r="A185" s="36" t="s">
        <v>55</v>
      </c>
      <c r="E185" s="37" t="s">
        <v>397</v>
      </c>
    </row>
    <row r="186" spans="1:5" ht="102">
      <c r="A186" s="40" t="s">
        <v>57</v>
      </c>
      <c r="E186" s="39" t="s">
        <v>398</v>
      </c>
    </row>
    <row r="187" spans="1:16" ht="12.75">
      <c r="A187" s="26" t="s">
        <v>50</v>
      </c>
      <c s="31" t="s">
        <v>399</v>
      </c>
      <c s="31" t="s">
        <v>400</v>
      </c>
      <c s="26" t="s">
        <v>52</v>
      </c>
      <c s="32" t="s">
        <v>401</v>
      </c>
      <c s="33" t="s">
        <v>171</v>
      </c>
      <c s="34">
        <v>61.66</v>
      </c>
      <c s="35">
        <v>0</v>
      </c>
      <c s="35">
        <f>ROUND(ROUND(H187,2)*ROUND(G187,3),2)</f>
      </c>
      <c s="33" t="s">
        <v>61</v>
      </c>
      <c r="O187">
        <f>(I187*21)/100</f>
      </c>
      <c t="s">
        <v>27</v>
      </c>
    </row>
    <row r="188" spans="1:5" ht="12.75">
      <c r="A188" s="36" t="s">
        <v>55</v>
      </c>
      <c r="E188" s="37" t="s">
        <v>402</v>
      </c>
    </row>
    <row r="189" spans="1:5" ht="76.5">
      <c r="A189" s="40" t="s">
        <v>57</v>
      </c>
      <c r="E189" s="39" t="s">
        <v>403</v>
      </c>
    </row>
    <row r="190" spans="1:16" ht="12.75">
      <c r="A190" s="26" t="s">
        <v>50</v>
      </c>
      <c s="31" t="s">
        <v>404</v>
      </c>
      <c s="31" t="s">
        <v>405</v>
      </c>
      <c s="26" t="s">
        <v>52</v>
      </c>
      <c s="32" t="s">
        <v>406</v>
      </c>
      <c s="33" t="s">
        <v>171</v>
      </c>
      <c s="34">
        <v>25.02</v>
      </c>
      <c s="35">
        <v>0</v>
      </c>
      <c s="35">
        <f>ROUND(ROUND(H190,2)*ROUND(G190,3),2)</f>
      </c>
      <c s="33" t="s">
        <v>61</v>
      </c>
      <c r="O190">
        <f>(I190*21)/100</f>
      </c>
      <c t="s">
        <v>27</v>
      </c>
    </row>
    <row r="191" spans="1:5" ht="12.75">
      <c r="A191" s="36" t="s">
        <v>55</v>
      </c>
      <c r="E191" s="37" t="s">
        <v>407</v>
      </c>
    </row>
    <row r="192" spans="1:5" ht="12.75">
      <c r="A192" s="40" t="s">
        <v>57</v>
      </c>
      <c r="E192" s="39" t="s">
        <v>408</v>
      </c>
    </row>
    <row r="193" spans="1:16" ht="12.75">
      <c r="A193" s="26" t="s">
        <v>50</v>
      </c>
      <c s="31" t="s">
        <v>409</v>
      </c>
      <c s="31" t="s">
        <v>410</v>
      </c>
      <c s="26" t="s">
        <v>52</v>
      </c>
      <c s="32" t="s">
        <v>411</v>
      </c>
      <c s="33" t="s">
        <v>171</v>
      </c>
      <c s="34">
        <v>6.045</v>
      </c>
      <c s="35">
        <v>0</v>
      </c>
      <c s="35">
        <f>ROUND(ROUND(H193,2)*ROUND(G193,3),2)</f>
      </c>
      <c s="33" t="s">
        <v>61</v>
      </c>
      <c r="O193">
        <f>(I193*21)/100</f>
      </c>
      <c t="s">
        <v>27</v>
      </c>
    </row>
    <row r="194" spans="1:5" ht="12.75">
      <c r="A194" s="36" t="s">
        <v>55</v>
      </c>
      <c r="E194" s="37" t="s">
        <v>412</v>
      </c>
    </row>
    <row r="195" spans="1:5" ht="191.25">
      <c r="A195" s="38" t="s">
        <v>57</v>
      </c>
      <c r="E195" s="39" t="s">
        <v>413</v>
      </c>
    </row>
    <row r="196" spans="1:18" ht="12.75" customHeight="1">
      <c r="A196" s="6" t="s">
        <v>48</v>
      </c>
      <c s="6"/>
      <c s="42" t="s">
        <v>37</v>
      </c>
      <c s="6"/>
      <c s="29" t="s">
        <v>414</v>
      </c>
      <c s="6"/>
      <c s="6"/>
      <c s="6"/>
      <c s="43">
        <f>0+Q196</f>
      </c>
      <c s="6"/>
      <c r="O196">
        <f>0+R196</f>
      </c>
      <c r="Q196">
        <f>0+I197+I200+I203+I206+I209+I212+I215+I218+I221+I224+I227+I230+I233+I236+I239</f>
      </c>
      <c>
        <f>0+O197+O200+O203+O206+O209+O212+O215+O218+O221+O224+O227+O230+O233+O236+O239</f>
      </c>
    </row>
    <row r="197" spans="1:16" ht="25.5">
      <c r="A197" s="26" t="s">
        <v>50</v>
      </c>
      <c s="31" t="s">
        <v>415</v>
      </c>
      <c s="31" t="s">
        <v>416</v>
      </c>
      <c s="26" t="s">
        <v>52</v>
      </c>
      <c s="32" t="s">
        <v>417</v>
      </c>
      <c s="33" t="s">
        <v>166</v>
      </c>
      <c s="34">
        <v>112.7</v>
      </c>
      <c s="35">
        <v>0</v>
      </c>
      <c s="35">
        <f>ROUND(ROUND(H197,2)*ROUND(G197,3),2)</f>
      </c>
      <c s="33" t="s">
        <v>61</v>
      </c>
      <c r="O197">
        <f>(I197*21)/100</f>
      </c>
      <c t="s">
        <v>27</v>
      </c>
    </row>
    <row r="198" spans="1:5" ht="12.75">
      <c r="A198" s="36" t="s">
        <v>55</v>
      </c>
      <c r="E198" s="37" t="s">
        <v>418</v>
      </c>
    </row>
    <row r="199" spans="1:5" ht="76.5">
      <c r="A199" s="40" t="s">
        <v>57</v>
      </c>
      <c r="E199" s="39" t="s">
        <v>419</v>
      </c>
    </row>
    <row r="200" spans="1:16" ht="25.5">
      <c r="A200" s="26" t="s">
        <v>50</v>
      </c>
      <c s="31" t="s">
        <v>420</v>
      </c>
      <c s="31" t="s">
        <v>416</v>
      </c>
      <c s="26" t="s">
        <v>174</v>
      </c>
      <c s="32" t="s">
        <v>417</v>
      </c>
      <c s="33" t="s">
        <v>166</v>
      </c>
      <c s="34">
        <v>232.7</v>
      </c>
      <c s="35">
        <v>0</v>
      </c>
      <c s="35">
        <f>ROUND(ROUND(H200,2)*ROUND(G200,3),2)</f>
      </c>
      <c s="33" t="s">
        <v>61</v>
      </c>
      <c r="O200">
        <f>(I200*21)/100</f>
      </c>
      <c t="s">
        <v>27</v>
      </c>
    </row>
    <row r="201" spans="1:5" ht="25.5">
      <c r="A201" s="36" t="s">
        <v>55</v>
      </c>
      <c r="E201" s="37" t="s">
        <v>421</v>
      </c>
    </row>
    <row r="202" spans="1:5" ht="38.25">
      <c r="A202" s="40" t="s">
        <v>57</v>
      </c>
      <c r="E202" s="39" t="s">
        <v>422</v>
      </c>
    </row>
    <row r="203" spans="1:16" ht="12.75">
      <c r="A203" s="26" t="s">
        <v>50</v>
      </c>
      <c s="31" t="s">
        <v>423</v>
      </c>
      <c s="31" t="s">
        <v>424</v>
      </c>
      <c s="26" t="s">
        <v>52</v>
      </c>
      <c s="32" t="s">
        <v>425</v>
      </c>
      <c s="33" t="s">
        <v>166</v>
      </c>
      <c s="34">
        <v>110.8</v>
      </c>
      <c s="35">
        <v>0</v>
      </c>
      <c s="35">
        <f>ROUND(ROUND(H203,2)*ROUND(G203,3),2)</f>
      </c>
      <c s="33" t="s">
        <v>61</v>
      </c>
      <c r="O203">
        <f>(I203*21)/100</f>
      </c>
      <c t="s">
        <v>27</v>
      </c>
    </row>
    <row r="204" spans="1:5" ht="12.75">
      <c r="A204" s="36" t="s">
        <v>55</v>
      </c>
      <c r="E204" s="37" t="s">
        <v>426</v>
      </c>
    </row>
    <row r="205" spans="1:5" ht="76.5">
      <c r="A205" s="40" t="s">
        <v>57</v>
      </c>
      <c r="E205" s="39" t="s">
        <v>427</v>
      </c>
    </row>
    <row r="206" spans="1:16" ht="12.75">
      <c r="A206" s="26" t="s">
        <v>50</v>
      </c>
      <c s="31" t="s">
        <v>428</v>
      </c>
      <c s="31" t="s">
        <v>424</v>
      </c>
      <c s="26" t="s">
        <v>174</v>
      </c>
      <c s="32" t="s">
        <v>425</v>
      </c>
      <c s="33" t="s">
        <v>166</v>
      </c>
      <c s="34">
        <v>241.9</v>
      </c>
      <c s="35">
        <v>0</v>
      </c>
      <c s="35">
        <f>ROUND(ROUND(H206,2)*ROUND(G206,3),2)</f>
      </c>
      <c s="33" t="s">
        <v>61</v>
      </c>
      <c r="O206">
        <f>(I206*21)/100</f>
      </c>
      <c t="s">
        <v>27</v>
      </c>
    </row>
    <row r="207" spans="1:5" ht="25.5">
      <c r="A207" s="36" t="s">
        <v>55</v>
      </c>
      <c r="E207" s="37" t="s">
        <v>429</v>
      </c>
    </row>
    <row r="208" spans="1:5" ht="38.25">
      <c r="A208" s="40" t="s">
        <v>57</v>
      </c>
      <c r="E208" s="39" t="s">
        <v>430</v>
      </c>
    </row>
    <row r="209" spans="1:16" ht="12.75">
      <c r="A209" s="26" t="s">
        <v>50</v>
      </c>
      <c s="31" t="s">
        <v>431</v>
      </c>
      <c s="31" t="s">
        <v>432</v>
      </c>
      <c s="26" t="s">
        <v>52</v>
      </c>
      <c s="32" t="s">
        <v>433</v>
      </c>
      <c s="33" t="s">
        <v>54</v>
      </c>
      <c s="34">
        <v>1</v>
      </c>
      <c s="35">
        <v>0</v>
      </c>
      <c s="35">
        <f>ROUND(ROUND(H209,2)*ROUND(G209,3),2)</f>
      </c>
      <c s="33"/>
      <c r="O209">
        <f>(I209*21)/100</f>
      </c>
      <c t="s">
        <v>27</v>
      </c>
    </row>
    <row r="210" spans="1:5" ht="12.75">
      <c r="A210" s="36" t="s">
        <v>55</v>
      </c>
      <c r="E210" s="37" t="s">
        <v>434</v>
      </c>
    </row>
    <row r="211" spans="1:5" ht="25.5">
      <c r="A211" s="40" t="s">
        <v>57</v>
      </c>
      <c r="E211" s="39" t="s">
        <v>76</v>
      </c>
    </row>
    <row r="212" spans="1:16" ht="12.75">
      <c r="A212" s="26" t="s">
        <v>50</v>
      </c>
      <c s="31" t="s">
        <v>435</v>
      </c>
      <c s="31" t="s">
        <v>436</v>
      </c>
      <c s="26" t="s">
        <v>52</v>
      </c>
      <c s="32" t="s">
        <v>437</v>
      </c>
      <c s="33" t="s">
        <v>166</v>
      </c>
      <c s="34">
        <v>112.7</v>
      </c>
      <c s="35">
        <v>0</v>
      </c>
      <c s="35">
        <f>ROUND(ROUND(H212,2)*ROUND(G212,3),2)</f>
      </c>
      <c s="33" t="s">
        <v>61</v>
      </c>
      <c r="O212">
        <f>(I212*21)/100</f>
      </c>
      <c t="s">
        <v>27</v>
      </c>
    </row>
    <row r="213" spans="1:5" ht="12.75">
      <c r="A213" s="36" t="s">
        <v>55</v>
      </c>
      <c r="E213" s="37" t="s">
        <v>438</v>
      </c>
    </row>
    <row r="214" spans="1:5" ht="38.25">
      <c r="A214" s="40" t="s">
        <v>57</v>
      </c>
      <c r="E214" s="39" t="s">
        <v>439</v>
      </c>
    </row>
    <row r="215" spans="1:16" ht="12.75">
      <c r="A215" s="26" t="s">
        <v>50</v>
      </c>
      <c s="31" t="s">
        <v>440</v>
      </c>
      <c s="31" t="s">
        <v>441</v>
      </c>
      <c s="26" t="s">
        <v>52</v>
      </c>
      <c s="32" t="s">
        <v>442</v>
      </c>
      <c s="33" t="s">
        <v>166</v>
      </c>
      <c s="34">
        <v>380.95</v>
      </c>
      <c s="35">
        <v>0</v>
      </c>
      <c s="35">
        <f>ROUND(ROUND(H215,2)*ROUND(G215,3),2)</f>
      </c>
      <c s="33" t="s">
        <v>61</v>
      </c>
      <c r="O215">
        <f>(I215*21)/100</f>
      </c>
      <c t="s">
        <v>27</v>
      </c>
    </row>
    <row r="216" spans="1:5" ht="12.75">
      <c r="A216" s="36" t="s">
        <v>55</v>
      </c>
      <c r="E216" s="37" t="s">
        <v>443</v>
      </c>
    </row>
    <row r="217" spans="1:5" ht="63.75">
      <c r="A217" s="40" t="s">
        <v>57</v>
      </c>
      <c r="E217" s="39" t="s">
        <v>444</v>
      </c>
    </row>
    <row r="218" spans="1:16" ht="12.75">
      <c r="A218" s="26" t="s">
        <v>50</v>
      </c>
      <c s="31" t="s">
        <v>445</v>
      </c>
      <c s="31" t="s">
        <v>446</v>
      </c>
      <c s="26" t="s">
        <v>52</v>
      </c>
      <c s="32" t="s">
        <v>447</v>
      </c>
      <c s="33" t="s">
        <v>166</v>
      </c>
      <c s="34">
        <v>204.25</v>
      </c>
      <c s="35">
        <v>0</v>
      </c>
      <c s="35">
        <f>ROUND(ROUND(H218,2)*ROUND(G218,3),2)</f>
      </c>
      <c s="33" t="s">
        <v>61</v>
      </c>
      <c r="O218">
        <f>(I218*21)/100</f>
      </c>
      <c t="s">
        <v>27</v>
      </c>
    </row>
    <row r="219" spans="1:5" ht="12.75">
      <c r="A219" s="36" t="s">
        <v>55</v>
      </c>
      <c r="E219" s="37" t="s">
        <v>448</v>
      </c>
    </row>
    <row r="220" spans="1:5" ht="51">
      <c r="A220" s="40" t="s">
        <v>57</v>
      </c>
      <c r="E220" s="39" t="s">
        <v>449</v>
      </c>
    </row>
    <row r="221" spans="1:16" ht="12.75">
      <c r="A221" s="26" t="s">
        <v>50</v>
      </c>
      <c s="31" t="s">
        <v>450</v>
      </c>
      <c s="31" t="s">
        <v>446</v>
      </c>
      <c s="26" t="s">
        <v>451</v>
      </c>
      <c s="32" t="s">
        <v>447</v>
      </c>
      <c s="33" t="s">
        <v>166</v>
      </c>
      <c s="34">
        <v>180</v>
      </c>
      <c s="35">
        <v>0</v>
      </c>
      <c s="35">
        <f>ROUND(ROUND(H221,2)*ROUND(G221,3),2)</f>
      </c>
      <c s="33" t="s">
        <v>61</v>
      </c>
      <c r="O221">
        <f>(I221*21)/100</f>
      </c>
      <c t="s">
        <v>27</v>
      </c>
    </row>
    <row r="222" spans="1:5" ht="51">
      <c r="A222" s="36" t="s">
        <v>55</v>
      </c>
      <c r="E222" s="37" t="s">
        <v>452</v>
      </c>
    </row>
    <row r="223" spans="1:5" ht="102">
      <c r="A223" s="40" t="s">
        <v>57</v>
      </c>
      <c r="E223" s="39" t="s">
        <v>453</v>
      </c>
    </row>
    <row r="224" spans="1:16" ht="12.75">
      <c r="A224" s="26" t="s">
        <v>50</v>
      </c>
      <c s="31" t="s">
        <v>454</v>
      </c>
      <c s="31" t="s">
        <v>446</v>
      </c>
      <c s="26" t="s">
        <v>174</v>
      </c>
      <c s="32" t="s">
        <v>447</v>
      </c>
      <c s="33" t="s">
        <v>166</v>
      </c>
      <c s="34">
        <v>209.05</v>
      </c>
      <c s="35">
        <v>0</v>
      </c>
      <c s="35">
        <f>ROUND(ROUND(H224,2)*ROUND(G224,3),2)</f>
      </c>
      <c s="33" t="s">
        <v>61</v>
      </c>
      <c r="O224">
        <f>(I224*21)/100</f>
      </c>
      <c t="s">
        <v>27</v>
      </c>
    </row>
    <row r="225" spans="1:5" ht="12.75">
      <c r="A225" s="36" t="s">
        <v>55</v>
      </c>
      <c r="E225" s="37" t="s">
        <v>455</v>
      </c>
    </row>
    <row r="226" spans="1:5" ht="38.25">
      <c r="A226" s="40" t="s">
        <v>57</v>
      </c>
      <c r="E226" s="39" t="s">
        <v>456</v>
      </c>
    </row>
    <row r="227" spans="1:16" ht="12.75">
      <c r="A227" s="26" t="s">
        <v>50</v>
      </c>
      <c s="31" t="s">
        <v>457</v>
      </c>
      <c s="31" t="s">
        <v>458</v>
      </c>
      <c s="26" t="s">
        <v>52</v>
      </c>
      <c s="32" t="s">
        <v>459</v>
      </c>
      <c s="33" t="s">
        <v>166</v>
      </c>
      <c s="34">
        <v>176.7</v>
      </c>
      <c s="35">
        <v>0</v>
      </c>
      <c s="35">
        <f>ROUND(ROUND(H227,2)*ROUND(G227,3),2)</f>
      </c>
      <c s="33" t="s">
        <v>61</v>
      </c>
      <c r="O227">
        <f>(I227*21)/100</f>
      </c>
      <c t="s">
        <v>27</v>
      </c>
    </row>
    <row r="228" spans="1:5" ht="25.5">
      <c r="A228" s="36" t="s">
        <v>55</v>
      </c>
      <c r="E228" s="37" t="s">
        <v>460</v>
      </c>
    </row>
    <row r="229" spans="1:5" ht="38.25">
      <c r="A229" s="40" t="s">
        <v>57</v>
      </c>
      <c r="E229" s="39" t="s">
        <v>461</v>
      </c>
    </row>
    <row r="230" spans="1:16" ht="12.75">
      <c r="A230" s="26" t="s">
        <v>50</v>
      </c>
      <c s="31" t="s">
        <v>462</v>
      </c>
      <c s="31" t="s">
        <v>458</v>
      </c>
      <c s="26" t="s">
        <v>174</v>
      </c>
      <c s="32" t="s">
        <v>459</v>
      </c>
      <c s="33" t="s">
        <v>166</v>
      </c>
      <c s="34">
        <v>216.5</v>
      </c>
      <c s="35">
        <v>0</v>
      </c>
      <c s="35">
        <f>ROUND(ROUND(H230,2)*ROUND(G230,3),2)</f>
      </c>
      <c s="33" t="s">
        <v>61</v>
      </c>
      <c r="O230">
        <f>(I230*21)/100</f>
      </c>
      <c t="s">
        <v>27</v>
      </c>
    </row>
    <row r="231" spans="1:5" ht="25.5">
      <c r="A231" s="36" t="s">
        <v>55</v>
      </c>
      <c r="E231" s="37" t="s">
        <v>463</v>
      </c>
    </row>
    <row r="232" spans="1:5" ht="38.25">
      <c r="A232" s="40" t="s">
        <v>57</v>
      </c>
      <c r="E232" s="39" t="s">
        <v>464</v>
      </c>
    </row>
    <row r="233" spans="1:16" ht="12.75">
      <c r="A233" s="26" t="s">
        <v>50</v>
      </c>
      <c s="31" t="s">
        <v>465</v>
      </c>
      <c s="31" t="s">
        <v>466</v>
      </c>
      <c s="26" t="s">
        <v>52</v>
      </c>
      <c s="32" t="s">
        <v>467</v>
      </c>
      <c s="33" t="s">
        <v>166</v>
      </c>
      <c s="34">
        <v>125.2</v>
      </c>
      <c s="35">
        <v>0</v>
      </c>
      <c s="35">
        <f>ROUND(ROUND(H233,2)*ROUND(G233,3),2)</f>
      </c>
      <c s="33" t="s">
        <v>61</v>
      </c>
      <c r="O233">
        <f>(I233*21)/100</f>
      </c>
      <c t="s">
        <v>27</v>
      </c>
    </row>
    <row r="234" spans="1:5" ht="25.5">
      <c r="A234" s="36" t="s">
        <v>55</v>
      </c>
      <c r="E234" s="37" t="s">
        <v>468</v>
      </c>
    </row>
    <row r="235" spans="1:5" ht="76.5">
      <c r="A235" s="40" t="s">
        <v>57</v>
      </c>
      <c r="E235" s="39" t="s">
        <v>469</v>
      </c>
    </row>
    <row r="236" spans="1:16" ht="12.75">
      <c r="A236" s="26" t="s">
        <v>50</v>
      </c>
      <c s="31" t="s">
        <v>470</v>
      </c>
      <c s="31" t="s">
        <v>466</v>
      </c>
      <c s="26" t="s">
        <v>174</v>
      </c>
      <c s="32" t="s">
        <v>467</v>
      </c>
      <c s="33" t="s">
        <v>166</v>
      </c>
      <c s="34">
        <v>223.5</v>
      </c>
      <c s="35">
        <v>0</v>
      </c>
      <c s="35">
        <f>ROUND(ROUND(H236,2)*ROUND(G236,3),2)</f>
      </c>
      <c s="33" t="s">
        <v>61</v>
      </c>
      <c r="O236">
        <f>(I236*21)/100</f>
      </c>
      <c t="s">
        <v>27</v>
      </c>
    </row>
    <row r="237" spans="1:5" ht="25.5">
      <c r="A237" s="36" t="s">
        <v>55</v>
      </c>
      <c r="E237" s="37" t="s">
        <v>471</v>
      </c>
    </row>
    <row r="238" spans="1:5" ht="38.25">
      <c r="A238" s="40" t="s">
        <v>57</v>
      </c>
      <c r="E238" s="39" t="s">
        <v>472</v>
      </c>
    </row>
    <row r="239" spans="1:16" ht="12.75">
      <c r="A239" s="26" t="s">
        <v>50</v>
      </c>
      <c s="31" t="s">
        <v>473</v>
      </c>
      <c s="31" t="s">
        <v>474</v>
      </c>
      <c s="26" t="s">
        <v>52</v>
      </c>
      <c s="32" t="s">
        <v>475</v>
      </c>
      <c s="33" t="s">
        <v>166</v>
      </c>
      <c s="34">
        <v>45.6</v>
      </c>
      <c s="35">
        <v>0</v>
      </c>
      <c s="35">
        <f>ROUND(ROUND(H239,2)*ROUND(G239,3),2)</f>
      </c>
      <c s="33" t="s">
        <v>61</v>
      </c>
      <c r="O239">
        <f>(I239*21)/100</f>
      </c>
      <c t="s">
        <v>27</v>
      </c>
    </row>
    <row r="240" spans="1:5" ht="12.75">
      <c r="A240" s="36" t="s">
        <v>55</v>
      </c>
      <c r="E240" s="37" t="s">
        <v>52</v>
      </c>
    </row>
    <row r="241" spans="1:5" ht="25.5">
      <c r="A241" s="38" t="s">
        <v>57</v>
      </c>
      <c r="E241" s="39" t="s">
        <v>476</v>
      </c>
    </row>
    <row r="242" spans="1:18" ht="12.75" customHeight="1">
      <c r="A242" s="6" t="s">
        <v>48</v>
      </c>
      <c s="6"/>
      <c s="42" t="s">
        <v>77</v>
      </c>
      <c s="6"/>
      <c s="29" t="s">
        <v>477</v>
      </c>
      <c s="6"/>
      <c s="6"/>
      <c s="6"/>
      <c s="43">
        <f>0+Q242</f>
      </c>
      <c s="6"/>
      <c r="O242">
        <f>0+R242</f>
      </c>
      <c r="Q242">
        <f>0+I243+I246+I249+I252+I255+I258</f>
      </c>
      <c>
        <f>0+O243+O246+O249+O252+O255+O258</f>
      </c>
    </row>
    <row r="243" spans="1:16" ht="25.5">
      <c r="A243" s="26" t="s">
        <v>50</v>
      </c>
      <c s="31" t="s">
        <v>478</v>
      </c>
      <c s="31" t="s">
        <v>479</v>
      </c>
      <c s="26" t="s">
        <v>52</v>
      </c>
      <c s="32" t="s">
        <v>480</v>
      </c>
      <c s="33" t="s">
        <v>166</v>
      </c>
      <c s="34">
        <v>59.767</v>
      </c>
      <c s="35">
        <v>0</v>
      </c>
      <c s="35">
        <f>ROUND(ROUND(H243,2)*ROUND(G243,3),2)</f>
      </c>
      <c s="33" t="s">
        <v>61</v>
      </c>
      <c r="O243">
        <f>(I243*21)/100</f>
      </c>
      <c t="s">
        <v>27</v>
      </c>
    </row>
    <row r="244" spans="1:5" ht="38.25">
      <c r="A244" s="36" t="s">
        <v>55</v>
      </c>
      <c r="E244" s="37" t="s">
        <v>481</v>
      </c>
    </row>
    <row r="245" spans="1:5" ht="140.25">
      <c r="A245" s="40" t="s">
        <v>57</v>
      </c>
      <c r="E245" s="39" t="s">
        <v>482</v>
      </c>
    </row>
    <row r="246" spans="1:16" ht="25.5">
      <c r="A246" s="26" t="s">
        <v>50</v>
      </c>
      <c s="31" t="s">
        <v>483</v>
      </c>
      <c s="31" t="s">
        <v>484</v>
      </c>
      <c s="26" t="s">
        <v>52</v>
      </c>
      <c s="32" t="s">
        <v>485</v>
      </c>
      <c s="33" t="s">
        <v>166</v>
      </c>
      <c s="34">
        <v>60.984</v>
      </c>
      <c s="35">
        <v>0</v>
      </c>
      <c s="35">
        <f>ROUND(ROUND(H246,2)*ROUND(G246,3),2)</f>
      </c>
      <c s="33" t="s">
        <v>61</v>
      </c>
      <c r="O246">
        <f>(I246*21)/100</f>
      </c>
      <c t="s">
        <v>27</v>
      </c>
    </row>
    <row r="247" spans="1:5" ht="38.25">
      <c r="A247" s="36" t="s">
        <v>55</v>
      </c>
      <c r="E247" s="37" t="s">
        <v>486</v>
      </c>
    </row>
    <row r="248" spans="1:5" ht="38.25">
      <c r="A248" s="40" t="s">
        <v>57</v>
      </c>
      <c r="E248" s="39" t="s">
        <v>487</v>
      </c>
    </row>
    <row r="249" spans="1:16" ht="12.75">
      <c r="A249" s="26" t="s">
        <v>50</v>
      </c>
      <c s="31" t="s">
        <v>488</v>
      </c>
      <c s="31" t="s">
        <v>489</v>
      </c>
      <c s="26" t="s">
        <v>52</v>
      </c>
      <c s="32" t="s">
        <v>490</v>
      </c>
      <c s="33" t="s">
        <v>166</v>
      </c>
      <c s="34">
        <v>17.42</v>
      </c>
      <c s="35">
        <v>0</v>
      </c>
      <c s="35">
        <f>ROUND(ROUND(H249,2)*ROUND(G249,3),2)</f>
      </c>
      <c s="33" t="s">
        <v>61</v>
      </c>
      <c r="O249">
        <f>(I249*21)/100</f>
      </c>
      <c t="s">
        <v>27</v>
      </c>
    </row>
    <row r="250" spans="1:5" ht="38.25">
      <c r="A250" s="36" t="s">
        <v>55</v>
      </c>
      <c r="E250" s="37" t="s">
        <v>491</v>
      </c>
    </row>
    <row r="251" spans="1:5" ht="38.25">
      <c r="A251" s="40" t="s">
        <v>57</v>
      </c>
      <c r="E251" s="39" t="s">
        <v>492</v>
      </c>
    </row>
    <row r="252" spans="1:16" ht="12.75">
      <c r="A252" s="26" t="s">
        <v>50</v>
      </c>
      <c s="31" t="s">
        <v>493</v>
      </c>
      <c s="31" t="s">
        <v>494</v>
      </c>
      <c s="26" t="s">
        <v>52</v>
      </c>
      <c s="32" t="s">
        <v>495</v>
      </c>
      <c s="33" t="s">
        <v>166</v>
      </c>
      <c s="34">
        <v>139.525</v>
      </c>
      <c s="35">
        <v>0</v>
      </c>
      <c s="35">
        <f>ROUND(ROUND(H252,2)*ROUND(G252,3),2)</f>
      </c>
      <c s="33" t="s">
        <v>61</v>
      </c>
      <c r="O252">
        <f>(I252*21)/100</f>
      </c>
      <c t="s">
        <v>27</v>
      </c>
    </row>
    <row r="253" spans="1:5" ht="25.5">
      <c r="A253" s="36" t="s">
        <v>55</v>
      </c>
      <c r="E253" s="37" t="s">
        <v>496</v>
      </c>
    </row>
    <row r="254" spans="1:5" ht="191.25">
      <c r="A254" s="40" t="s">
        <v>57</v>
      </c>
      <c r="E254" s="39" t="s">
        <v>497</v>
      </c>
    </row>
    <row r="255" spans="1:16" ht="12.75">
      <c r="A255" s="26" t="s">
        <v>50</v>
      </c>
      <c s="31" t="s">
        <v>498</v>
      </c>
      <c s="31" t="s">
        <v>499</v>
      </c>
      <c s="26" t="s">
        <v>52</v>
      </c>
      <c s="32" t="s">
        <v>500</v>
      </c>
      <c s="33" t="s">
        <v>166</v>
      </c>
      <c s="34">
        <v>9.3</v>
      </c>
      <c s="35">
        <v>0</v>
      </c>
      <c s="35">
        <f>ROUND(ROUND(H255,2)*ROUND(G255,3),2)</f>
      </c>
      <c s="33" t="s">
        <v>61</v>
      </c>
      <c r="O255">
        <f>(I255*21)/100</f>
      </c>
      <c t="s">
        <v>27</v>
      </c>
    </row>
    <row r="256" spans="1:5" ht="12.75">
      <c r="A256" s="36" t="s">
        <v>55</v>
      </c>
      <c r="E256" s="37" t="s">
        <v>501</v>
      </c>
    </row>
    <row r="257" spans="1:5" ht="38.25">
      <c r="A257" s="40" t="s">
        <v>57</v>
      </c>
      <c r="E257" s="39" t="s">
        <v>502</v>
      </c>
    </row>
    <row r="258" spans="1:16" ht="12.75">
      <c r="A258" s="26" t="s">
        <v>50</v>
      </c>
      <c s="31" t="s">
        <v>503</v>
      </c>
      <c s="31" t="s">
        <v>504</v>
      </c>
      <c s="26" t="s">
        <v>52</v>
      </c>
      <c s="32" t="s">
        <v>505</v>
      </c>
      <c s="33" t="s">
        <v>166</v>
      </c>
      <c s="34">
        <v>4.65</v>
      </c>
      <c s="35">
        <v>0</v>
      </c>
      <c s="35">
        <f>ROUND(ROUND(H258,2)*ROUND(G258,3),2)</f>
      </c>
      <c s="33" t="s">
        <v>61</v>
      </c>
      <c r="O258">
        <f>(I258*21)/100</f>
      </c>
      <c t="s">
        <v>27</v>
      </c>
    </row>
    <row r="259" spans="1:5" ht="12.75">
      <c r="A259" s="36" t="s">
        <v>55</v>
      </c>
      <c r="E259" s="37" t="s">
        <v>506</v>
      </c>
    </row>
    <row r="260" spans="1:5" ht="25.5">
      <c r="A260" s="38" t="s">
        <v>57</v>
      </c>
      <c r="E260" s="39" t="s">
        <v>507</v>
      </c>
    </row>
    <row r="261" spans="1:18" ht="12.75" customHeight="1">
      <c r="A261" s="6" t="s">
        <v>48</v>
      </c>
      <c s="6"/>
      <c s="42" t="s">
        <v>82</v>
      </c>
      <c s="6"/>
      <c s="29" t="s">
        <v>508</v>
      </c>
      <c s="6"/>
      <c s="6"/>
      <c s="6"/>
      <c s="43">
        <f>0+Q261</f>
      </c>
      <c s="6"/>
      <c r="O261">
        <f>0+R261</f>
      </c>
      <c r="Q261">
        <f>0+I262</f>
      </c>
      <c>
        <f>0+O262</f>
      </c>
    </row>
    <row r="262" spans="1:16" ht="12.75">
      <c r="A262" s="26" t="s">
        <v>50</v>
      </c>
      <c s="31" t="s">
        <v>509</v>
      </c>
      <c s="31" t="s">
        <v>510</v>
      </c>
      <c s="26" t="s">
        <v>52</v>
      </c>
      <c s="32" t="s">
        <v>511</v>
      </c>
      <c s="33" t="s">
        <v>195</v>
      </c>
      <c s="34">
        <v>38.2</v>
      </c>
      <c s="35">
        <v>0</v>
      </c>
      <c s="35">
        <f>ROUND(ROUND(H262,2)*ROUND(G262,3),2)</f>
      </c>
      <c s="33" t="s">
        <v>61</v>
      </c>
      <c r="O262">
        <f>(I262*21)/100</f>
      </c>
      <c t="s">
        <v>27</v>
      </c>
    </row>
    <row r="263" spans="1:5" ht="25.5">
      <c r="A263" s="36" t="s">
        <v>55</v>
      </c>
      <c r="E263" s="37" t="s">
        <v>512</v>
      </c>
    </row>
    <row r="264" spans="1:5" ht="63.75">
      <c r="A264" s="38" t="s">
        <v>57</v>
      </c>
      <c r="E264" s="39" t="s">
        <v>513</v>
      </c>
    </row>
    <row r="265" spans="1:18" ht="12.75" customHeight="1">
      <c r="A265" s="6" t="s">
        <v>48</v>
      </c>
      <c s="6"/>
      <c s="42" t="s">
        <v>42</v>
      </c>
      <c s="6"/>
      <c s="29" t="s">
        <v>127</v>
      </c>
      <c s="6"/>
      <c s="6"/>
      <c s="6"/>
      <c s="43">
        <f>0+Q265</f>
      </c>
      <c s="6"/>
      <c r="O265">
        <f>0+R265</f>
      </c>
      <c r="Q265">
        <f>0+I266+I269+I272+I275+I278+I281+I284+I287+I290+I293+I296+I299+I302+I305+I308+I311+I314+I317+I320+I323+I326+I329+I332+I335+I338+I341+I344</f>
      </c>
      <c>
        <f>0+O266+O269+O272+O275+O278+O281+O284+O287+O290+O293+O296+O299+O302+O305+O308+O311+O314+O317+O320+O323+O326+O329+O332+O335+O338+O341+O344</f>
      </c>
    </row>
    <row r="266" spans="1:16" ht="12.75">
      <c r="A266" s="26" t="s">
        <v>50</v>
      </c>
      <c s="31" t="s">
        <v>514</v>
      </c>
      <c s="31" t="s">
        <v>515</v>
      </c>
      <c s="26" t="s">
        <v>52</v>
      </c>
      <c s="32" t="s">
        <v>516</v>
      </c>
      <c s="33" t="s">
        <v>195</v>
      </c>
      <c s="34">
        <v>31</v>
      </c>
      <c s="35">
        <v>0</v>
      </c>
      <c s="35">
        <f>ROUND(ROUND(H266,2)*ROUND(G266,3),2)</f>
      </c>
      <c s="33" t="s">
        <v>517</v>
      </c>
      <c r="O266">
        <f>(I266*21)/100</f>
      </c>
      <c t="s">
        <v>27</v>
      </c>
    </row>
    <row r="267" spans="1:5" ht="25.5">
      <c r="A267" s="36" t="s">
        <v>55</v>
      </c>
      <c r="E267" s="37" t="s">
        <v>518</v>
      </c>
    </row>
    <row r="268" spans="1:5" ht="63.75">
      <c r="A268" s="40" t="s">
        <v>57</v>
      </c>
      <c r="E268" s="39" t="s">
        <v>519</v>
      </c>
    </row>
    <row r="269" spans="1:16" ht="12.75">
      <c r="A269" s="26" t="s">
        <v>50</v>
      </c>
      <c s="31" t="s">
        <v>520</v>
      </c>
      <c s="31" t="s">
        <v>521</v>
      </c>
      <c s="26" t="s">
        <v>52</v>
      </c>
      <c s="32" t="s">
        <v>522</v>
      </c>
      <c s="33" t="s">
        <v>195</v>
      </c>
      <c s="34">
        <v>25</v>
      </c>
      <c s="35">
        <v>0</v>
      </c>
      <c s="35">
        <f>ROUND(ROUND(H269,2)*ROUND(G269,3),2)</f>
      </c>
      <c s="33" t="s">
        <v>61</v>
      </c>
      <c r="O269">
        <f>(I269*21)/100</f>
      </c>
      <c t="s">
        <v>27</v>
      </c>
    </row>
    <row r="270" spans="1:5" ht="12.75">
      <c r="A270" s="36" t="s">
        <v>55</v>
      </c>
      <c r="E270" s="37" t="s">
        <v>523</v>
      </c>
    </row>
    <row r="271" spans="1:5" ht="38.25">
      <c r="A271" s="40" t="s">
        <v>57</v>
      </c>
      <c r="E271" s="39" t="s">
        <v>524</v>
      </c>
    </row>
    <row r="272" spans="1:16" ht="25.5">
      <c r="A272" s="26" t="s">
        <v>50</v>
      </c>
      <c s="31" t="s">
        <v>525</v>
      </c>
      <c s="31" t="s">
        <v>526</v>
      </c>
      <c s="26" t="s">
        <v>174</v>
      </c>
      <c s="32" t="s">
        <v>527</v>
      </c>
      <c s="33" t="s">
        <v>195</v>
      </c>
      <c s="34">
        <v>70</v>
      </c>
      <c s="35">
        <v>0</v>
      </c>
      <c s="35">
        <f>ROUND(ROUND(H272,2)*ROUND(G272,3),2)</f>
      </c>
      <c s="33" t="s">
        <v>61</v>
      </c>
      <c r="O272">
        <f>(I272*21)/100</f>
      </c>
      <c t="s">
        <v>27</v>
      </c>
    </row>
    <row r="273" spans="1:5" ht="12.75">
      <c r="A273" s="36" t="s">
        <v>55</v>
      </c>
      <c r="E273" s="37" t="s">
        <v>455</v>
      </c>
    </row>
    <row r="274" spans="1:5" ht="38.25">
      <c r="A274" s="40" t="s">
        <v>57</v>
      </c>
      <c r="E274" s="39" t="s">
        <v>528</v>
      </c>
    </row>
    <row r="275" spans="1:16" ht="12.75">
      <c r="A275" s="26" t="s">
        <v>50</v>
      </c>
      <c s="31" t="s">
        <v>529</v>
      </c>
      <c s="31" t="s">
        <v>530</v>
      </c>
      <c s="26" t="s">
        <v>174</v>
      </c>
      <c s="32" t="s">
        <v>531</v>
      </c>
      <c s="33" t="s">
        <v>195</v>
      </c>
      <c s="34">
        <v>70</v>
      </c>
      <c s="35">
        <v>0</v>
      </c>
      <c s="35">
        <f>ROUND(ROUND(H275,2)*ROUND(G275,3),2)</f>
      </c>
      <c s="33" t="s">
        <v>61</v>
      </c>
      <c r="O275">
        <f>(I275*21)/100</f>
      </c>
      <c t="s">
        <v>27</v>
      </c>
    </row>
    <row r="276" spans="1:5" ht="12.75">
      <c r="A276" s="36" t="s">
        <v>55</v>
      </c>
      <c r="E276" s="37" t="s">
        <v>455</v>
      </c>
    </row>
    <row r="277" spans="1:5" ht="38.25">
      <c r="A277" s="40" t="s">
        <v>57</v>
      </c>
      <c r="E277" s="39" t="s">
        <v>528</v>
      </c>
    </row>
    <row r="278" spans="1:16" ht="12.75">
      <c r="A278" s="26" t="s">
        <v>50</v>
      </c>
      <c s="31" t="s">
        <v>532</v>
      </c>
      <c s="31" t="s">
        <v>533</v>
      </c>
      <c s="26" t="s">
        <v>174</v>
      </c>
      <c s="32" t="s">
        <v>534</v>
      </c>
      <c s="33" t="s">
        <v>535</v>
      </c>
      <c s="34">
        <v>12740</v>
      </c>
      <c s="35">
        <v>0</v>
      </c>
      <c s="35">
        <f>ROUND(ROUND(H278,2)*ROUND(G278,3),2)</f>
      </c>
      <c s="33" t="s">
        <v>61</v>
      </c>
      <c r="O278">
        <f>(I278*21)/100</f>
      </c>
      <c t="s">
        <v>27</v>
      </c>
    </row>
    <row r="279" spans="1:5" ht="25.5">
      <c r="A279" s="36" t="s">
        <v>55</v>
      </c>
      <c r="E279" s="37" t="s">
        <v>536</v>
      </c>
    </row>
    <row r="280" spans="1:5" ht="25.5">
      <c r="A280" s="40" t="s">
        <v>57</v>
      </c>
      <c r="E280" s="39" t="s">
        <v>537</v>
      </c>
    </row>
    <row r="281" spans="1:16" ht="12.75">
      <c r="A281" s="26" t="s">
        <v>50</v>
      </c>
      <c s="31" t="s">
        <v>538</v>
      </c>
      <c s="31" t="s">
        <v>539</v>
      </c>
      <c s="26" t="s">
        <v>52</v>
      </c>
      <c s="32" t="s">
        <v>540</v>
      </c>
      <c s="33" t="s">
        <v>90</v>
      </c>
      <c s="34">
        <v>4</v>
      </c>
      <c s="35">
        <v>0</v>
      </c>
      <c s="35">
        <f>ROUND(ROUND(H281,2)*ROUND(G281,3),2)</f>
      </c>
      <c s="33" t="s">
        <v>61</v>
      </c>
      <c r="O281">
        <f>(I281*21)/100</f>
      </c>
      <c t="s">
        <v>27</v>
      </c>
    </row>
    <row r="282" spans="1:5" ht="12.75">
      <c r="A282" s="36" t="s">
        <v>55</v>
      </c>
      <c r="E282" s="37" t="s">
        <v>52</v>
      </c>
    </row>
    <row r="283" spans="1:5" ht="38.25">
      <c r="A283" s="40" t="s">
        <v>57</v>
      </c>
      <c r="E283" s="39" t="s">
        <v>541</v>
      </c>
    </row>
    <row r="284" spans="1:16" ht="12.75">
      <c r="A284" s="26" t="s">
        <v>50</v>
      </c>
      <c s="31" t="s">
        <v>542</v>
      </c>
      <c s="31" t="s">
        <v>543</v>
      </c>
      <c s="26" t="s">
        <v>52</v>
      </c>
      <c s="32" t="s">
        <v>544</v>
      </c>
      <c s="33" t="s">
        <v>90</v>
      </c>
      <c s="34">
        <v>4</v>
      </c>
      <c s="35">
        <v>0</v>
      </c>
      <c s="35">
        <f>ROUND(ROUND(H284,2)*ROUND(G284,3),2)</f>
      </c>
      <c s="33"/>
      <c r="O284">
        <f>(I284*21)/100</f>
      </c>
      <c t="s">
        <v>27</v>
      </c>
    </row>
    <row r="285" spans="1:5" ht="12.75">
      <c r="A285" s="36" t="s">
        <v>55</v>
      </c>
      <c r="E285" s="37" t="s">
        <v>545</v>
      </c>
    </row>
    <row r="286" spans="1:5" ht="12.75">
      <c r="A286" s="40" t="s">
        <v>57</v>
      </c>
      <c r="E286" s="39" t="s">
        <v>546</v>
      </c>
    </row>
    <row r="287" spans="1:16" ht="12.75">
      <c r="A287" s="26" t="s">
        <v>50</v>
      </c>
      <c s="31" t="s">
        <v>547</v>
      </c>
      <c s="31" t="s">
        <v>548</v>
      </c>
      <c s="26" t="s">
        <v>52</v>
      </c>
      <c s="32" t="s">
        <v>549</v>
      </c>
      <c s="33" t="s">
        <v>90</v>
      </c>
      <c s="34">
        <v>2</v>
      </c>
      <c s="35">
        <v>0</v>
      </c>
      <c s="35">
        <f>ROUND(ROUND(H287,2)*ROUND(G287,3),2)</f>
      </c>
      <c s="33" t="s">
        <v>61</v>
      </c>
      <c r="O287">
        <f>(I287*21)/100</f>
      </c>
      <c t="s">
        <v>27</v>
      </c>
    </row>
    <row r="288" spans="1:5" ht="12.75">
      <c r="A288" s="36" t="s">
        <v>55</v>
      </c>
      <c r="E288" s="37" t="s">
        <v>550</v>
      </c>
    </row>
    <row r="289" spans="1:5" ht="25.5">
      <c r="A289" s="40" t="s">
        <v>57</v>
      </c>
      <c r="E289" s="39" t="s">
        <v>122</v>
      </c>
    </row>
    <row r="290" spans="1:16" ht="12.75">
      <c r="A290" s="26" t="s">
        <v>50</v>
      </c>
      <c s="31" t="s">
        <v>551</v>
      </c>
      <c s="31" t="s">
        <v>552</v>
      </c>
      <c s="26" t="s">
        <v>52</v>
      </c>
      <c s="32" t="s">
        <v>553</v>
      </c>
      <c s="33" t="s">
        <v>90</v>
      </c>
      <c s="34">
        <v>2</v>
      </c>
      <c s="35">
        <v>0</v>
      </c>
      <c s="35">
        <f>ROUND(ROUND(H290,2)*ROUND(G290,3),2)</f>
      </c>
      <c s="33"/>
      <c r="O290">
        <f>(I290*21)/100</f>
      </c>
      <c t="s">
        <v>27</v>
      </c>
    </row>
    <row r="291" spans="1:5" ht="25.5">
      <c r="A291" s="36" t="s">
        <v>55</v>
      </c>
      <c r="E291" s="37" t="s">
        <v>554</v>
      </c>
    </row>
    <row r="292" spans="1:5" ht="12.75">
      <c r="A292" s="40" t="s">
        <v>57</v>
      </c>
      <c r="E292" s="39" t="s">
        <v>555</v>
      </c>
    </row>
    <row r="293" spans="1:16" ht="12.75">
      <c r="A293" s="26" t="s">
        <v>50</v>
      </c>
      <c s="31" t="s">
        <v>556</v>
      </c>
      <c s="31" t="s">
        <v>557</v>
      </c>
      <c s="26" t="s">
        <v>52</v>
      </c>
      <c s="32" t="s">
        <v>558</v>
      </c>
      <c s="33" t="s">
        <v>90</v>
      </c>
      <c s="34">
        <v>2</v>
      </c>
      <c s="35">
        <v>0</v>
      </c>
      <c s="35">
        <f>ROUND(ROUND(H293,2)*ROUND(G293,3),2)</f>
      </c>
      <c s="33" t="s">
        <v>61</v>
      </c>
      <c r="O293">
        <f>(I293*21)/100</f>
      </c>
      <c t="s">
        <v>27</v>
      </c>
    </row>
    <row r="294" spans="1:5" ht="51">
      <c r="A294" s="36" t="s">
        <v>55</v>
      </c>
      <c r="E294" s="37" t="s">
        <v>559</v>
      </c>
    </row>
    <row r="295" spans="1:5" ht="25.5">
      <c r="A295" s="40" t="s">
        <v>57</v>
      </c>
      <c r="E295" s="39" t="s">
        <v>122</v>
      </c>
    </row>
    <row r="296" spans="1:16" ht="25.5">
      <c r="A296" s="26" t="s">
        <v>50</v>
      </c>
      <c s="31" t="s">
        <v>560</v>
      </c>
      <c s="31" t="s">
        <v>561</v>
      </c>
      <c s="26" t="s">
        <v>52</v>
      </c>
      <c s="32" t="s">
        <v>562</v>
      </c>
      <c s="33" t="s">
        <v>166</v>
      </c>
      <c s="34">
        <v>22.5</v>
      </c>
      <c s="35">
        <v>0</v>
      </c>
      <c s="35">
        <f>ROUND(ROUND(H296,2)*ROUND(G296,3),2)</f>
      </c>
      <c s="33" t="s">
        <v>61</v>
      </c>
      <c r="O296">
        <f>(I296*21)/100</f>
      </c>
      <c t="s">
        <v>27</v>
      </c>
    </row>
    <row r="297" spans="1:5" ht="12.75">
      <c r="A297" s="36" t="s">
        <v>55</v>
      </c>
      <c r="E297" s="37" t="s">
        <v>563</v>
      </c>
    </row>
    <row r="298" spans="1:5" ht="25.5">
      <c r="A298" s="40" t="s">
        <v>57</v>
      </c>
      <c r="E298" s="39" t="s">
        <v>564</v>
      </c>
    </row>
    <row r="299" spans="1:16" ht="25.5">
      <c r="A299" s="26" t="s">
        <v>50</v>
      </c>
      <c s="31" t="s">
        <v>565</v>
      </c>
      <c s="31" t="s">
        <v>566</v>
      </c>
      <c s="26" t="s">
        <v>52</v>
      </c>
      <c s="32" t="s">
        <v>567</v>
      </c>
      <c s="33" t="s">
        <v>166</v>
      </c>
      <c s="34">
        <v>22.5</v>
      </c>
      <c s="35">
        <v>0</v>
      </c>
      <c s="35">
        <f>ROUND(ROUND(H299,2)*ROUND(G299,3),2)</f>
      </c>
      <c s="33" t="s">
        <v>61</v>
      </c>
      <c r="O299">
        <f>(I299*21)/100</f>
      </c>
      <c t="s">
        <v>27</v>
      </c>
    </row>
    <row r="300" spans="1:5" ht="12.75">
      <c r="A300" s="36" t="s">
        <v>55</v>
      </c>
      <c r="E300" s="37" t="s">
        <v>568</v>
      </c>
    </row>
    <row r="301" spans="1:5" ht="25.5">
      <c r="A301" s="40" t="s">
        <v>57</v>
      </c>
      <c r="E301" s="39" t="s">
        <v>564</v>
      </c>
    </row>
    <row r="302" spans="1:16" ht="12.75">
      <c r="A302" s="26" t="s">
        <v>50</v>
      </c>
      <c s="31" t="s">
        <v>569</v>
      </c>
      <c s="31" t="s">
        <v>570</v>
      </c>
      <c s="26" t="s">
        <v>174</v>
      </c>
      <c s="32" t="s">
        <v>571</v>
      </c>
      <c s="33" t="s">
        <v>166</v>
      </c>
      <c s="34">
        <v>17.353</v>
      </c>
      <c s="35">
        <v>0</v>
      </c>
      <c s="35">
        <f>ROUND(ROUND(H302,2)*ROUND(G302,3),2)</f>
      </c>
      <c s="33" t="s">
        <v>61</v>
      </c>
      <c r="O302">
        <f>(I302*21)/100</f>
      </c>
      <c t="s">
        <v>27</v>
      </c>
    </row>
    <row r="303" spans="1:5" ht="12.75">
      <c r="A303" s="36" t="s">
        <v>55</v>
      </c>
      <c r="E303" s="37" t="s">
        <v>455</v>
      </c>
    </row>
    <row r="304" spans="1:5" ht="38.25">
      <c r="A304" s="40" t="s">
        <v>57</v>
      </c>
      <c r="E304" s="39" t="s">
        <v>572</v>
      </c>
    </row>
    <row r="305" spans="1:16" ht="12.75">
      <c r="A305" s="26" t="s">
        <v>50</v>
      </c>
      <c s="31" t="s">
        <v>573</v>
      </c>
      <c s="31" t="s">
        <v>574</v>
      </c>
      <c s="26" t="s">
        <v>174</v>
      </c>
      <c s="32" t="s">
        <v>575</v>
      </c>
      <c s="33" t="s">
        <v>166</v>
      </c>
      <c s="34">
        <v>17.353</v>
      </c>
      <c s="35">
        <v>0</v>
      </c>
      <c s="35">
        <f>ROUND(ROUND(H305,2)*ROUND(G305,3),2)</f>
      </c>
      <c s="33" t="s">
        <v>61</v>
      </c>
      <c r="O305">
        <f>(I305*21)/100</f>
      </c>
      <c t="s">
        <v>27</v>
      </c>
    </row>
    <row r="306" spans="1:5" ht="12.75">
      <c r="A306" s="36" t="s">
        <v>55</v>
      </c>
      <c r="E306" s="37" t="s">
        <v>455</v>
      </c>
    </row>
    <row r="307" spans="1:5" ht="38.25">
      <c r="A307" s="40" t="s">
        <v>57</v>
      </c>
      <c r="E307" s="39" t="s">
        <v>572</v>
      </c>
    </row>
    <row r="308" spans="1:16" ht="12.75">
      <c r="A308" s="26" t="s">
        <v>50</v>
      </c>
      <c s="31" t="s">
        <v>576</v>
      </c>
      <c s="31" t="s">
        <v>577</v>
      </c>
      <c s="26" t="s">
        <v>52</v>
      </c>
      <c s="32" t="s">
        <v>578</v>
      </c>
      <c s="33" t="s">
        <v>195</v>
      </c>
      <c s="34">
        <v>38.334</v>
      </c>
      <c s="35">
        <v>0</v>
      </c>
      <c s="35">
        <f>ROUND(ROUND(H308,2)*ROUND(G308,3),2)</f>
      </c>
      <c s="33" t="s">
        <v>61</v>
      </c>
      <c r="O308">
        <f>(I308*21)/100</f>
      </c>
      <c t="s">
        <v>27</v>
      </c>
    </row>
    <row r="309" spans="1:5" ht="12.75">
      <c r="A309" s="36" t="s">
        <v>55</v>
      </c>
      <c r="E309" s="37" t="s">
        <v>579</v>
      </c>
    </row>
    <row r="310" spans="1:5" ht="63.75">
      <c r="A310" s="40" t="s">
        <v>57</v>
      </c>
      <c r="E310" s="39" t="s">
        <v>580</v>
      </c>
    </row>
    <row r="311" spans="1:16" ht="12.75">
      <c r="A311" s="26" t="s">
        <v>50</v>
      </c>
      <c s="31" t="s">
        <v>581</v>
      </c>
      <c s="31" t="s">
        <v>582</v>
      </c>
      <c s="26" t="s">
        <v>52</v>
      </c>
      <c s="32" t="s">
        <v>583</v>
      </c>
      <c s="33" t="s">
        <v>195</v>
      </c>
      <c s="34">
        <v>11.95</v>
      </c>
      <c s="35">
        <v>0</v>
      </c>
      <c s="35">
        <f>ROUND(ROUND(H311,2)*ROUND(G311,3),2)</f>
      </c>
      <c s="33" t="s">
        <v>61</v>
      </c>
      <c r="O311">
        <f>(I311*21)/100</f>
      </c>
      <c t="s">
        <v>27</v>
      </c>
    </row>
    <row r="312" spans="1:5" ht="25.5">
      <c r="A312" s="36" t="s">
        <v>55</v>
      </c>
      <c r="E312" s="37" t="s">
        <v>584</v>
      </c>
    </row>
    <row r="313" spans="1:5" ht="63.75">
      <c r="A313" s="40" t="s">
        <v>57</v>
      </c>
      <c r="E313" s="39" t="s">
        <v>585</v>
      </c>
    </row>
    <row r="314" spans="1:16" ht="12.75">
      <c r="A314" s="26" t="s">
        <v>50</v>
      </c>
      <c s="31" t="s">
        <v>586</v>
      </c>
      <c s="31" t="s">
        <v>587</v>
      </c>
      <c s="26" t="s">
        <v>52</v>
      </c>
      <c s="32" t="s">
        <v>588</v>
      </c>
      <c s="33" t="s">
        <v>195</v>
      </c>
      <c s="34">
        <v>56.37</v>
      </c>
      <c s="35">
        <v>0</v>
      </c>
      <c s="35">
        <f>ROUND(ROUND(H314,2)*ROUND(G314,3),2)</f>
      </c>
      <c s="33" t="s">
        <v>61</v>
      </c>
      <c r="O314">
        <f>(I314*21)/100</f>
      </c>
      <c t="s">
        <v>27</v>
      </c>
    </row>
    <row r="315" spans="1:5" ht="12.75">
      <c r="A315" s="36" t="s">
        <v>55</v>
      </c>
      <c r="E315" s="37" t="s">
        <v>589</v>
      </c>
    </row>
    <row r="316" spans="1:5" ht="102">
      <c r="A316" s="40" t="s">
        <v>57</v>
      </c>
      <c r="E316" s="39" t="s">
        <v>590</v>
      </c>
    </row>
    <row r="317" spans="1:16" ht="12.75">
      <c r="A317" s="26" t="s">
        <v>50</v>
      </c>
      <c s="31" t="s">
        <v>591</v>
      </c>
      <c s="31" t="s">
        <v>587</v>
      </c>
      <c s="26" t="s">
        <v>174</v>
      </c>
      <c s="32" t="s">
        <v>588</v>
      </c>
      <c s="33" t="s">
        <v>195</v>
      </c>
      <c s="34">
        <v>18</v>
      </c>
      <c s="35">
        <v>0</v>
      </c>
      <c s="35">
        <f>ROUND(ROUND(H317,2)*ROUND(G317,3),2)</f>
      </c>
      <c s="33" t="s">
        <v>61</v>
      </c>
      <c r="O317">
        <f>(I317*21)/100</f>
      </c>
      <c t="s">
        <v>27</v>
      </c>
    </row>
    <row r="318" spans="1:5" ht="25.5">
      <c r="A318" s="36" t="s">
        <v>55</v>
      </c>
      <c r="E318" s="37" t="s">
        <v>592</v>
      </c>
    </row>
    <row r="319" spans="1:5" ht="25.5">
      <c r="A319" s="40" t="s">
        <v>57</v>
      </c>
      <c r="E319" s="39" t="s">
        <v>593</v>
      </c>
    </row>
    <row r="320" spans="1:16" ht="12.75">
      <c r="A320" s="26" t="s">
        <v>50</v>
      </c>
      <c s="31" t="s">
        <v>594</v>
      </c>
      <c s="31" t="s">
        <v>595</v>
      </c>
      <c s="26" t="s">
        <v>148</v>
      </c>
      <c s="32" t="s">
        <v>596</v>
      </c>
      <c s="33" t="s">
        <v>195</v>
      </c>
      <c s="34">
        <v>73.58</v>
      </c>
      <c s="35">
        <v>0</v>
      </c>
      <c s="35">
        <f>ROUND(ROUND(H320,2)*ROUND(G320,3),2)</f>
      </c>
      <c s="33" t="s">
        <v>61</v>
      </c>
      <c r="O320">
        <f>(I320*21)/100</f>
      </c>
      <c t="s">
        <v>27</v>
      </c>
    </row>
    <row r="321" spans="1:5" ht="12.75">
      <c r="A321" s="36" t="s">
        <v>55</v>
      </c>
      <c r="E321" s="37" t="s">
        <v>597</v>
      </c>
    </row>
    <row r="322" spans="1:5" ht="114.75">
      <c r="A322" s="40" t="s">
        <v>57</v>
      </c>
      <c r="E322" s="39" t="s">
        <v>598</v>
      </c>
    </row>
    <row r="323" spans="1:16" ht="12.75">
      <c r="A323" s="26" t="s">
        <v>50</v>
      </c>
      <c s="31" t="s">
        <v>599</v>
      </c>
      <c s="31" t="s">
        <v>595</v>
      </c>
      <c s="26" t="s">
        <v>152</v>
      </c>
      <c s="32" t="s">
        <v>596</v>
      </c>
      <c s="33" t="s">
        <v>195</v>
      </c>
      <c s="34">
        <v>31.03</v>
      </c>
      <c s="35">
        <v>0</v>
      </c>
      <c s="35">
        <f>ROUND(ROUND(H323,2)*ROUND(G323,3),2)</f>
      </c>
      <c s="33" t="s">
        <v>61</v>
      </c>
      <c r="O323">
        <f>(I323*21)/100</f>
      </c>
      <c t="s">
        <v>27</v>
      </c>
    </row>
    <row r="324" spans="1:5" ht="12.75">
      <c r="A324" s="36" t="s">
        <v>55</v>
      </c>
      <c r="E324" s="37" t="s">
        <v>600</v>
      </c>
    </row>
    <row r="325" spans="1:5" ht="51">
      <c r="A325" s="40" t="s">
        <v>57</v>
      </c>
      <c r="E325" s="39" t="s">
        <v>601</v>
      </c>
    </row>
    <row r="326" spans="1:16" ht="12.75">
      <c r="A326" s="26" t="s">
        <v>50</v>
      </c>
      <c s="31" t="s">
        <v>602</v>
      </c>
      <c s="31" t="s">
        <v>595</v>
      </c>
      <c s="26" t="s">
        <v>174</v>
      </c>
      <c s="32" t="s">
        <v>596</v>
      </c>
      <c s="33" t="s">
        <v>195</v>
      </c>
      <c s="34">
        <v>18</v>
      </c>
      <c s="35">
        <v>0</v>
      </c>
      <c s="35">
        <f>ROUND(ROUND(H326,2)*ROUND(G326,3),2)</f>
      </c>
      <c s="33" t="s">
        <v>61</v>
      </c>
      <c r="O326">
        <f>(I326*21)/100</f>
      </c>
      <c t="s">
        <v>27</v>
      </c>
    </row>
    <row r="327" spans="1:5" ht="25.5">
      <c r="A327" s="36" t="s">
        <v>55</v>
      </c>
      <c r="E327" s="37" t="s">
        <v>603</v>
      </c>
    </row>
    <row r="328" spans="1:5" ht="25.5">
      <c r="A328" s="40" t="s">
        <v>57</v>
      </c>
      <c r="E328" s="39" t="s">
        <v>593</v>
      </c>
    </row>
    <row r="329" spans="1:16" ht="12.75">
      <c r="A329" s="26" t="s">
        <v>50</v>
      </c>
      <c s="31" t="s">
        <v>604</v>
      </c>
      <c s="31" t="s">
        <v>605</v>
      </c>
      <c s="26" t="s">
        <v>52</v>
      </c>
      <c s="32" t="s">
        <v>606</v>
      </c>
      <c s="33" t="s">
        <v>195</v>
      </c>
      <c s="34">
        <v>13.82</v>
      </c>
      <c s="35">
        <v>0</v>
      </c>
      <c s="35">
        <f>ROUND(ROUND(H329,2)*ROUND(G329,3),2)</f>
      </c>
      <c s="33" t="s">
        <v>61</v>
      </c>
      <c r="O329">
        <f>(I329*21)/100</f>
      </c>
      <c t="s">
        <v>27</v>
      </c>
    </row>
    <row r="330" spans="1:5" ht="12.75">
      <c r="A330" s="36" t="s">
        <v>55</v>
      </c>
      <c r="E330" s="37" t="s">
        <v>607</v>
      </c>
    </row>
    <row r="331" spans="1:5" ht="38.25">
      <c r="A331" s="40" t="s">
        <v>57</v>
      </c>
      <c r="E331" s="39" t="s">
        <v>608</v>
      </c>
    </row>
    <row r="332" spans="1:16" ht="12.75">
      <c r="A332" s="26" t="s">
        <v>50</v>
      </c>
      <c s="31" t="s">
        <v>609</v>
      </c>
      <c s="31" t="s">
        <v>610</v>
      </c>
      <c s="26" t="s">
        <v>52</v>
      </c>
      <c s="32" t="s">
        <v>611</v>
      </c>
      <c s="33" t="s">
        <v>195</v>
      </c>
      <c s="34">
        <v>4.44</v>
      </c>
      <c s="35">
        <v>0</v>
      </c>
      <c s="35">
        <f>ROUND(ROUND(H332,2)*ROUND(G332,3),2)</f>
      </c>
      <c s="33" t="s">
        <v>61</v>
      </c>
      <c r="O332">
        <f>(I332*21)/100</f>
      </c>
      <c t="s">
        <v>27</v>
      </c>
    </row>
    <row r="333" spans="1:5" ht="25.5">
      <c r="A333" s="36" t="s">
        <v>55</v>
      </c>
      <c r="E333" s="37" t="s">
        <v>612</v>
      </c>
    </row>
    <row r="334" spans="1:5" ht="12.75">
      <c r="A334" s="40" t="s">
        <v>57</v>
      </c>
      <c r="E334" s="39" t="s">
        <v>613</v>
      </c>
    </row>
    <row r="335" spans="1:16" ht="12.75">
      <c r="A335" s="26" t="s">
        <v>50</v>
      </c>
      <c s="31" t="s">
        <v>614</v>
      </c>
      <c s="31" t="s">
        <v>615</v>
      </c>
      <c s="26" t="s">
        <v>52</v>
      </c>
      <c s="32" t="s">
        <v>616</v>
      </c>
      <c s="33" t="s">
        <v>171</v>
      </c>
      <c s="34">
        <v>93.049</v>
      </c>
      <c s="35">
        <v>0</v>
      </c>
      <c s="35">
        <f>ROUND(ROUND(H335,2)*ROUND(G335,3),2)</f>
      </c>
      <c s="33"/>
      <c r="O335">
        <f>(I335*21)/100</f>
      </c>
      <c t="s">
        <v>27</v>
      </c>
    </row>
    <row r="336" spans="1:5" ht="12.75">
      <c r="A336" s="36" t="s">
        <v>55</v>
      </c>
      <c r="E336" s="37" t="s">
        <v>617</v>
      </c>
    </row>
    <row r="337" spans="1:5" ht="140.25">
      <c r="A337" s="40" t="s">
        <v>57</v>
      </c>
      <c r="E337" s="39" t="s">
        <v>618</v>
      </c>
    </row>
    <row r="338" spans="1:16" ht="12.75">
      <c r="A338" s="26" t="s">
        <v>50</v>
      </c>
      <c s="31" t="s">
        <v>619</v>
      </c>
      <c s="31" t="s">
        <v>620</v>
      </c>
      <c s="26" t="s">
        <v>52</v>
      </c>
      <c s="32" t="s">
        <v>621</v>
      </c>
      <c s="33" t="s">
        <v>171</v>
      </c>
      <c s="34">
        <v>9.576</v>
      </c>
      <c s="35">
        <v>0</v>
      </c>
      <c s="35">
        <f>ROUND(ROUND(H338,2)*ROUND(G338,3),2)</f>
      </c>
      <c s="33"/>
      <c r="O338">
        <f>(I338*21)/100</f>
      </c>
      <c t="s">
        <v>27</v>
      </c>
    </row>
    <row r="339" spans="1:5" ht="12.75">
      <c r="A339" s="36" t="s">
        <v>55</v>
      </c>
      <c r="E339" s="37" t="s">
        <v>622</v>
      </c>
    </row>
    <row r="340" spans="1:5" ht="102">
      <c r="A340" s="40" t="s">
        <v>57</v>
      </c>
      <c r="E340" s="39" t="s">
        <v>623</v>
      </c>
    </row>
    <row r="341" spans="1:16" ht="12.75">
      <c r="A341" s="26" t="s">
        <v>50</v>
      </c>
      <c s="31" t="s">
        <v>624</v>
      </c>
      <c s="31" t="s">
        <v>625</v>
      </c>
      <c s="26" t="s">
        <v>52</v>
      </c>
      <c s="32" t="s">
        <v>626</v>
      </c>
      <c s="33" t="s">
        <v>140</v>
      </c>
      <c s="34">
        <v>3.751</v>
      </c>
      <c s="35">
        <v>0</v>
      </c>
      <c s="35">
        <f>ROUND(ROUND(H341,2)*ROUND(G341,3),2)</f>
      </c>
      <c s="33"/>
      <c r="O341">
        <f>(I341*21)/100</f>
      </c>
      <c t="s">
        <v>27</v>
      </c>
    </row>
    <row r="342" spans="1:5" ht="25.5">
      <c r="A342" s="36" t="s">
        <v>55</v>
      </c>
      <c r="E342" s="37" t="s">
        <v>627</v>
      </c>
    </row>
    <row r="343" spans="1:5" ht="165.75">
      <c r="A343" s="40" t="s">
        <v>57</v>
      </c>
      <c r="E343" s="39" t="s">
        <v>628</v>
      </c>
    </row>
    <row r="344" spans="1:16" ht="12.75">
      <c r="A344" s="26" t="s">
        <v>50</v>
      </c>
      <c s="31" t="s">
        <v>629</v>
      </c>
      <c s="31" t="s">
        <v>630</v>
      </c>
      <c s="26" t="s">
        <v>52</v>
      </c>
      <c s="32" t="s">
        <v>631</v>
      </c>
      <c s="33" t="s">
        <v>166</v>
      </c>
      <c s="34">
        <v>36.6</v>
      </c>
      <c s="35">
        <v>0</v>
      </c>
      <c s="35">
        <f>ROUND(ROUND(H344,2)*ROUND(G344,3),2)</f>
      </c>
      <c s="33" t="s">
        <v>61</v>
      </c>
      <c r="O344">
        <f>(I344*21)/100</f>
      </c>
      <c t="s">
        <v>27</v>
      </c>
    </row>
    <row r="345" spans="1:5" ht="38.25">
      <c r="A345" s="36" t="s">
        <v>55</v>
      </c>
      <c r="E345" s="37" t="s">
        <v>632</v>
      </c>
    </row>
    <row r="346" spans="1:5" ht="25.5">
      <c r="A346" s="38" t="s">
        <v>57</v>
      </c>
      <c r="E346" s="39" t="s">
        <v>633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